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3"/>
    <sheet state="visible" name="Employees" sheetId="2" r:id="rId4"/>
    <sheet state="visible" name="Songs" sheetId="3" r:id="rId5"/>
    <sheet state="visible" name="Albums" sheetId="4" r:id="rId6"/>
    <sheet state="visible" name="Customers" sheetId="5" r:id="rId7"/>
    <sheet state="visible" name="Invoices" sheetId="6" r:id="rId8"/>
    <sheet state="visible" name="Loyalty" sheetId="7" r:id="rId9"/>
    <sheet state="visible" name="Loyalty Pivot" sheetId="8" r:id="rId10"/>
    <sheet state="visible" name="Cost" sheetId="9" r:id="rId11"/>
  </sheets>
  <definedNames>
    <definedName name="NCustomers">Customers!$A$64</definedName>
    <definedName name="SalesReps">Employees!$A$15</definedName>
    <definedName name="Totals">Sales!$B$2:$B$413</definedName>
    <definedName hidden="1" localSheetId="6" name="Z_226D54B1_0D0E_4336_8D8C_2D6869DA8E36_.wvu.FilterData">Loyalty!$A$1:$B$60</definedName>
  </definedNames>
  <calcPr/>
  <customWorkbookViews>
    <customWorkbookView activeSheetId="0" maximized="1" windowHeight="0" windowWidth="0" guid="{226D54B1-0D0E-4336-8D8C-2D6869DA8E36}" name="Filter 1"/>
  </customWorkbookViews>
  <pivotCaches>
    <pivotCache cacheId="0" r:id="rId12"/>
  </pivotCaches>
</workbook>
</file>

<file path=xl/sharedStrings.xml><?xml version="1.0" encoding="utf-8"?>
<sst xmlns="http://schemas.openxmlformats.org/spreadsheetml/2006/main" count="19098" uniqueCount="5970">
  <si>
    <t>InvoiceId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</si>
  <si>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</si>
  <si>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</si>
  <si>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</si>
  <si>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</si>
  <si>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</si>
  <si>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</si>
  <si>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</si>
  <si>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</si>
  <si>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</si>
  <si>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</si>
  <si>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</si>
  <si>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</si>
  <si>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</si>
  <si>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</si>
  <si>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</si>
  <si>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</si>
  <si>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</si>
  <si>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</si>
  <si>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</si>
  <si>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</si>
  <si>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</si>
  <si>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</si>
  <si>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</si>
  <si>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</si>
  <si>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</si>
  <si>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</si>
  <si>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</si>
  <si>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</si>
  <si>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</si>
  <si>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</si>
  <si>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</si>
  <si>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</si>
  <si>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</si>
  <si>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</si>
  <si>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</si>
  <si>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</si>
  <si>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</si>
  <si>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</si>
  <si>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</si>
  <si>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</si>
  <si>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</si>
  <si>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</si>
  <si>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</si>
  <si>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</si>
  <si>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</si>
  <si>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</si>
  <si>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</si>
  <si>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</si>
  <si>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</si>
  <si>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</si>
  <si>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</si>
  <si>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</si>
  <si>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</si>
  <si>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</si>
  <si>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</si>
  <si>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</si>
  <si>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</si>
  <si>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</si>
  <si>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</si>
  <si>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</si>
  <si>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</si>
  <si>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</si>
  <si>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</si>
  <si>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</si>
  <si>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</si>
  <si>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</si>
  <si>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</si>
  <si>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</si>
  <si>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</si>
  <si>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</si>
  <si>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</si>
  <si>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</si>
  <si>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</si>
  <si>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</si>
  <si>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</si>
  <si>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</si>
  <si>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</si>
  <si>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</si>
  <si>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</si>
  <si>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</si>
  <si>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</si>
  <si>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</si>
  <si>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</si>
  <si>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</si>
  <si>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</si>
  <si>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</si>
  <si>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</si>
  <si>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</si>
  <si>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</si>
  <si>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</si>
  <si>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</si>
  <si>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</si>
  <si>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</si>
  <si>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</si>
  <si>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</si>
  <si>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</si>
  <si>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</si>
  <si>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</si>
  <si>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</si>
  <si>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</si>
  <si>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</si>
  <si>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</si>
  <si>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</si>
  <si>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</si>
  <si>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</si>
  <si>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</si>
  <si>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</si>
  <si>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</si>
  <si>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</si>
  <si>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</si>
  <si>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</si>
  <si>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</si>
  <si>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</si>
  <si>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</si>
  <si>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</si>
  <si>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</si>
  <si>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</si>
  <si>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</si>
  <si>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</si>
  <si>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</si>
  <si>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</si>
  <si>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</si>
  <si>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</si>
  <si>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</si>
  <si>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</si>
  <si>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</si>
  <si>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</si>
  <si>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</si>
  <si>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</si>
  <si>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</si>
  <si>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</si>
  <si>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</si>
  <si>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</si>
  <si>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</si>
  <si>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</si>
  <si>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</si>
  <si>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</si>
  <si>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</si>
  <si>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</si>
  <si>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</si>
  <si>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</si>
  <si>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</si>
  <si>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</si>
  <si>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</si>
  <si>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</si>
  <si>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</si>
  <si>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</si>
  <si>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</si>
  <si>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</si>
  <si>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</si>
  <si>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</si>
  <si>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</si>
  <si>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</si>
  <si>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</si>
  <si>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</si>
  <si>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</si>
  <si>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</si>
  <si>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</si>
  <si>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</si>
  <si>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</si>
  <si>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</si>
  <si>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</si>
  <si>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</si>
  <si>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</si>
  <si>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</si>
  <si>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</si>
  <si>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</si>
  <si>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</si>
  <si>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</si>
  <si>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</si>
  <si>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</si>
  <si>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</si>
  <si>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</si>
  <si>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</si>
  <si>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</si>
  <si>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</si>
  <si>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</si>
  <si>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</si>
  <si>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</si>
  <si>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</si>
  <si>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</si>
  <si>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</si>
  <si>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</si>
  <si>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</si>
  <si>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</si>
  <si>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</si>
  <si>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</si>
  <si>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</si>
  <si>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</si>
  <si>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</si>
  <si>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</si>
  <si>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</si>
  <si>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</si>
  <si>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</si>
  <si>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</si>
  <si>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</si>
  <si>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</si>
  <si>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</si>
  <si>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</si>
  <si>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</si>
  <si>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</si>
  <si>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</si>
  <si>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</si>
  <si>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</si>
  <si>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</si>
  <si>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</si>
  <si>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</si>
  <si>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</si>
  <si>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</si>
  <si>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</si>
  <si>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</si>
  <si>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</si>
  <si>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</si>
  <si>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</si>
  <si>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</si>
  <si>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</si>
  <si>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</si>
  <si>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</si>
  <si>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</si>
  <si>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</si>
  <si>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</si>
  <si>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</si>
  <si>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</si>
  <si>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</si>
  <si>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</si>
  <si>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</si>
  <si>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</si>
  <si>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</si>
  <si>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</si>
  <si>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</si>
  <si>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</si>
  <si>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</si>
  <si>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</si>
  <si>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</si>
  <si>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</si>
  <si>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</si>
  <si>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</si>
  <si>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</si>
  <si>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</si>
  <si>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</si>
  <si>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</si>
  <si>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</si>
  <si>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</si>
  <si>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</si>
  <si>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</si>
  <si>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</si>
  <si>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</si>
  <si>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</si>
  <si>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</si>
  <si>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</si>
  <si>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</si>
  <si>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</si>
  <si>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</si>
  <si>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</si>
  <si>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</si>
  <si>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</si>
  <si>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</si>
  <si>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</si>
  <si>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</si>
  <si>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</si>
  <si>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</si>
  <si>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</si>
  <si>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</si>
  <si>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</si>
  <si>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</si>
  <si>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</si>
  <si>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</si>
  <si>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</si>
  <si>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</si>
  <si>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</si>
  <si>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</si>
  <si>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</si>
  <si>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</si>
  <si>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</si>
  <si>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</si>
  <si>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</si>
  <si>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</si>
  <si>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</si>
  <si>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</si>
  <si>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</si>
  <si>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</si>
  <si>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</si>
  <si>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</si>
  <si>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</si>
  <si>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</si>
  <si>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</si>
  <si>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</si>
  <si>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</si>
  <si>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</si>
  <si>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</si>
  <si>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</si>
  <si>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</si>
  <si>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</si>
  <si>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</si>
  <si>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</si>
  <si>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</si>
  <si>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</si>
  <si>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</si>
  <si>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</si>
  <si>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</si>
  <si>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</si>
  <si>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</si>
  <si>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</si>
  <si>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</si>
  <si>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</si>
  <si>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</si>
  <si>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</si>
  <si>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</si>
  <si>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</si>
  <si>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</si>
  <si>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</si>
  <si>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</si>
  <si>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</si>
  <si>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</si>
  <si>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</si>
  <si>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</si>
  <si>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</si>
  <si>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</si>
  <si>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</si>
  <si>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</si>
  <si>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</si>
  <si>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</si>
  <si>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</si>
  <si>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</si>
  <si>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</si>
  <si>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</si>
  <si>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</si>
  <si>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</si>
  <si>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</si>
  <si>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</si>
  <si>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</si>
  <si>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</si>
  <si>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</si>
  <si>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</si>
  <si>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</si>
  <si>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</si>
  <si>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</si>
  <si>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</si>
  <si>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</si>
  <si>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</si>
  <si>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</si>
  <si>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</si>
  <si>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</si>
  <si>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</si>
  <si>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</si>
  <si>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</si>
  <si>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</si>
  <si>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</si>
  <si>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</si>
  <si>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</si>
  <si>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</si>
  <si>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</si>
  <si>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</si>
  <si>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</si>
  <si>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</si>
  <si>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</si>
  <si>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</si>
  <si>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</si>
  <si>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</si>
  <si>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</si>
  <si>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</si>
  <si>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</si>
  <si>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</si>
  <si>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</si>
  <si>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</si>
  <si>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</si>
  <si>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</si>
  <si>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</si>
  <si>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</si>
  <si>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</si>
  <si>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</si>
  <si>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</si>
  <si>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</si>
  <si>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</si>
  <si>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</si>
  <si>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</si>
  <si>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</si>
  <si>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</si>
  <si>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</si>
  <si>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</si>
  <si>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</si>
  <si>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</si>
  <si>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</si>
  <si>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</si>
  <si>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</si>
  <si>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</si>
  <si>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</si>
  <si>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</si>
  <si>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</si>
  <si>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</si>
  <si>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</si>
  <si>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</si>
  <si>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</si>
  <si>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</si>
  <si>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</si>
  <si>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</si>
  <si>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</si>
  <si>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</si>
  <si>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</si>
  <si>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</si>
  <si>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</si>
  <si>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</si>
  <si>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</si>
  <si>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</si>
  <si>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</si>
  <si>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</si>
  <si>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</si>
  <si>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</si>
  <si>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</si>
  <si>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</si>
  <si>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</si>
  <si>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</si>
  <si>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</si>
  <si>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Mean</t>
  </si>
  <si>
    <t>Std Dev</t>
  </si>
  <si>
    <t>Median</t>
  </si>
  <si>
    <t>Max</t>
  </si>
  <si>
    <t>Min</t>
  </si>
  <si>
    <t>Sum</t>
  </si>
  <si>
    <t>Manager</t>
  </si>
  <si>
    <t>LastName</t>
  </si>
  <si>
    <t>FirstName</t>
  </si>
  <si>
    <t>Title</t>
  </si>
  <si>
    <t>BirthDate</t>
  </si>
  <si>
    <t>HireDate</t>
  </si>
  <si>
    <t>CompanyTimeCalc</t>
  </si>
  <si>
    <t>CompanyTime</t>
  </si>
  <si>
    <t>Address</t>
  </si>
  <si>
    <t>City</t>
  </si>
  <si>
    <t>State</t>
  </si>
  <si>
    <t>Country</t>
  </si>
  <si>
    <t>PostalCode</t>
  </si>
  <si>
    <t>Phone</t>
  </si>
  <si>
    <t>Fax</t>
  </si>
  <si>
    <t>Email</t>
  </si>
  <si>
    <t>Adams</t>
  </si>
  <si>
    <t>Andrew</t>
  </si>
  <si>
    <t>General Manager</t>
  </si>
  <si>
    <t>1962-02-18 00:00:00</t>
  </si>
  <si>
    <t>2002-08-14 00:00:00</t>
  </si>
  <si>
    <t>11120 Jasper Ave NW</t>
  </si>
  <si>
    <t>Edmonton</t>
  </si>
  <si>
    <t>AB</t>
  </si>
  <si>
    <t>Canada</t>
  </si>
  <si>
    <t>T5K 2N1</t>
  </si>
  <si>
    <t>+1 (780) 428-9482</t>
  </si>
  <si>
    <t>+1 (780) 428-3457</t>
  </si>
  <si>
    <t>andrew@chinookcorp.com</t>
  </si>
  <si>
    <t>Michael Mitchell</t>
  </si>
  <si>
    <t>Callahan</t>
  </si>
  <si>
    <t>Laura</t>
  </si>
  <si>
    <t>IT Staff</t>
  </si>
  <si>
    <t>1968-01-09 00:00:00</t>
  </si>
  <si>
    <t>2004-03-04 00:00:00</t>
  </si>
  <si>
    <t>923 7 ST NW</t>
  </si>
  <si>
    <t>Lethbridge</t>
  </si>
  <si>
    <t>T1H 1Y8</t>
  </si>
  <si>
    <t>+1 (403) 467-3351</t>
  </si>
  <si>
    <t>+1 (403) 467-8772</t>
  </si>
  <si>
    <t>laura@chinookcorp.com</t>
  </si>
  <si>
    <t>Andrew Adams</t>
  </si>
  <si>
    <t>Edwards</t>
  </si>
  <si>
    <t>Nancy</t>
  </si>
  <si>
    <t>Sales Manager</t>
  </si>
  <si>
    <t>1958-12-08 00:00:00</t>
  </si>
  <si>
    <t>2002-05-01 00:00:00</t>
  </si>
  <si>
    <t>825 8 Ave SW</t>
  </si>
  <si>
    <t>Calgary</t>
  </si>
  <si>
    <t>T2P 2T3</t>
  </si>
  <si>
    <t>+1 (403) 262-3443</t>
  </si>
  <si>
    <t>+1 (403) 262-3322</t>
  </si>
  <si>
    <t>nancy@chinookcorp.com</t>
  </si>
  <si>
    <t>Nancy Edwards</t>
  </si>
  <si>
    <t>Johnson</t>
  </si>
  <si>
    <t>Steve</t>
  </si>
  <si>
    <t>Sales Support Agent</t>
  </si>
  <si>
    <t>1965-03-03 00:00:00</t>
  </si>
  <si>
    <t>2003-10-17 00:00:00</t>
  </si>
  <si>
    <t>7727B 41 Ave</t>
  </si>
  <si>
    <t>T3B 1Y7</t>
  </si>
  <si>
    <t>+1 (780) 836-9987</t>
  </si>
  <si>
    <t>+1 (780) 836-9543</t>
  </si>
  <si>
    <t>steve@chinookcorp.com</t>
  </si>
  <si>
    <t>King</t>
  </si>
  <si>
    <t>Robert</t>
  </si>
  <si>
    <t>1970-05-29 00:00:00</t>
  </si>
  <si>
    <t>2004-01-02 00:00:00</t>
  </si>
  <si>
    <t>590 Columbia Boulevard West</t>
  </si>
  <si>
    <t>T1K 5N8</t>
  </si>
  <si>
    <t>+1 (403) 456-9986</t>
  </si>
  <si>
    <t>+1 (403) 456-8485</t>
  </si>
  <si>
    <t>robert@chinookcorp.com</t>
  </si>
  <si>
    <t>Mitchell</t>
  </si>
  <si>
    <t>Michael</t>
  </si>
  <si>
    <t>IT Manager</t>
  </si>
  <si>
    <t>1973-07-01 00:00:00</t>
  </si>
  <si>
    <t>5827 Bowness Road NW</t>
  </si>
  <si>
    <t>T3B 0C5</t>
  </si>
  <si>
    <t>+1 (403) 246-9887</t>
  </si>
  <si>
    <t>+1 (403) 246-9899</t>
  </si>
  <si>
    <t>michael@chinookcorp.com</t>
  </si>
  <si>
    <t>Park</t>
  </si>
  <si>
    <t>Margaret</t>
  </si>
  <si>
    <t>1947-09-19 00:00:00</t>
  </si>
  <si>
    <t>2003-05-03 00:00:00</t>
  </si>
  <si>
    <t>683 10 Street SW</t>
  </si>
  <si>
    <t>T2P 5G3</t>
  </si>
  <si>
    <t>+1 (403) 263-4423</t>
  </si>
  <si>
    <t>+1 (403) 263-4289</t>
  </si>
  <si>
    <t>margaret@chinookcorp.com</t>
  </si>
  <si>
    <t>Peacock</t>
  </si>
  <si>
    <t>Jane</t>
  </si>
  <si>
    <t>1973-08-29 00:00:00</t>
  </si>
  <si>
    <t>2002-04-01 00:00:00</t>
  </si>
  <si>
    <t>1111 6 Ave SW</t>
  </si>
  <si>
    <t>T2P 5M5</t>
  </si>
  <si>
    <t>+1 (403) 262-6712</t>
  </si>
  <si>
    <t>jane@chinookcorp.com</t>
  </si>
  <si>
    <t>Name</t>
  </si>
  <si>
    <t>Composer</t>
  </si>
  <si>
    <t>Album</t>
  </si>
  <si>
    <t>Artist</t>
  </si>
  <si>
    <t>Price</t>
  </si>
  <si>
    <t>Count</t>
  </si>
  <si>
    <t>?</t>
  </si>
  <si>
    <t>Lost, Season 2</t>
  </si>
  <si>
    <t>Lost</t>
  </si>
  <si>
    <t>...And Found</t>
  </si>
  <si>
    <t>...And Justice For All</t>
  </si>
  <si>
    <t>James Hetfield, Lars Ulrich &amp; Kirk Hammett</t>
  </si>
  <si>
    <t>Metallica</t>
  </si>
  <si>
    <t>...In Translation</t>
  </si>
  <si>
    <t>Lost, Season 1</t>
  </si>
  <si>
    <t>.07%</t>
  </si>
  <si>
    <t>Heroes, Season 1</t>
  </si>
  <si>
    <t>Heroes</t>
  </si>
  <si>
    <t>'Round Midnight</t>
  </si>
  <si>
    <t>Miles Davis</t>
  </si>
  <si>
    <t>The Essential Miles Davis [Disc 1]</t>
  </si>
  <si>
    <t>(Anesthesia) Pulling Teeth</t>
  </si>
  <si>
    <t>Cliff Burton</t>
  </si>
  <si>
    <t>Kill 'Em All</t>
  </si>
  <si>
    <t>(Da Le) Yaleo</t>
  </si>
  <si>
    <t>Santana</t>
  </si>
  <si>
    <t>Supernatural</t>
  </si>
  <si>
    <t>(I Can't Help) Falling In Love With You</t>
  </si>
  <si>
    <t>UB40 The Best Of - Volume Two [UK]</t>
  </si>
  <si>
    <t>UB40</t>
  </si>
  <si>
    <t>(Oh) Pretty Woman</t>
  </si>
  <si>
    <t>Bill Dees/Roy Orbison</t>
  </si>
  <si>
    <t>Diver Down</t>
  </si>
  <si>
    <t>Van Halen</t>
  </si>
  <si>
    <t>(There Is) No Greater Love (Teo Licks)</t>
  </si>
  <si>
    <t>Isham Jones &amp; Marty Symes</t>
  </si>
  <si>
    <t>Frank</t>
  </si>
  <si>
    <t>Amy Winehouse</t>
  </si>
  <si>
    <t>(We Are) The Road Crew</t>
  </si>
  <si>
    <t>Clarke/Kilmister/Taylor</t>
  </si>
  <si>
    <t>Ace Of Spades</t>
  </si>
  <si>
    <t>Motörhead</t>
  </si>
  <si>
    <t>(White Man) In Hammersmith Palais</t>
  </si>
  <si>
    <t>Joe Strummer/Mick Jones</t>
  </si>
  <si>
    <t>The Singles</t>
  </si>
  <si>
    <t>The Clash</t>
  </si>
  <si>
    <t>(Wish I Could) Hideaway</t>
  </si>
  <si>
    <t>J.C. Fogerty</t>
  </si>
  <si>
    <t>Chronicle, Vol. 2</t>
  </si>
  <si>
    <t>Creedence Clearwater Revival</t>
  </si>
  <si>
    <t>[Just Like] Starting Over</t>
  </si>
  <si>
    <t>Instant Karma: The Amnesty International Campaign to Save Darfur</t>
  </si>
  <si>
    <t>U2</t>
  </si>
  <si>
    <t>[Untitled]</t>
  </si>
  <si>
    <t>Billy Corgan</t>
  </si>
  <si>
    <t>Rotten Apples: Greatest Hits</t>
  </si>
  <si>
    <t>Smashing Pumpkins</t>
  </si>
  <si>
    <t>#1 Zero</t>
  </si>
  <si>
    <t>Cornell, Commerford, Morello, Wilk</t>
  </si>
  <si>
    <t>Out Of Exile</t>
  </si>
  <si>
    <t>Audioslave</t>
  </si>
  <si>
    <t>#9 Dream</t>
  </si>
  <si>
    <t>01 - Prowler</t>
  </si>
  <si>
    <t>Steve Harris</t>
  </si>
  <si>
    <t>Iron Maiden</t>
  </si>
  <si>
    <t>02 - Sanctuary</t>
  </si>
  <si>
    <t>David Murray/Paul Di'Anno/Steve Harris</t>
  </si>
  <si>
    <t>03 - Remember Tomorrow</t>
  </si>
  <si>
    <t>Harris/Paul Di´Anno</t>
  </si>
  <si>
    <t>04 - Running Free</t>
  </si>
  <si>
    <t>05 - Phantom of the Opera</t>
  </si>
  <si>
    <t>06 - Transylvania</t>
  </si>
  <si>
    <t>07 - Strange World</t>
  </si>
  <si>
    <t>09 - Iron Maiden</t>
  </si>
  <si>
    <t>1/2 Full</t>
  </si>
  <si>
    <t>Jeff Ament</t>
  </si>
  <si>
    <t>Riot Act</t>
  </si>
  <si>
    <t>Pearl Jam</t>
  </si>
  <si>
    <t>1° De Julho</t>
  </si>
  <si>
    <t>Cássia Eller - Coleção Sem Limite [Disc 2]</t>
  </si>
  <si>
    <t>Cássia Eller</t>
  </si>
  <si>
    <t>100% HardCore</t>
  </si>
  <si>
    <t>Os Cães Ladram Mas A Caravana Não Pára</t>
  </si>
  <si>
    <t>Planet Hemp</t>
  </si>
  <si>
    <t>13 Years Of Grief</t>
  </si>
  <si>
    <t>Alcohol Fueled Brewtality Live! [Disc 1]</t>
  </si>
  <si>
    <t>Black Label Society</t>
  </si>
  <si>
    <t>14 Years</t>
  </si>
  <si>
    <t>Izzy Stradlin'/W. Axl Rose</t>
  </si>
  <si>
    <t>Use Your Illusion II</t>
  </si>
  <si>
    <t>Guns N' Roses</t>
  </si>
  <si>
    <t>16 Toneladas</t>
  </si>
  <si>
    <t>Roda De Funk</t>
  </si>
  <si>
    <t>Funk Como Le Gusta</t>
  </si>
  <si>
    <t>1979</t>
  </si>
  <si>
    <t>19th Nervous Breakdown</t>
  </si>
  <si>
    <t>Jagger/Richards</t>
  </si>
  <si>
    <t>Hot Rocks, 1964-1971 (Disc 1)</t>
  </si>
  <si>
    <t>The Rolling Stones</t>
  </si>
  <si>
    <t>1º De Julho</t>
  </si>
  <si>
    <t>Renato Russo</t>
  </si>
  <si>
    <t>A TempestadeTempestade Ou O Livro Dos Dias</t>
  </si>
  <si>
    <t>Legião Urbana</t>
  </si>
  <si>
    <t>2 A.M.</t>
  </si>
  <si>
    <t>Blaze Bayley/Janick Gers/Steve Harris</t>
  </si>
  <si>
    <t>The X Factor</t>
  </si>
  <si>
    <t>2 Minutes To Midnight</t>
  </si>
  <si>
    <t>Adrian Smith/Bruce Dickinson</t>
  </si>
  <si>
    <t>A Real Dead One</t>
  </si>
  <si>
    <t>Smith/Dickinson</t>
  </si>
  <si>
    <t>Live After Death</t>
  </si>
  <si>
    <t>Live At Donington 1992 (Disc 2)</t>
  </si>
  <si>
    <t>Powerslave</t>
  </si>
  <si>
    <t>Rock In Rio [CD1]</t>
  </si>
  <si>
    <t>2 X 4</t>
  </si>
  <si>
    <t>James Hetfield, Lars Ulrich, Kirk Hammett</t>
  </si>
  <si>
    <t>Load</t>
  </si>
  <si>
    <t>2,000 Man</t>
  </si>
  <si>
    <t>Mick Jagger, Keith Richard</t>
  </si>
  <si>
    <t>Unplugged [Live]</t>
  </si>
  <si>
    <t>Kiss</t>
  </si>
  <si>
    <t>20 Flight Rock</t>
  </si>
  <si>
    <t>Ned Fairchild</t>
  </si>
  <si>
    <t>BackBeat Soundtrack</t>
  </si>
  <si>
    <t>BackBeat</t>
  </si>
  <si>
    <t>200 Years Old</t>
  </si>
  <si>
    <t>Frank Zappa</t>
  </si>
  <si>
    <t>Bongo Fury</t>
  </si>
  <si>
    <t>Frank Zappa &amp; Captain Beefheart</t>
  </si>
  <si>
    <t>2112 Overture</t>
  </si>
  <si>
    <t>Geddy Lee And Alex Lifeson/Geddy Lee And Neil Peart/Rush</t>
  </si>
  <si>
    <t>Retrospective I (1974-1980)</t>
  </si>
  <si>
    <t>Rush</t>
  </si>
  <si>
    <t>22 Acacia Avenue</t>
  </si>
  <si>
    <t>Adrian Smith/Steve Harris</t>
  </si>
  <si>
    <t>The Number of The Beast</t>
  </si>
  <si>
    <t>24 Caprices, Op. 1, No. 24, for Solo Violin, in A Minor</t>
  </si>
  <si>
    <t>Niccolò Paganini</t>
  </si>
  <si>
    <t>Great Recordings of the Century: Paganini's 24 Caprices</t>
  </si>
  <si>
    <t>Itzhak Perlman</t>
  </si>
  <si>
    <t>3 Gymnopédies: No.1 - Lent Et Grave, No.3 - Lent Et Douloureux</t>
  </si>
  <si>
    <t>Erik Satie</t>
  </si>
  <si>
    <t>The Ultimate Relexation Album</t>
  </si>
  <si>
    <t>Charles Dutoit &amp; L'Orchestre Symphonique de Montréal</t>
  </si>
  <si>
    <t>32 Dentes</t>
  </si>
  <si>
    <t>Titãs</t>
  </si>
  <si>
    <t>Acústico</t>
  </si>
  <si>
    <t>War</t>
  </si>
  <si>
    <t>5.15</t>
  </si>
  <si>
    <t>Pete Townshend</t>
  </si>
  <si>
    <t>My Generation - The Very Best Of The Who</t>
  </si>
  <si>
    <t>The Who</t>
  </si>
  <si>
    <t>51st Anniversary</t>
  </si>
  <si>
    <t>Jimi Hendrix</t>
  </si>
  <si>
    <t>Are You Experienced?</t>
  </si>
  <si>
    <t>A Banda</t>
  </si>
  <si>
    <t>Minha Historia</t>
  </si>
  <si>
    <t>Chico Buarque</t>
  </si>
  <si>
    <t>A Bencao E Outros</t>
  </si>
  <si>
    <t>Vinicius De Moraes</t>
  </si>
  <si>
    <t>Vinícius De Moraes</t>
  </si>
  <si>
    <t>A Benihana Christmas, Pts. 1 &amp; 2</t>
  </si>
  <si>
    <t>The Office, Season 3</t>
  </si>
  <si>
    <t>The Office</t>
  </si>
  <si>
    <t>A Carta</t>
  </si>
  <si>
    <t>Djavan - Gabriel, O Pensador</t>
  </si>
  <si>
    <t>Djavan Ao Vivo - Vol. 1</t>
  </si>
  <si>
    <t>Djavan</t>
  </si>
  <si>
    <t>A Castle Full Of Rascals</t>
  </si>
  <si>
    <t>Ian Gillan, Roger Glover, Jon Lord, Steve Morse, Ian Paice</t>
  </si>
  <si>
    <t>Purpendicular</t>
  </si>
  <si>
    <t>Deep Purple</t>
  </si>
  <si>
    <t>A Cor Do Sol</t>
  </si>
  <si>
    <t>Bernardo Vilhena/Da Gama/Lazão</t>
  </si>
  <si>
    <t>Acústico MTV [Live]</t>
  </si>
  <si>
    <t>Cidade Negra</t>
  </si>
  <si>
    <t>Bernardo Vilhena/Da Gama/Lazao</t>
  </si>
  <si>
    <t>Cidade Negra - Hits</t>
  </si>
  <si>
    <t>A Cura</t>
  </si>
  <si>
    <t>Lulu Santos - RCA 100 Anos De Música - Álbum 01</t>
  </si>
  <si>
    <t>Lulu Santos</t>
  </si>
  <si>
    <t>A Day In the Life</t>
  </si>
  <si>
    <t>Battlestar Galactica, Season 3</t>
  </si>
  <si>
    <t>Battlestar Galactica</t>
  </si>
  <si>
    <t>A Different Kind Of Blue</t>
  </si>
  <si>
    <t>Brian Eno, Bono, Adam Clayton, The Edge &amp; Larry Mullen Jnr.</t>
  </si>
  <si>
    <t>Original Soundtracks 1</t>
  </si>
  <si>
    <t>Passengers</t>
  </si>
  <si>
    <t>A E O Z</t>
  </si>
  <si>
    <t>Mutantes</t>
  </si>
  <si>
    <t>Minha História</t>
  </si>
  <si>
    <t>Os Mutantes</t>
  </si>
  <si>
    <t>A Estrada</t>
  </si>
  <si>
    <t>Bino Farias/Da Gama/Lazão/Toni Garrido</t>
  </si>
  <si>
    <t>Da Gama/Lazao/Toni Garrido</t>
  </si>
  <si>
    <t>A Festa Do Santo Reis</t>
  </si>
  <si>
    <t>Serie Sem Limite (Disc 2)</t>
  </si>
  <si>
    <t>Tim Maia</t>
  </si>
  <si>
    <t>À Francesa</t>
  </si>
  <si>
    <t>Na Pista</t>
  </si>
  <si>
    <t>Cláudio Zoli</t>
  </si>
  <si>
    <t>A Kind Of Magic</t>
  </si>
  <si>
    <t>Roger Taylor</t>
  </si>
  <si>
    <t>Greatest Hits II</t>
  </si>
  <si>
    <t>Queen</t>
  </si>
  <si>
    <t>A Luz De Tieta</t>
  </si>
  <si>
    <t>Caetano Veloso</t>
  </si>
  <si>
    <t>Prenda Minha</t>
  </si>
  <si>
    <t>A Man And A Woman</t>
  </si>
  <si>
    <t>Adam Clayton, Bono, Larry Mullen &amp; The Edge</t>
  </si>
  <si>
    <t>How To Dismantle An Atomic Bomb</t>
  </si>
  <si>
    <t>A Measure of Salvation</t>
  </si>
  <si>
    <t>A Melhor Forma</t>
  </si>
  <si>
    <t>A Menina Dança</t>
  </si>
  <si>
    <t>Caetano Veloso e Gilberto Gil</t>
  </si>
  <si>
    <t>Barulhinho Bom</t>
  </si>
  <si>
    <t>Marisa Monte</t>
  </si>
  <si>
    <t>A Midsummer Night's Dream, Op.61 Incidental Music: No.7 Notturno</t>
  </si>
  <si>
    <t>Mendelssohn: A Midsummer Night's Dream</t>
  </si>
  <si>
    <t>Philharmonia Orchestra &amp; Sir Neville Marriner</t>
  </si>
  <si>
    <t>A Moça e a Chuva</t>
  </si>
  <si>
    <t>Mônica Marianno</t>
  </si>
  <si>
    <t>Demorou...</t>
  </si>
  <si>
    <t>A New Flame</t>
  </si>
  <si>
    <t>Mick Hucknall</t>
  </si>
  <si>
    <t>Greatest Hits</t>
  </si>
  <si>
    <t>Lenny Kravitz</t>
  </si>
  <si>
    <t>A Noite Do Meu Bem</t>
  </si>
  <si>
    <t>Dolores Duran</t>
  </si>
  <si>
    <t>Milton Nascimento Ao Vivo</t>
  </si>
  <si>
    <t>Milton Nascimento</t>
  </si>
  <si>
    <t>A Novidade</t>
  </si>
  <si>
    <t>Gilberto Gil</t>
  </si>
  <si>
    <t>Unplugged</t>
  </si>
  <si>
    <t>Eric Clapton</t>
  </si>
  <si>
    <t>A Novidade (Live)</t>
  </si>
  <si>
    <t>Quanta Gente Veio Ver (Live)</t>
  </si>
  <si>
    <t>A Paz</t>
  </si>
  <si>
    <t>Donato/Gilberto Gil</t>
  </si>
  <si>
    <t>Chill: Brazil (Disc 1)</t>
  </si>
  <si>
    <t>Marcos Valle</t>
  </si>
  <si>
    <t>A Room At The Heartbreak Hotel</t>
  </si>
  <si>
    <t>B-Sides 1980-1990</t>
  </si>
  <si>
    <t>A Rua</t>
  </si>
  <si>
    <t>The Best of Ed Motta</t>
  </si>
  <si>
    <t>Ed Motta</t>
  </si>
  <si>
    <t>A Small Victory</t>
  </si>
  <si>
    <t>Angel Dust</t>
  </si>
  <si>
    <t>Faith No More</t>
  </si>
  <si>
    <t>A Sombra Da Maldade</t>
  </si>
  <si>
    <t>Da Gama/Toni Garrido</t>
  </si>
  <si>
    <t>A Statistic</t>
  </si>
  <si>
    <t>Body Count</t>
  </si>
  <si>
    <t>A Sua</t>
  </si>
  <si>
    <t>Rodolfo</t>
  </si>
  <si>
    <t>Cesta Básica</t>
  </si>
  <si>
    <t>Raimundos</t>
  </si>
  <si>
    <t>A Tale of Two Cities</t>
  </si>
  <si>
    <t>Lost, Season 3</t>
  </si>
  <si>
    <t>A Tarde</t>
  </si>
  <si>
    <t>Jota Quest-1995</t>
  </si>
  <si>
    <t>Jota Quest</t>
  </si>
  <si>
    <t>A Touch Away</t>
  </si>
  <si>
    <t>A Twist In The Tail</t>
  </si>
  <si>
    <t>roger glover</t>
  </si>
  <si>
    <t>The Battle Rages On</t>
  </si>
  <si>
    <t>A Última Guerra</t>
  </si>
  <si>
    <t>Leão, Rodrigo F./Lô Borges/Samuel Rosa</t>
  </si>
  <si>
    <t>Maquinarama</t>
  </si>
  <si>
    <t>Skank</t>
  </si>
  <si>
    <t>A Via Láctea</t>
  </si>
  <si>
    <t>A Volta Da Asa Branca</t>
  </si>
  <si>
    <t>Luiz Gonzaga/Zé Dantas</t>
  </si>
  <si>
    <t>As Canções de Eu Tu Eles</t>
  </si>
  <si>
    <t>À Vontade (Live Mix)</t>
  </si>
  <si>
    <t>Bombom/Ed Motta</t>
  </si>
  <si>
    <t>A World Without Heroes</t>
  </si>
  <si>
    <t>Paul Stanley, Gene Simmons, Bob Ezrin, Lewis Reed</t>
  </si>
  <si>
    <t>A.N.D.R.O.T.A.Z.</t>
  </si>
  <si>
    <t>Abandoned</t>
  </si>
  <si>
    <t>Abraham, Martin And John</t>
  </si>
  <si>
    <t>Dick Holler</t>
  </si>
  <si>
    <t>Seek And Shall Find: More Of The Best (1963-1981)</t>
  </si>
  <si>
    <t>Marvin Gaye</t>
  </si>
  <si>
    <t>Abrir A Porta</t>
  </si>
  <si>
    <t>Vários</t>
  </si>
  <si>
    <t>Chill: Brazil (Disc 2)</t>
  </si>
  <si>
    <t>Antônio Carlos Jobim</t>
  </si>
  <si>
    <t>Absolute Zero</t>
  </si>
  <si>
    <t>Mike Bordin, Billy Gould, Mike Patton</t>
  </si>
  <si>
    <t>King For A Day Fool For A Lifetime</t>
  </si>
  <si>
    <t>Acacia Avenue</t>
  </si>
  <si>
    <t>Açai</t>
  </si>
  <si>
    <t>Acelerou</t>
  </si>
  <si>
    <t>Djavan Ao Vivo - Vol. 02</t>
  </si>
  <si>
    <t>Aces High</t>
  </si>
  <si>
    <t>Harris</t>
  </si>
  <si>
    <t>Achilles Last Stand</t>
  </si>
  <si>
    <t>Jimmy Page/Robert Plant</t>
  </si>
  <si>
    <t>Presence</t>
  </si>
  <si>
    <t>Led Zeppelin</t>
  </si>
  <si>
    <t>Acrobat</t>
  </si>
  <si>
    <t>Achtung Baby</t>
  </si>
  <si>
    <t>Act IV, Symphony</t>
  </si>
  <si>
    <t>Henry Purcell</t>
  </si>
  <si>
    <t>Purcell: The Fairy Queen</t>
  </si>
  <si>
    <t>Roger Norrington, London Classical Players</t>
  </si>
  <si>
    <t>Action</t>
  </si>
  <si>
    <t>Vault: Def Leppard's Greatest Hits</t>
  </si>
  <si>
    <t>Def Leppard</t>
  </si>
  <si>
    <t>Adagio for Strings from the String Quartet, Op. 11</t>
  </si>
  <si>
    <t>Samuel Barber</t>
  </si>
  <si>
    <t>Great Performances - Barber's Adagio and Other Romantic Favorites for Strings</t>
  </si>
  <si>
    <t>Leonard Bernstein &amp; New York Philharmonic</t>
  </si>
  <si>
    <t>Adeus</t>
  </si>
  <si>
    <t>Adios nonino</t>
  </si>
  <si>
    <t>Astor Piazzolla</t>
  </si>
  <si>
    <t>South American Getaway</t>
  </si>
  <si>
    <t>The 12 Cellists of The Berlin Philharmonic</t>
  </si>
  <si>
    <t>Admirável Gado Novo</t>
  </si>
  <si>
    <t>Cássia Eller - Sem Limite [Disc 1]</t>
  </si>
  <si>
    <t>Adoled (Ocean)</t>
  </si>
  <si>
    <t>Adrift</t>
  </si>
  <si>
    <t>Advance Romance</t>
  </si>
  <si>
    <t>Aeroplane Flies High</t>
  </si>
  <si>
    <t>Judas 0: B-Sides and Rarities</t>
  </si>
  <si>
    <t>Afraid</t>
  </si>
  <si>
    <t>Nikki Sixx</t>
  </si>
  <si>
    <t>Motley Crue Greatest Hits</t>
  </si>
  <si>
    <t>Mötley Crüe</t>
  </si>
  <si>
    <t>Afraid To Shoot Strangers</t>
  </si>
  <si>
    <t>A Real Live One</t>
  </si>
  <si>
    <t>Fear Of The Dark</t>
  </si>
  <si>
    <t>Live At Donington 1992 (Disc 1)</t>
  </si>
  <si>
    <t>Africa Bamba</t>
  </si>
  <si>
    <t>I. Toure, S. Tidiane Toure, Carlos Santana &amp; K. Perazzo</t>
  </si>
  <si>
    <t>After Midnight</t>
  </si>
  <si>
    <t>Clapton/J. J. Cale</t>
  </si>
  <si>
    <t>The Cream Of Clapton</t>
  </si>
  <si>
    <t>Aftermath</t>
  </si>
  <si>
    <t>The Tea Party</t>
  </si>
  <si>
    <t>Transmission</t>
  </si>
  <si>
    <t>Again</t>
  </si>
  <si>
    <t>Age Of Innocence</t>
  </si>
  <si>
    <t>David Murray/Steve Harris</t>
  </si>
  <si>
    <t>Dance Of Death</t>
  </si>
  <si>
    <t>Agora Que O Dia Acordou</t>
  </si>
  <si>
    <t>Água de Beber</t>
  </si>
  <si>
    <t>Antonio Carlos Jobim/Vinicius de Moraes</t>
  </si>
  <si>
    <t>Água E Fogo</t>
  </si>
  <si>
    <t>Chico Amaral/Edgard Scandurra/Samuel Rosa</t>
  </si>
  <si>
    <t>Aguia De Ouro 2001</t>
  </si>
  <si>
    <t>Carnaval 2001</t>
  </si>
  <si>
    <t>Various Artists</t>
  </si>
  <si>
    <t>Ain't Talkin' 'bout Love</t>
  </si>
  <si>
    <t>Edward Van Halen, Alex Van Halen, David Lee Roth, Michael Anthony</t>
  </si>
  <si>
    <t>The Best Of Van Halen, Vol. I</t>
  </si>
  <si>
    <t>Ain't Talkin' 'Bout Love</t>
  </si>
  <si>
    <t>Edward Van Halen, Alex Van Halen, Michael Anthony and David Lee Roth</t>
  </si>
  <si>
    <t>Ainda É Cedo</t>
  </si>
  <si>
    <t>Dado Villa-Lobos/Ico Ouro-Preto/Marcelo Bonfá</t>
  </si>
  <si>
    <t>Mais Do Mesmo</t>
  </si>
  <si>
    <t>Ainda Lembro</t>
  </si>
  <si>
    <t>Alabama Song</t>
  </si>
  <si>
    <t>Weill-Brecht</t>
  </si>
  <si>
    <t>The Doors</t>
  </si>
  <si>
    <t>Alagados</t>
  </si>
  <si>
    <t>Arquivo Os Paralamas Do Sucesso</t>
  </si>
  <si>
    <t>Os Paralamas Do Sucesso</t>
  </si>
  <si>
    <t>Alarum</t>
  </si>
  <si>
    <t>Alberta</t>
  </si>
  <si>
    <t>Traditional</t>
  </si>
  <si>
    <t>Alcohol</t>
  </si>
  <si>
    <t>Jorge Ben Jor 25 Anos</t>
  </si>
  <si>
    <t>Jorge Ben</t>
  </si>
  <si>
    <t>Alegria, Alegria</t>
  </si>
  <si>
    <t>Alexander the Great</t>
  </si>
  <si>
    <t>Somewhere in Time</t>
  </si>
  <si>
    <t>Ali</t>
  </si>
  <si>
    <t>Nando Reis/Samuel Rosa</t>
  </si>
  <si>
    <t>Álibi</t>
  </si>
  <si>
    <t>Alice</t>
  </si>
  <si>
    <t>Alive</t>
  </si>
  <si>
    <t>Stone Gossard</t>
  </si>
  <si>
    <t>Ten</t>
  </si>
  <si>
    <t>All Along The Watchtower</t>
  </si>
  <si>
    <t>Dylan, Bob</t>
  </si>
  <si>
    <t>Rattle And Hum</t>
  </si>
  <si>
    <t>All Because Of You</t>
  </si>
  <si>
    <t>All Dead, All Dead</t>
  </si>
  <si>
    <t>May</t>
  </si>
  <si>
    <t>News Of The World</t>
  </si>
  <si>
    <t>All For You</t>
  </si>
  <si>
    <t>All I Really Want</t>
  </si>
  <si>
    <t>Alanis Morissette &amp; Glenn Ballard</t>
  </si>
  <si>
    <t>Jagged Little Pill</t>
  </si>
  <si>
    <t>Alanis Morissette</t>
  </si>
  <si>
    <t>All I Want Is You</t>
  </si>
  <si>
    <t>Bono/Clayton, Adam/Mullen Jr., Larry/The Edge</t>
  </si>
  <si>
    <t>U2 &amp; Van Dyke Parks</t>
  </si>
  <si>
    <t>The Best Of 1980-1990</t>
  </si>
  <si>
    <t>All My Life</t>
  </si>
  <si>
    <t>Foo Fighters</t>
  </si>
  <si>
    <t>One By One</t>
  </si>
  <si>
    <t>All My Love</t>
  </si>
  <si>
    <t>Robert Plant &amp; John Paul Jones</t>
  </si>
  <si>
    <t>In Through The Out Door</t>
  </si>
  <si>
    <t>E. Schrody/L. Dimant</t>
  </si>
  <si>
    <t>House of Pain</t>
  </si>
  <si>
    <t>House Of Pain</t>
  </si>
  <si>
    <t>All Night Thing</t>
  </si>
  <si>
    <t>Temple of the Dog</t>
  </si>
  <si>
    <t>All or None</t>
  </si>
  <si>
    <t>All Star</t>
  </si>
  <si>
    <t>Nando Reis</t>
  </si>
  <si>
    <t>All the Best Cowboys Have Daddy Issues</t>
  </si>
  <si>
    <t>All Within My Hands</t>
  </si>
  <si>
    <t>Bob Rock/James Hetfield/Kirk Hammett/Lars Ulrich</t>
  </si>
  <si>
    <t>St. Anger</t>
  </si>
  <si>
    <t>Alô Alô Marciano</t>
  </si>
  <si>
    <t>Alô, Alô, Marciano</t>
  </si>
  <si>
    <t>Elis Regina-Minha História</t>
  </si>
  <si>
    <t>Elis Regina</t>
  </si>
  <si>
    <t>Aloha</t>
  </si>
  <si>
    <t>Always Be All Right</t>
  </si>
  <si>
    <t>Always Forever Now</t>
  </si>
  <si>
    <t>Always On The Run</t>
  </si>
  <si>
    <t>Lenny Kravitz/Slash</t>
  </si>
  <si>
    <t>Always With Me, Always With You</t>
  </si>
  <si>
    <t>Surfing with the Alien (Remastered)</t>
  </si>
  <si>
    <t>Joe Satriani</t>
  </si>
  <si>
    <t>Am I Evil?</t>
  </si>
  <si>
    <t>Harris/Tatler</t>
  </si>
  <si>
    <t>Garage Inc. (Disc 2)</t>
  </si>
  <si>
    <t>Amanda</t>
  </si>
  <si>
    <t>Luca Gusella</t>
  </si>
  <si>
    <t>Quiet Songs</t>
  </si>
  <si>
    <t>Aisha Duo</t>
  </si>
  <si>
    <t>Amanhã Não Se Sabe</t>
  </si>
  <si>
    <t>Sérgio Britto</t>
  </si>
  <si>
    <t>Volume Dois</t>
  </si>
  <si>
    <t>Amar É Tudo</t>
  </si>
  <si>
    <t>Amazing</t>
  </si>
  <si>
    <t>Steven Tyler, Richie Supa</t>
  </si>
  <si>
    <t>Big Ones</t>
  </si>
  <si>
    <t>Aerosmith</t>
  </si>
  <si>
    <t>American Gothic</t>
  </si>
  <si>
    <t>Billy Duffy/Ian Astbury</t>
  </si>
  <si>
    <t>Beyond Good And Evil</t>
  </si>
  <si>
    <t>The Cult</t>
  </si>
  <si>
    <t>American Idiot</t>
  </si>
  <si>
    <t>Billie Joe Armstrong, Mike Dirnt, Tré Cool</t>
  </si>
  <si>
    <t>Green Day</t>
  </si>
  <si>
    <t>American Woman</t>
  </si>
  <si>
    <t>B. Cummings/G. Peterson/M.J. Kale/R. Bachman</t>
  </si>
  <si>
    <t>Amor De Muito</t>
  </si>
  <si>
    <t>Chico Science</t>
  </si>
  <si>
    <t>Afrociberdelia</t>
  </si>
  <si>
    <t>Chico Science &amp; Nação Zumbi</t>
  </si>
  <si>
    <t>Amor Demais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</si>
  <si>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</si>
  <si>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</si>
  <si>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And the Cradle Will Rock...</t>
  </si>
  <si>
    <t>Ando Meio Desligado</t>
  </si>
  <si>
    <t>Arnaldo Baptista - Rita Lee -  Sérgio Dias</t>
  </si>
  <si>
    <t>Aneurysm</t>
  </si>
  <si>
    <t>Nirvana</t>
  </si>
  <si>
    <t>From The Muddy Banks Of The Wishkah [Live]</t>
  </si>
  <si>
    <t>Angel</t>
  </si>
  <si>
    <t>Steven Tyler, Desmond Child</t>
  </si>
  <si>
    <t>Carolyn Franklin and Sonny Saunders</t>
  </si>
  <si>
    <t>Angel Of Harlem</t>
  </si>
  <si>
    <t>Angela</t>
  </si>
  <si>
    <t>Warner 25 Anos</t>
  </si>
  <si>
    <t>Animal</t>
  </si>
  <si>
    <t>Dave Abbruzzese/Eddie Vedder/Jeff Ament/Mike McCready/Stone Gossard</t>
  </si>
  <si>
    <t>Vs.</t>
  </si>
  <si>
    <t>Another Life</t>
  </si>
  <si>
    <t>Killers</t>
  </si>
  <si>
    <t>Another One Bites The Dust</t>
  </si>
  <si>
    <t>Deacon, John</t>
  </si>
  <si>
    <t>Greatest Hits I</t>
  </si>
  <si>
    <t>Another Round</t>
  </si>
  <si>
    <t>Dave Grohl, Taylor Hawkins, Nate Mendel, Chris Shiflett/FOO FIGHTERS</t>
  </si>
  <si>
    <t>In Your Honor [Disc 2]</t>
  </si>
  <si>
    <t>Antene Se</t>
  </si>
  <si>
    <t>Da Lama Ao Caos</t>
  </si>
  <si>
    <t>Antes Das Seis</t>
  </si>
  <si>
    <t>Dado Villa-Lobos</t>
  </si>
  <si>
    <t>Anthem</t>
  </si>
  <si>
    <t>Any Colour You Like</t>
  </si>
  <si>
    <t>Gilmour, Mason, Wright, Waters</t>
  </si>
  <si>
    <t>Dark Side Of The Moon</t>
  </si>
  <si>
    <t>Pink Floyd</t>
  </si>
  <si>
    <t>Anya</t>
  </si>
  <si>
    <t>jon lord/roger glover</t>
  </si>
  <si>
    <t>Anyone's Daughter</t>
  </si>
  <si>
    <t>Ritchie Blackmore, Ian Gillan, Roger Glover, Jon Lord, Ian Paice</t>
  </si>
  <si>
    <t>Fireball</t>
  </si>
  <si>
    <t>Anything Goes</t>
  </si>
  <si>
    <t>Appetite for Destruction</t>
  </si>
  <si>
    <t>Anyway, Anyhow, Anywhere</t>
  </si>
  <si>
    <t>Pete Townshend, Roger Daltrey</t>
  </si>
  <si>
    <t>Ao Meu Redor</t>
  </si>
  <si>
    <t>Aonde Quer Que Eu Va</t>
  </si>
  <si>
    <t>Herbert Vianna/Paulo Sérgio Valle</t>
  </si>
  <si>
    <t>Arquivo II</t>
  </si>
  <si>
    <t>Aos Leões</t>
  </si>
  <si>
    <t>Apache Rose Peacock</t>
  </si>
  <si>
    <t>Anthony Kiedis/Chad Smith/Flea/John Frusciante</t>
  </si>
  <si>
    <t>Blood Sugar Sex Magik</t>
  </si>
  <si>
    <t>Red Hot Chili Peppers</t>
  </si>
  <si>
    <t>Apesar De Você</t>
  </si>
  <si>
    <t>Aprendendo A Jogar</t>
  </si>
  <si>
    <t>Aquarela (Toquinho)</t>
  </si>
  <si>
    <t>Vozes do MPB</t>
  </si>
  <si>
    <t>Aquele Abraço</t>
  </si>
  <si>
    <t>Aquilo</t>
  </si>
  <si>
    <t>Lulu Santos - RCA 100 Anos De Música - Álbum 02</t>
  </si>
  <si>
    <t>Arc</t>
  </si>
  <si>
    <t>Are We The Waiting</t>
  </si>
  <si>
    <t>Are You Gonna Be My Girl</t>
  </si>
  <si>
    <t>C. Muncey/N. Cester</t>
  </si>
  <si>
    <t>Get Born</t>
  </si>
  <si>
    <t>JET</t>
  </si>
  <si>
    <t>Are You Gonna Go My Way</t>
  </si>
  <si>
    <t>Craig Ross/Lenny Kravitz</t>
  </si>
  <si>
    <t>Aria Mit 30 Veränderungen, BWV 988 "Goldberg Variations": Aria</t>
  </si>
  <si>
    <t>Johann Sebastian Bach</t>
  </si>
  <si>
    <t>Bach: Goldberg Variations</t>
  </si>
  <si>
    <t>Wilhelm Kempff</t>
  </si>
  <si>
    <t>Armadura</t>
  </si>
  <si>
    <t>Radio Brasil (O Som da Jovem Vanguarda) - Seleccao de Henrique Amaro</t>
  </si>
  <si>
    <t>O Rappa</t>
  </si>
  <si>
    <t>Armageddon It</t>
  </si>
  <si>
    <t>Arms Around Your Love</t>
  </si>
  <si>
    <t>Chris Cornell</t>
  </si>
  <si>
    <t>Carry On</t>
  </si>
  <si>
    <t>Army Ants</t>
  </si>
  <si>
    <t>Army Reserve</t>
  </si>
  <si>
    <t>Around The World</t>
  </si>
  <si>
    <t>Californication</t>
  </si>
  <si>
    <t>Arrepio</t>
  </si>
  <si>
    <t>Carlinhos Brown</t>
  </si>
  <si>
    <t>As Aparências Enganam</t>
  </si>
  <si>
    <t>As Dores do Mundo</t>
  </si>
  <si>
    <t>Hyldon</t>
  </si>
  <si>
    <t>As Pegadas Do Amor</t>
  </si>
  <si>
    <t>As Profecias</t>
  </si>
  <si>
    <t>Raul Seixas</t>
  </si>
  <si>
    <t>As Rosas Não Falam (Beth Carvalho)</t>
  </si>
  <si>
    <t>As Tears Go By</t>
  </si>
  <si>
    <t>Jagger/Richards/Oldham</t>
  </si>
  <si>
    <t>As The Years Go by</t>
  </si>
  <si>
    <t>Albert King</t>
  </si>
  <si>
    <t>Santana - As Years Go By</t>
  </si>
  <si>
    <t>Às Vezes</t>
  </si>
  <si>
    <t>Compositores</t>
  </si>
  <si>
    <t>O Terço</t>
  </si>
  <si>
    <t>As We Sleep</t>
  </si>
  <si>
    <t>Heart of the Night</t>
  </si>
  <si>
    <t>Spyro Gyra</t>
  </si>
  <si>
    <t>Asa Branca</t>
  </si>
  <si>
    <t>Humberto Teixeira/Luiz Gonzaga</t>
  </si>
  <si>
    <t>Asas</t>
  </si>
  <si>
    <t>Deixa Entrar</t>
  </si>
  <si>
    <t>Falamansa</t>
  </si>
  <si>
    <t>Ashes And Ghosts</t>
  </si>
  <si>
    <t>Billy Duffy/Bob Rock/Ian Astbury</t>
  </si>
  <si>
    <t>Ashes To Ashes</t>
  </si>
  <si>
    <t>Bill Gould/Jon Hudson/Mike Bordin/Mike Patton/Roddy Bottum</t>
  </si>
  <si>
    <t>Album Of The Year</t>
  </si>
  <si>
    <t>Assaltaram A Gramática</t>
  </si>
  <si>
    <t>Assim Caminha A Humanidade</t>
  </si>
  <si>
    <t>Assum Preto</t>
  </si>
  <si>
    <t>Astronomy</t>
  </si>
  <si>
    <t>A.Bouchard/J.Bouchard/S.Pearlman</t>
  </si>
  <si>
    <t>Garage Inc. (Disc 1)</t>
  </si>
  <si>
    <t>Até Que Enfim Encontrei Você</t>
  </si>
  <si>
    <t>Serie Sem Limite (Disc 1)</t>
  </si>
  <si>
    <t>Atomic Punk</t>
  </si>
  <si>
    <t>Atras Da Porta</t>
  </si>
  <si>
    <t>Atrás da Porta</t>
  </si>
  <si>
    <t>Atrás Da Verd-E-Rosa Só Não Vai Quem Já Morreu</t>
  </si>
  <si>
    <t>David Corrêa - Paulinho Carvalho - Carlos Sena - Bira do Ponto</t>
  </si>
  <si>
    <t>Atrás Do Trio Elétrico</t>
  </si>
  <si>
    <t>Attitude</t>
  </si>
  <si>
    <t>Hetfield, Ulrich</t>
  </si>
  <si>
    <t>ReLoad</t>
  </si>
  <si>
    <t>Ava Adore</t>
  </si>
  <si>
    <t>Ave Maria</t>
  </si>
  <si>
    <t>Franz Schubert</t>
  </si>
  <si>
    <t>A Soprano Inspired</t>
  </si>
  <si>
    <t>Britten Sinfonia, Ivor Bolton &amp; Lesley Garrett</t>
  </si>
  <si>
    <t>Avisa</t>
  </si>
  <si>
    <t>Aviso Aos Navegantes</t>
  </si>
  <si>
    <t>Azul</t>
  </si>
  <si>
    <t>Azul Da Cor Do Mar</t>
  </si>
  <si>
    <t>B.Y.O.B.</t>
  </si>
  <si>
    <t>Tankian, Serj</t>
  </si>
  <si>
    <t>Mezmerize</t>
  </si>
  <si>
    <t>System Of A Down</t>
  </si>
  <si>
    <t>Baba O'Riley</t>
  </si>
  <si>
    <t>John Entwistle/Pete Townshend</t>
  </si>
  <si>
    <t>Babe I'm Gonna Leave You</t>
  </si>
  <si>
    <t>Led Zeppelin I</t>
  </si>
  <si>
    <t>Baby</t>
  </si>
  <si>
    <t>Baby Break It Down</t>
  </si>
  <si>
    <t>Voodoo Lounge</t>
  </si>
  <si>
    <t>Babyface</t>
  </si>
  <si>
    <t>U2; Bono</t>
  </si>
  <si>
    <t>Zooropa</t>
  </si>
  <si>
    <t>Babylon</t>
  </si>
  <si>
    <t>Tangents</t>
  </si>
  <si>
    <t>Back Door Man</t>
  </si>
  <si>
    <t>Willie Dixon, C. Burnett</t>
  </si>
  <si>
    <t>Back from Vacation</t>
  </si>
  <si>
    <t>Back in the Village</t>
  </si>
  <si>
    <t>Dickinson/Smith</t>
  </si>
  <si>
    <t>Back to Black</t>
  </si>
  <si>
    <t>Mark Ronson</t>
  </si>
  <si>
    <t>Bad</t>
  </si>
  <si>
    <t>Bad Apples</t>
  </si>
  <si>
    <t>Use Your Illusion I</t>
  </si>
  <si>
    <t>Bad Attitude</t>
  </si>
  <si>
    <t>Richie Blackmore, Ian Gillian, Roger Glover, Jon Lord</t>
  </si>
  <si>
    <t>Knocking at Your Back Door: The Best Of Deep Purple in the 80's</t>
  </si>
  <si>
    <t>Bad Boy</t>
  </si>
  <si>
    <t>Larry Williams</t>
  </si>
  <si>
    <t>Bad Boy Boogie</t>
  </si>
  <si>
    <t>AC/DC</t>
  </si>
  <si>
    <t>Let There Be Rock</t>
  </si>
  <si>
    <t>Bad Moon Rising</t>
  </si>
  <si>
    <t>J. C. Fogerty</t>
  </si>
  <si>
    <t>Chronicle, Vol. 1</t>
  </si>
  <si>
    <t>Bad Obsession</t>
  </si>
  <si>
    <t>Bad Seed</t>
  </si>
  <si>
    <t>Hetfield, Ulrich, Hammett</t>
  </si>
  <si>
    <t>Bad, Bad Leroy Brown</t>
  </si>
  <si>
    <t>jim croce</t>
  </si>
  <si>
    <t>My Way: The Best Of Frank Sinatra [Disc 1]</t>
  </si>
  <si>
    <t>Frank Sinatra</t>
  </si>
  <si>
    <t>Badge</t>
  </si>
  <si>
    <t>Clapton/Harrison</t>
  </si>
  <si>
    <t>Baião Ambiental [Instrumental]</t>
  </si>
  <si>
    <t>Baião Da Penha</t>
  </si>
  <si>
    <t>Baixo Rio</t>
  </si>
  <si>
    <t>Balada Da Paula</t>
  </si>
  <si>
    <t>Emerson Villani</t>
  </si>
  <si>
    <t>Balada Do Amor Inabalável</t>
  </si>
  <si>
    <t>Fausto Fawcett/Samuel Rosa</t>
  </si>
  <si>
    <t>Balada Do Louco</t>
  </si>
  <si>
    <t>Arnaldo Baptista - Rita Lee</t>
  </si>
  <si>
    <t>Balanço</t>
  </si>
  <si>
    <t>Ballot or the Bullet</t>
  </si>
  <si>
    <t>Van Halen III</t>
  </si>
  <si>
    <t>Baltar's Escape</t>
  </si>
  <si>
    <t>Battlestar Galactica (Classic), Season 1</t>
  </si>
  <si>
    <t>Battlestar Galactica (Classic)</t>
  </si>
  <si>
    <t>Baltimore, DC</t>
  </si>
  <si>
    <t>John Scofield</t>
  </si>
  <si>
    <t>Outbreak</t>
  </si>
  <si>
    <t>Dennis Chambers</t>
  </si>
  <si>
    <t>Band Members Discuss Tracks from "Revelations"</t>
  </si>
  <si>
    <t>Revelations</t>
  </si>
  <si>
    <t>Banditismo Por Uma Questa</t>
  </si>
  <si>
    <t>Banho De Lua</t>
  </si>
  <si>
    <t>B. de Filippi - F. Migliaci - Versão: Fred Jorge</t>
  </si>
  <si>
    <t>Bankrobber</t>
  </si>
  <si>
    <t>Bark at the Moon</t>
  </si>
  <si>
    <t>O. Osbourne</t>
  </si>
  <si>
    <t>Bark at the Moon (Remastered)</t>
  </si>
  <si>
    <t>Ozzy Osbourne</t>
  </si>
  <si>
    <t>Basket Case</t>
  </si>
  <si>
    <t>Billie Joe Armstrong -Words Green Day -Music</t>
  </si>
  <si>
    <t>International Superhits</t>
  </si>
  <si>
    <t>Basketball</t>
  </si>
  <si>
    <t>The Office, Season 1</t>
  </si>
  <si>
    <t>Bass Trap</t>
  </si>
  <si>
    <t>Bastille Day</t>
  </si>
  <si>
    <t>Bat Macumba</t>
  </si>
  <si>
    <t>Gilberto Gil - Caetano Veloso</t>
  </si>
  <si>
    <t>Batalha Naval</t>
  </si>
  <si>
    <t>Bate Lata</t>
  </si>
  <si>
    <t>Fábio Nolasco/Gal Sales/Ivan Brasil</t>
  </si>
  <si>
    <t>Axé Bahia 2001</t>
  </si>
  <si>
    <t>Battery</t>
  </si>
  <si>
    <t>J.Hetfield/L.Ulrich</t>
  </si>
  <si>
    <t>Master Of Puppets</t>
  </si>
  <si>
    <t>Battlestar Galactica, Pt. 1</t>
  </si>
  <si>
    <t>Battlestar Galactica, Pt. 2</t>
  </si>
  <si>
    <t>Battlestar Galactica, Pt. 3</t>
  </si>
  <si>
    <t>Battlestar Galactica: The Story So Far</t>
  </si>
  <si>
    <t>Be Aggressive</t>
  </si>
  <si>
    <t>Be Good Johnny</t>
  </si>
  <si>
    <t>The Best Of Men At Work</t>
  </si>
  <si>
    <t>Men At Work</t>
  </si>
  <si>
    <t>Be Mine</t>
  </si>
  <si>
    <t>Bill Berry-Peter Buck-Mike Mills-Michael Stipe</t>
  </si>
  <si>
    <t>New Adventures In Hi-Fi</t>
  </si>
  <si>
    <t>R.E.M.</t>
  </si>
  <si>
    <t>Be Quick Or Be Dead</t>
  </si>
  <si>
    <t>Bruce Dickinson/Janick Gers</t>
  </si>
  <si>
    <t>Be Yourself</t>
  </si>
  <si>
    <t>Bê-a-Bá</t>
  </si>
  <si>
    <t>Beach Games</t>
  </si>
  <si>
    <t>Beach Sequence</t>
  </si>
  <si>
    <t>Beautiful Boy</t>
  </si>
  <si>
    <t>Beautiful Day</t>
  </si>
  <si>
    <t>Adam Clayton, Bono, Larry Mullen, The Edge</t>
  </si>
  <si>
    <t>All That You Can't Leave Behind</t>
  </si>
  <si>
    <t>Because You Are</t>
  </si>
  <si>
    <t>Been A Son</t>
  </si>
  <si>
    <t>Kurt Cobain</t>
  </si>
  <si>
    <t>Before You Accuse Me</t>
  </si>
  <si>
    <t>Eugene McDaniel</t>
  </si>
  <si>
    <t>Behind The Wall Of Sleep</t>
  </si>
  <si>
    <t>Black Sabbath</t>
  </si>
  <si>
    <t>Beija Eu</t>
  </si>
  <si>
    <t>Beija-Flor</t>
  </si>
  <si>
    <t>Caruso/Cleber/Deo/Osmar</t>
  </si>
  <si>
    <t>Sambas De Enredo 2001</t>
  </si>
  <si>
    <t>Beijo do Olhar</t>
  </si>
  <si>
    <t>Beijo Partido</t>
  </si>
  <si>
    <t>Toninho Horta</t>
  </si>
  <si>
    <t>Minas</t>
  </si>
  <si>
    <t>Beira Mar</t>
  </si>
  <si>
    <t>Believe</t>
  </si>
  <si>
    <t>Henry Hirsch/Lenny Kravitz</t>
  </si>
  <si>
    <t>James Iha</t>
  </si>
  <si>
    <t>Believe in Love</t>
  </si>
  <si>
    <t>20th Century Masters - The Millennium Collection: The Best of Scorpions</t>
  </si>
  <si>
    <t>Scorpions</t>
  </si>
  <si>
    <t>Believer</t>
  </si>
  <si>
    <t>O. Osbourne, R. Daisley, R. Rhoads</t>
  </si>
  <si>
    <t>Tribute</t>
  </si>
  <si>
    <t>Bell Bottom Blues</t>
  </si>
  <si>
    <t>Clapton</t>
  </si>
  <si>
    <t>Belong</t>
  </si>
  <si>
    <t>Bill Berry/Michael Stipe/Mike Mills/Peter Buck</t>
  </si>
  <si>
    <t>Out Of Time</t>
  </si>
  <si>
    <t>R.E.M. Feat. Kate Pearson</t>
  </si>
  <si>
    <t>Bem Devagar</t>
  </si>
  <si>
    <t>Bem Leve</t>
  </si>
  <si>
    <t>Ben Franklin</t>
  </si>
  <si>
    <t>Berimbau</t>
  </si>
  <si>
    <t>Vinícius De Moraes - Sem Limite</t>
  </si>
  <si>
    <t>Toquinho &amp; Vinícius</t>
  </si>
  <si>
    <t>Berlim</t>
  </si>
  <si>
    <t>Best Of You</t>
  </si>
  <si>
    <t>Dave Grohl, Taylor Hawkins, Nate Mendel, Chris Shiflett</t>
  </si>
  <si>
    <t>In Your Honor [Disc 1]</t>
  </si>
  <si>
    <t>Best Thing</t>
  </si>
  <si>
    <t>Beth</t>
  </si>
  <si>
    <t>S. Penridge, Bob Ezrin, Peter Criss</t>
  </si>
  <si>
    <t>Greatest Kiss</t>
  </si>
  <si>
    <t>Peter Criss, Stan Penridge, Bob Ezrin</t>
  </si>
  <si>
    <t>Better Halves</t>
  </si>
  <si>
    <t>Better Man</t>
  </si>
  <si>
    <t>Eddie Vedder</t>
  </si>
  <si>
    <t>Live On Two Legs [Live]</t>
  </si>
  <si>
    <t>Better Than You</t>
  </si>
  <si>
    <t>Bichos Escrotos (Vinheta)</t>
  </si>
  <si>
    <t>Bicycle Race</t>
  </si>
  <si>
    <t>Mercury, Freddie</t>
  </si>
  <si>
    <t>Big Bad Bill (Is Sweet William Now)</t>
  </si>
  <si>
    <t>Jack Yellen/Milton Ager</t>
  </si>
  <si>
    <t>Big City Nights</t>
  </si>
  <si>
    <t>Big Machine</t>
  </si>
  <si>
    <t>Dave Kushner, Duff, Matt Sorum, Scott Weiland &amp; Slash</t>
  </si>
  <si>
    <t>Contraband</t>
  </si>
  <si>
    <t>Velvet Revolver</t>
  </si>
  <si>
    <t>Big Wave</t>
  </si>
  <si>
    <t>Billie Jean</t>
  </si>
  <si>
    <t>Michael Jackson</t>
  </si>
  <si>
    <t>Binky The Doormat</t>
  </si>
  <si>
    <t>Biruta</t>
  </si>
  <si>
    <t>Bite The Bullet</t>
  </si>
  <si>
    <t>Bitter Pill</t>
  </si>
  <si>
    <t>Mick Mars/Nikki Sixx/Tommy Lee/Vince Neil</t>
  </si>
  <si>
    <t>Bitter Suite: Brief Encounter / Lost Weekend / Blue Angel</t>
  </si>
  <si>
    <t>Kelly, Mosley, Rothery, Trewaves</t>
  </si>
  <si>
    <t>Misplaced Childhood</t>
  </si>
  <si>
    <t>Marillion</t>
  </si>
  <si>
    <t>Bittersweet Me</t>
  </si>
  <si>
    <t>Black</t>
  </si>
  <si>
    <t>Stone Gossard &amp; Eddie Vedder</t>
  </si>
  <si>
    <t>Dave Krusen/Stone Gossard</t>
  </si>
  <si>
    <t>Black Capricorn Day</t>
  </si>
  <si>
    <t>Jay Kay</t>
  </si>
  <si>
    <t>Synkronized</t>
  </si>
  <si>
    <t>Jamiroquai</t>
  </si>
  <si>
    <t>Black Country Woman</t>
  </si>
  <si>
    <t>Robert Plant</t>
  </si>
  <si>
    <t>Physical Graffiti [Disc 2]</t>
  </si>
  <si>
    <t>Black Diamond</t>
  </si>
  <si>
    <t>Paul Stanley</t>
  </si>
  <si>
    <t>Black Dog</t>
  </si>
  <si>
    <t>John Paul Jones/Robert Plant</t>
  </si>
  <si>
    <t>BBC Sessions [Disc 2] [Live]</t>
  </si>
  <si>
    <t>Jimmy Page, Robert Plant, John Paul Jones</t>
  </si>
  <si>
    <t>IV</t>
  </si>
  <si>
    <t>Black Hole Sun</t>
  </si>
  <si>
    <t>Soundgarden</t>
  </si>
  <si>
    <t>A-Sides</t>
  </si>
  <si>
    <t>Black Light Syndrome</t>
  </si>
  <si>
    <t>Terry Bozzio, Steve Stevens, Tony Levin</t>
  </si>
  <si>
    <t>[1997] Black Light Syndrome</t>
  </si>
  <si>
    <t>Terry Bozzio, Tony Levin &amp; Steve Stevens</t>
  </si>
  <si>
    <t>Black Moon Creeping</t>
  </si>
  <si>
    <t>Chris Robinson/Rich Robinson</t>
  </si>
  <si>
    <t>Live [Disc 2]</t>
  </si>
  <si>
    <t>The Black Crowes</t>
  </si>
  <si>
    <t>Black Mountain Side</t>
  </si>
  <si>
    <t>Jimmy Page</t>
  </si>
  <si>
    <t>Black Night</t>
  </si>
  <si>
    <t>Richie Blackmore, Ian Gillian, Roger Glover, Jon Lord, Ian Paice</t>
  </si>
  <si>
    <t>Speak of the Devil</t>
  </si>
  <si>
    <t>Black Satin</t>
  </si>
  <si>
    <t>The Essential Miles Davis [Disc 2]</t>
  </si>
  <si>
    <t>Black Velveteen</t>
  </si>
  <si>
    <t>Blackened</t>
  </si>
  <si>
    <t>James Hetfield, Lars Ulrich &amp; Jason Newsted</t>
  </si>
  <si>
    <t>Blanco</t>
  </si>
  <si>
    <t>Marisa Monte/poema de Octavio Paz/versão: Haroldo de Campos</t>
  </si>
  <si>
    <t>Bleed The Freak</t>
  </si>
  <si>
    <t>Jerry Cantrell</t>
  </si>
  <si>
    <t>Facelift</t>
  </si>
  <si>
    <t>Alice In Chains</t>
  </si>
  <si>
    <t>Bleed Together</t>
  </si>
  <si>
    <t>Bleeding Me</t>
  </si>
  <si>
    <t>Blew</t>
  </si>
  <si>
    <t>Blind Curve: Vocal Under A Bloodlight / Passing Strangers / Mylo / Perimeter Walk / Threshold</t>
  </si>
  <si>
    <t>Blind Man</t>
  </si>
  <si>
    <t>Steven Tyler, Joe Perry, Taylor Rhodes</t>
  </si>
  <si>
    <t>Blinded By Rainbows</t>
  </si>
  <si>
    <t>Blissed &amp; Gone</t>
  </si>
  <si>
    <t>Blitzkrieg</t>
  </si>
  <si>
    <t>Jones/Sirotto/Smith</t>
  </si>
  <si>
    <t>Blood</t>
  </si>
  <si>
    <t>Blood Brothers</t>
  </si>
  <si>
    <t>Brave New World</t>
  </si>
  <si>
    <t>Blood In The Wall</t>
  </si>
  <si>
    <t>Alcohol Fueled Brewtality Live! [Disc 2]</t>
  </si>
  <si>
    <t>Blood On The World's Hands</t>
  </si>
  <si>
    <t>Bloodsucker</t>
  </si>
  <si>
    <t>Blackmore, Gillan, Glover, Lord, Paice</t>
  </si>
  <si>
    <t>Deep Purple In Rock</t>
  </si>
  <si>
    <t>Blow Up The Outside World</t>
  </si>
  <si>
    <t>Blow Your Mind</t>
  </si>
  <si>
    <t>Smith, Toby</t>
  </si>
  <si>
    <t>Emergency On Planet Earth</t>
  </si>
  <si>
    <t>Blue Rythm Fantasy</t>
  </si>
  <si>
    <t>Up An' Atom</t>
  </si>
  <si>
    <t>Gene Krupa</t>
  </si>
  <si>
    <t>Blue Train</t>
  </si>
  <si>
    <t>Jimmy Page, Robert Plant, Charlie Jones, Michael Lee</t>
  </si>
  <si>
    <t>Walking Into Clarksdale</t>
  </si>
  <si>
    <t>Page &amp; Plant</t>
  </si>
  <si>
    <t>Blues Da Piedade</t>
  </si>
  <si>
    <t>Blues For Pablo</t>
  </si>
  <si>
    <t>Gil Evans</t>
  </si>
  <si>
    <t>Miles Ahead</t>
  </si>
  <si>
    <t>Blues For Pablo (Alternate Take)</t>
  </si>
  <si>
    <t>Boa Noite</t>
  </si>
  <si>
    <t>Bodies</t>
  </si>
  <si>
    <t>Body Count Anthem</t>
  </si>
  <si>
    <t>Body Count's In The House</t>
  </si>
  <si>
    <t>Bohemian Rhapsody</t>
  </si>
  <si>
    <t>Bonzo's Montreux</t>
  </si>
  <si>
    <t>John Bonham</t>
  </si>
  <si>
    <t>Coda</t>
  </si>
  <si>
    <t>Boogie Blues</t>
  </si>
  <si>
    <t>Boogie With Stu</t>
  </si>
  <si>
    <t>Ian Stewart/John Bonham/John Paul Jones/Mrs. Valens/Robert Plant</t>
  </si>
  <si>
    <t>Book of Hours</t>
  </si>
  <si>
    <t>Book Of Thel</t>
  </si>
  <si>
    <t>Eddie Casillas/Roy Z</t>
  </si>
  <si>
    <t>Chemical Wedding</t>
  </si>
  <si>
    <t>Bruce Dickinson</t>
  </si>
  <si>
    <t>Booze Cruise</t>
  </si>
  <si>
    <t>The Office, Season 2</t>
  </si>
  <si>
    <t>Bop Boogie</t>
  </si>
  <si>
    <t>Bora-Bora</t>
  </si>
  <si>
    <t>Herbert Vianna</t>
  </si>
  <si>
    <t>Acústico MTV</t>
  </si>
  <si>
    <t>Bored To Tears</t>
  </si>
  <si>
    <t>Boris The Spider</t>
  </si>
  <si>
    <t>John Entwistle</t>
  </si>
  <si>
    <t>Born On The Bayou</t>
  </si>
  <si>
    <t>Born To Booze</t>
  </si>
  <si>
    <t>Born To Move</t>
  </si>
  <si>
    <t>Born to Run</t>
  </si>
  <si>
    <t>Borogodo</t>
  </si>
  <si>
    <t>João Suplicy</t>
  </si>
  <si>
    <t>Cafezinho</t>
  </si>
  <si>
    <t>Bossa</t>
  </si>
  <si>
    <t>Boulevard Of Broken Dreams</t>
  </si>
  <si>
    <t>Mike Dint, Billie Joe, Tré Cool</t>
  </si>
  <si>
    <t>Bowels Of The Devil</t>
  </si>
  <si>
    <t>Boys and Girls</t>
  </si>
  <si>
    <t>Brain Damage</t>
  </si>
  <si>
    <t>Waters</t>
  </si>
  <si>
    <t>Brain Stew</t>
  </si>
  <si>
    <t>Branch Closing</t>
  </si>
  <si>
    <t>Brand New Car</t>
  </si>
  <si>
    <t>Brasil</t>
  </si>
  <si>
    <t>Milton Nascimento, Fernando Brant</t>
  </si>
  <si>
    <t>Brasília 5:31</t>
  </si>
  <si>
    <t>Bruce Dickinson/David Murray/Steve Harris</t>
  </si>
  <si>
    <t>Breadfan</t>
  </si>
  <si>
    <t>Bourge/Phillips/Shelley</t>
  </si>
  <si>
    <t>Break on Through</t>
  </si>
  <si>
    <t>Robby Krieger, Ray Manzarek, John Densmore, Jim Morrison</t>
  </si>
  <si>
    <t>Breakdown</t>
  </si>
  <si>
    <t>W. Axl Rose</t>
  </si>
  <si>
    <t>Breakfast In Bed</t>
  </si>
  <si>
    <t>Blackmore, Glover, Turner</t>
  </si>
  <si>
    <t>Slaves And Masters</t>
  </si>
  <si>
    <t>Breaking The Girl</t>
  </si>
  <si>
    <t>Breaking The Law (Live)</t>
  </si>
  <si>
    <t>Living After Midnight</t>
  </si>
  <si>
    <t>Judas Priest</t>
  </si>
  <si>
    <t>Breaking The Rules</t>
  </si>
  <si>
    <t>Angus Young, Malcolm Young, Brian Johnson</t>
  </si>
  <si>
    <t>For Those About To Rock We Salute You</t>
  </si>
  <si>
    <t>Breakthru</t>
  </si>
  <si>
    <t>Breathe</t>
  </si>
  <si>
    <t>Billy Duffy/Ian Astbury/Marti Frederiksen/Mick Jones</t>
  </si>
  <si>
    <t>Breed</t>
  </si>
  <si>
    <t>Nevermind</t>
  </si>
  <si>
    <t>Brejo Da Cruz</t>
  </si>
  <si>
    <t>Brighter Than a Thousand Suns</t>
  </si>
  <si>
    <t>A Matter of Life and Death</t>
  </si>
  <si>
    <t>Bring It On Home</t>
  </si>
  <si>
    <t>Jimmy Page, Robert Plant</t>
  </si>
  <si>
    <t>Led Zeppelin II</t>
  </si>
  <si>
    <t>Bring Me Your Cup</t>
  </si>
  <si>
    <t>Bring'em Back Alive</t>
  </si>
  <si>
    <t>Audioslave/Chris Cornell</t>
  </si>
  <si>
    <t>Bringin' On The Heartbreak</t>
  </si>
  <si>
    <t>Broken City</t>
  </si>
  <si>
    <t>Bron-Y-Aur Stomp</t>
  </si>
  <si>
    <t>Led Zeppelin III</t>
  </si>
  <si>
    <t>Bron-Yr-Aur</t>
  </si>
  <si>
    <t>Brumário</t>
  </si>
  <si>
    <t>Buk-In-Hamm Palace</t>
  </si>
  <si>
    <t>Bullet The Blue Sky</t>
  </si>
  <si>
    <t>Bullet With Butterfly Wings</t>
  </si>
  <si>
    <t>Bumbo Da Mangueira</t>
  </si>
  <si>
    <t>Burden In My Hand</t>
  </si>
  <si>
    <t>Burn</t>
  </si>
  <si>
    <t>Coverdale/Lord/Paice</t>
  </si>
  <si>
    <t>MK III The Final Concerts [Disc 1]</t>
  </si>
  <si>
    <t>Burn Away</t>
  </si>
  <si>
    <t>Burning Up</t>
  </si>
  <si>
    <t>Busca Vida</t>
  </si>
  <si>
    <t>Bush Doctor</t>
  </si>
  <si>
    <t>Bushleager</t>
  </si>
  <si>
    <t>Business School</t>
  </si>
  <si>
    <t>Butterfly</t>
  </si>
  <si>
    <t>Jay Kay/Toby Smith</t>
  </si>
  <si>
    <t>By The Way</t>
  </si>
  <si>
    <t>Anthony Kiedis, Flea, John Frusciante, and Chad Smith</t>
  </si>
  <si>
    <t>By-Tor And The Snow Dog</t>
  </si>
  <si>
    <t>Bye Bye Blackbird</t>
  </si>
  <si>
    <t>Bye, Bye Brasil</t>
  </si>
  <si>
    <t>C.O.D.</t>
  </si>
  <si>
    <t>C'est La Vie</t>
  </si>
  <si>
    <t>C'Mon Everybody</t>
  </si>
  <si>
    <t>Eddie Cochran/Jerry Capehart</t>
  </si>
  <si>
    <t>Cabeça Dinossauro</t>
  </si>
  <si>
    <t>Cabin Fever</t>
  </si>
  <si>
    <t>LOST, Season 4</t>
  </si>
  <si>
    <t>Cabron</t>
  </si>
  <si>
    <t>Caçador de Mim (Sá &amp; Guarabyra)</t>
  </si>
  <si>
    <t>Cada Um Cada Um (A Namoradeira)</t>
  </si>
  <si>
    <t>Caffeine</t>
  </si>
  <si>
    <t>Cajueiro</t>
  </si>
  <si>
    <t>Caleidoscópio</t>
  </si>
  <si>
    <t>Call Me a Dog</t>
  </si>
  <si>
    <t>Call Me At Cleo´s</t>
  </si>
  <si>
    <t>Call Of The Wild</t>
  </si>
  <si>
    <t>Calling Dr. Love</t>
  </si>
  <si>
    <t>Gene Simmons</t>
  </si>
  <si>
    <t>Camarão que Dorme e Onda Leva</t>
  </si>
  <si>
    <t>Acyi Marques/Arlindo Bruz/Braço, Beto Sem/Zeca Pagodinho</t>
  </si>
  <si>
    <t>Ao Vivo [IMPORT]</t>
  </si>
  <si>
    <t>Zeca Pagodinho</t>
  </si>
  <si>
    <t>Camisa Verde 2001</t>
  </si>
  <si>
    <t>Can I Play With Madness</t>
  </si>
  <si>
    <t>Adrian Smith/Bruce Dickinson/Steve Harris</t>
  </si>
  <si>
    <t>Adrian Smith; Bruce Dickinson; Steve Harris</t>
  </si>
  <si>
    <t>Seventh Son of a Seventh Son</t>
  </si>
  <si>
    <t>Can You See Me</t>
  </si>
  <si>
    <t>Can't Get There From Here</t>
  </si>
  <si>
    <t>The Best Of R.E.M.: The IRS Years</t>
  </si>
  <si>
    <t>Can't Get This Stuff No More</t>
  </si>
  <si>
    <t>Edward Van Halen, Alex Van Halen, Michael Anthony,/Edward Van Halen, Alex Van Halen, Michael Anthony, David Lee Roth</t>
  </si>
  <si>
    <t>Can't Get You Off My Mind</t>
  </si>
  <si>
    <t>Can't Keep</t>
  </si>
  <si>
    <t>Can't Stand Losing You</t>
  </si>
  <si>
    <t>G M Sumner</t>
  </si>
  <si>
    <t>The Police Greatest Hits</t>
  </si>
  <si>
    <t>The Police</t>
  </si>
  <si>
    <t>Can't Stop</t>
  </si>
  <si>
    <t>Can't Stop Loving You</t>
  </si>
  <si>
    <t>Canário Do Reino</t>
  </si>
  <si>
    <t>Canção Do Novo Mundo</t>
  </si>
  <si>
    <t>Beto Guedes, Ronaldo Bastos</t>
  </si>
  <si>
    <t>Canção Noturna</t>
  </si>
  <si>
    <t>Chico Amaral/Lelo Zanettik</t>
  </si>
  <si>
    <t>Candy Store Rock</t>
  </si>
  <si>
    <t>Canned Heat</t>
  </si>
  <si>
    <t>Canon and Gigue in D Major: I. Canon</t>
  </si>
  <si>
    <t>Johann Pachelbel</t>
  </si>
  <si>
    <t>Pachelbel: Canon &amp; Gigue</t>
  </si>
  <si>
    <t>English Concert &amp; Trevor Pinnock</t>
  </si>
  <si>
    <t>Canta, Canta Mais</t>
  </si>
  <si>
    <t>Canto De Ossanha</t>
  </si>
  <si>
    <t>Caprichosos</t>
  </si>
  <si>
    <t>Gule/Jorge 101/Lequinho/Luiz Piao</t>
  </si>
  <si>
    <t>Caralho Voador</t>
  </si>
  <si>
    <t>Mike Bordin, Billy Gould, Mike Patton, Trey Spruance</t>
  </si>
  <si>
    <t>Caras Como Eu</t>
  </si>
  <si>
    <t>Toni Bellotto</t>
  </si>
  <si>
    <t>Carimbo</t>
  </si>
  <si>
    <t>Carmen: Overture</t>
  </si>
  <si>
    <t>Georges Bizet</t>
  </si>
  <si>
    <t>Bizet: Carmen Highlights</t>
  </si>
  <si>
    <t>Chor der Wiener Staatsoper, Herbert Von Karajan &amp; Wiener Philharmoniker</t>
  </si>
  <si>
    <t>Carmina Burana: O Fortuna</t>
  </si>
  <si>
    <t>Carl Orff</t>
  </si>
  <si>
    <t>Carmina Burana</t>
  </si>
  <si>
    <t>Boston Symphony Orchestra &amp; Seiji Ozawa</t>
  </si>
  <si>
    <t>Carnival Of Sorts</t>
  </si>
  <si>
    <t>Carol</t>
  </si>
  <si>
    <t>Chuck Berry</t>
  </si>
  <si>
    <t>Carolina</t>
  </si>
  <si>
    <t>Carolina Hard-Core Ecstasy</t>
  </si>
  <si>
    <t>Carouselambra</t>
  </si>
  <si>
    <t>John Paul Jones, Jimmy Page &amp; Robert Plant</t>
  </si>
  <si>
    <t>Carpe Diem Baby</t>
  </si>
  <si>
    <t>Carta Ao Tom 74</t>
  </si>
  <si>
    <t>Cartao Postal</t>
  </si>
  <si>
    <t>Olodum</t>
  </si>
  <si>
    <t>Casa</t>
  </si>
  <si>
    <t>Casa no Campo</t>
  </si>
  <si>
    <t>Cascades : I'm Not Your Lover</t>
  </si>
  <si>
    <t>Casinha Feliz</t>
  </si>
  <si>
    <t>Casino Night - Season Finale</t>
  </si>
  <si>
    <t>Caso Você Queira Saber</t>
  </si>
  <si>
    <t>Beto Guedes, Márcio Borges</t>
  </si>
  <si>
    <t>Catch-22</t>
  </si>
  <si>
    <t>Cathedral</t>
  </si>
  <si>
    <t>Alex Van Halen/David Lee Roth/Edward Van Halen/Michael Anthony</t>
  </si>
  <si>
    <t>Catimbo</t>
  </si>
  <si>
    <t>Caught Somewhere in Time</t>
  </si>
  <si>
    <t>Cavalleria Rusticana \ Act \ Intermezzo Sinfonico</t>
  </si>
  <si>
    <t>Pietro Mascagni</t>
  </si>
  <si>
    <t>Mascagni: Cavalleria Rusticana</t>
  </si>
  <si>
    <t>James Levine</t>
  </si>
  <si>
    <t>Caxangá</t>
  </si>
  <si>
    <t>Celebration Day</t>
  </si>
  <si>
    <t>The Song Remains The Same (Disc 1)</t>
  </si>
  <si>
    <t>Cérebro Eletrônico</t>
  </si>
  <si>
    <t>Cérebro Eletrônico (Live)</t>
  </si>
  <si>
    <t>Chains Of Misery</t>
  </si>
  <si>
    <t>Bruce Dickinson/David Murray</t>
  </si>
  <si>
    <t>Changes</t>
  </si>
  <si>
    <t>Tony Iommi, Bill Ward, Geezer Butler, Ozzy Osbourne</t>
  </si>
  <si>
    <t>Black Sabbath Vol. 4 (Remaster)</t>
  </si>
  <si>
    <t>Sully Erna; Tony Rombola</t>
  </si>
  <si>
    <t>Faceless</t>
  </si>
  <si>
    <t>Godsmack</t>
  </si>
  <si>
    <t>Chão De Estrelas</t>
  </si>
  <si>
    <t>Orestes Barbosa-Sílvio Caldas</t>
  </si>
  <si>
    <t>Chão de Giz (Elba Ramalho)</t>
  </si>
  <si>
    <t>Chaos-Control</t>
  </si>
  <si>
    <t>Chapa o Coco</t>
  </si>
  <si>
    <t>Charles Anjo 45</t>
  </si>
  <si>
    <t>Chega no Suingue</t>
  </si>
  <si>
    <t>Roy Z</t>
  </si>
  <si>
    <t>Cherub Rock</t>
  </si>
  <si>
    <t>Chico Não Vai na Corimba</t>
  </si>
  <si>
    <t>Dudu Nobre/Zeca Pagodinho</t>
  </si>
  <si>
    <t>Child In Time</t>
  </si>
  <si>
    <t>Child In Time (Son Of Aleric - Instrumental)</t>
  </si>
  <si>
    <t>Childhood's End</t>
  </si>
  <si>
    <t>Childhoods End?</t>
  </si>
  <si>
    <t>Children Of The Damned</t>
  </si>
  <si>
    <t>Children of the Damned</t>
  </si>
  <si>
    <t>Children Of The Grave</t>
  </si>
  <si>
    <t>A. F. Iommi, W. Ward, T. Butler, J. Osbourne</t>
  </si>
  <si>
    <t>Chocolate</t>
  </si>
  <si>
    <t>Choramingando</t>
  </si>
  <si>
    <t>Christmas Party</t>
  </si>
  <si>
    <t>Chuva No Brejo</t>
  </si>
  <si>
    <t>Morais</t>
  </si>
  <si>
    <t>Cidade</t>
  </si>
  <si>
    <t>Cigano</t>
  </si>
  <si>
    <t>Cigaro</t>
  </si>
  <si>
    <t>Cinema Mudo</t>
  </si>
  <si>
    <t>Circles</t>
  </si>
  <si>
    <t>City Of Blinding Lights</t>
  </si>
  <si>
    <t>Civil War</t>
  </si>
  <si>
    <t>Duff McKagan/Slash/W. Axl Rose</t>
  </si>
  <si>
    <t>Clash City Rockers</t>
  </si>
  <si>
    <t>Closer To The Heart</t>
  </si>
  <si>
    <t>Cocaine</t>
  </si>
  <si>
    <t>Cale/Clapton</t>
  </si>
  <si>
    <t>Cochise</t>
  </si>
  <si>
    <t>Cocktails</t>
  </si>
  <si>
    <t>Cold Day In The Sun</t>
  </si>
  <si>
    <t>Cold Gin</t>
  </si>
  <si>
    <t>Ace Frehley</t>
  </si>
  <si>
    <t>Cold Sweat</t>
  </si>
  <si>
    <t>Alfred Ellis/James Brown</t>
  </si>
  <si>
    <t>Sex Machine</t>
  </si>
  <si>
    <t>James Brown</t>
  </si>
  <si>
    <t>Cold Turkey</t>
  </si>
  <si>
    <t>Colibri</t>
  </si>
  <si>
    <t>Richard Bull</t>
  </si>
  <si>
    <t>Blue Moods</t>
  </si>
  <si>
    <t>Incognito</t>
  </si>
  <si>
    <t>Collaborators</t>
  </si>
  <si>
    <t>Collision</t>
  </si>
  <si>
    <t>Jon Hudson/Mike Patton</t>
  </si>
  <si>
    <t>Com A Perna No Mundo</t>
  </si>
  <si>
    <t>Gonzaga Jr.</t>
  </si>
  <si>
    <t>Meus Momentos</t>
  </si>
  <si>
    <t>Gonzaguinha</t>
  </si>
  <si>
    <t>Com Açúcar E Com Afeto</t>
  </si>
  <si>
    <t>Coma</t>
  </si>
  <si>
    <t>Comatose</t>
  </si>
  <si>
    <t>Mike McCready &amp; Stone Gossard</t>
  </si>
  <si>
    <t>Come And Get Some Of This</t>
  </si>
  <si>
    <t>E. Schrody/L. Muggerud/R. Medrano</t>
  </si>
  <si>
    <t>Come Around Again</t>
  </si>
  <si>
    <t>Come As You Are</t>
  </si>
  <si>
    <t>Come Back</t>
  </si>
  <si>
    <t>Eddie Vedder &amp; Mike McCready</t>
  </si>
  <si>
    <t>Come Fly With Me</t>
  </si>
  <si>
    <t>jimmy van heusen/sammy cahn</t>
  </si>
  <si>
    <t>Começaria Tudo Outra Vez</t>
  </si>
  <si>
    <t>Começaria Tudo Outra Vez (Maria Creuza)</t>
  </si>
  <si>
    <t>Comida</t>
  </si>
  <si>
    <t>Comin' Home</t>
  </si>
  <si>
    <t>Bolin/Coverdale/Paice</t>
  </si>
  <si>
    <t>Come Taste The Band</t>
  </si>
  <si>
    <t>Paul Stanley, Ace Frehley</t>
  </si>
  <si>
    <t>Coming In Hot</t>
  </si>
  <si>
    <t>Commercial 1</t>
  </si>
  <si>
    <t>L. Muggerud</t>
  </si>
  <si>
    <t>Commercial 2</t>
  </si>
  <si>
    <t>Commotion</t>
  </si>
  <si>
    <t>Communication Breakdown</t>
  </si>
  <si>
    <t>Jimmy Page/John Bonham/John Paul Jones</t>
  </si>
  <si>
    <t>BBC Sessions [Disc 1] [Live]</t>
  </si>
  <si>
    <t>Communication Breakdown(2)</t>
  </si>
  <si>
    <t>Communication Breakdown(3)</t>
  </si>
  <si>
    <t>Como É Duro Trabalhar</t>
  </si>
  <si>
    <t>Como Estais Amigos</t>
  </si>
  <si>
    <t>Blaze Bayley/Janick Gers</t>
  </si>
  <si>
    <t>Virtual XI</t>
  </si>
  <si>
    <t>Compadre</t>
  </si>
  <si>
    <t>Company Man</t>
  </si>
  <si>
    <t>Complete Control</t>
  </si>
  <si>
    <t>Comportamento Geral</t>
  </si>
  <si>
    <t>Gonzaga Jr</t>
  </si>
  <si>
    <t>Compulsion</t>
  </si>
  <si>
    <t>Computadores Fazem Arte</t>
  </si>
  <si>
    <t>Concert pour 4 Parties de V**les, H. 545: I. Prelude</t>
  </si>
  <si>
    <t>Marc-Antoine Charpentier</t>
  </si>
  <si>
    <t>Charpentier: Divertissements, Airs &amp; Concerts</t>
  </si>
  <si>
    <t>Les Arts Florissants &amp; William Christie</t>
  </si>
  <si>
    <t>Concerto for 2 Violins in D Minor, BWV 1043: I. Vivace</t>
  </si>
  <si>
    <t>Bach: Violin Concertos</t>
  </si>
  <si>
    <t>Hilary Hahn, Jeffrey Kahane, Los Angeles Chamber Orchestra &amp; Margaret Batjer</t>
  </si>
  <si>
    <t>Concerto for Cello and Orchestra in E minor, Op. 85: I. Adagio - Moderato</t>
  </si>
  <si>
    <t>Edward Elgar</t>
  </si>
  <si>
    <t>Elgar: Cello Concerto &amp; Vaughan Williams: Fantasias</t>
  </si>
  <si>
    <t>Felix Schmidt, London Symphony Orchestra &amp; Rafael Frühbeck de Burgos</t>
  </si>
  <si>
    <t>Concerto for Clarinet in A Major, K. 622: II. Adagio</t>
  </si>
  <si>
    <t>Wolfgang Amadeus Mozart</t>
  </si>
  <si>
    <t>Mozart: Wind Concertos</t>
  </si>
  <si>
    <t>Berliner Philharmoniker, Claudio Abbado &amp; Sabine Meyer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</si>
  <si>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</si>
  <si>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</si>
  <si>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</si>
  <si>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</si>
  <si>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Concerto for Violin, Strings and Continuo in G Major, Op. 3, No. 9: I. Allegro</t>
  </si>
  <si>
    <t>Pietro Antonio Locatelli</t>
  </si>
  <si>
    <t>Locatelli: Concertos for Violin, Strings and Continuo, Vol. 3</t>
  </si>
  <si>
    <t>Mela Tenenbaum, Pro Musica Prague &amp; Richard Kapp</t>
  </si>
  <si>
    <t>Concerto No. 1 in E Major, RV 269 "Spring": I. Allegro</t>
  </si>
  <si>
    <t>Antonio Vivaldi</t>
  </si>
  <si>
    <t>Vivaldi: The Four Seasons</t>
  </si>
  <si>
    <t>Anne-Sophie Mutter, Herbert Von Karajan &amp; Wiener Philharmoniker</t>
  </si>
  <si>
    <t>Concerto No.2 in F Major, BWV1047, I. Allegro</t>
  </si>
  <si>
    <t>Bach: The Brandenburg Concertos</t>
  </si>
  <si>
    <t>Orchestra of The Age of Enlightenment</t>
  </si>
  <si>
    <t>Conciliação</t>
  </si>
  <si>
    <t>Da Gama/Lazão/Rás Bernardo</t>
  </si>
  <si>
    <t>Condição</t>
  </si>
  <si>
    <t>Confidence Man</t>
  </si>
  <si>
    <t>Confidência</t>
  </si>
  <si>
    <t>Confirmed Dead</t>
  </si>
  <si>
    <t>Conflict Resolution</t>
  </si>
  <si>
    <t>Confusion</t>
  </si>
  <si>
    <t>Jerry Cantrell, Michael Starr, Layne Staley</t>
  </si>
  <si>
    <t>Construção / Deus Lhe Pague</t>
  </si>
  <si>
    <t>Copacabana (Live)</t>
  </si>
  <si>
    <t>Coração De Estudante</t>
  </si>
  <si>
    <t>Wagner Tiso, Milton Nascimento</t>
  </si>
  <si>
    <t>Coração do Agreste (Fafá de Belém)</t>
  </si>
  <si>
    <t>Coração Em Desalinho</t>
  </si>
  <si>
    <t>Mauro Diniz/Ratino Sigem</t>
  </si>
  <si>
    <t>Corazon Espinado</t>
  </si>
  <si>
    <t>F. Olivera</t>
  </si>
  <si>
    <t>Corcovado (Quiet Nights Of Quiet Stars)</t>
  </si>
  <si>
    <t>Corduroy</t>
  </si>
  <si>
    <t>Pearl Jam &amp; Eddie Vedder</t>
  </si>
  <si>
    <t>Corinna</t>
  </si>
  <si>
    <t>Jesse Ed Davis III/Taj Mahal</t>
  </si>
  <si>
    <t>No Security</t>
  </si>
  <si>
    <t>Cornucopia</t>
  </si>
  <si>
    <t>Coronation Drop</t>
  </si>
  <si>
    <t>Coroné Antonio Bento</t>
  </si>
  <si>
    <t>Do Vale, João/Luiz Wanderley</t>
  </si>
  <si>
    <t>Corpo De Lama</t>
  </si>
  <si>
    <t>Corpse (These Chains Are Way Too Long)</t>
  </si>
  <si>
    <t>Cosmic Fiend</t>
  </si>
  <si>
    <t>Live [Disc 1]</t>
  </si>
  <si>
    <t>Cotidiano N 2</t>
  </si>
  <si>
    <t>Cotton Fields</t>
  </si>
  <si>
    <t>Country Feedback</t>
  </si>
  <si>
    <t>Crack Hitler</t>
  </si>
  <si>
    <t>Crackerman</t>
  </si>
  <si>
    <t>Kretz/R. DeLeo/Weiland</t>
  </si>
  <si>
    <t>Core</t>
  </si>
  <si>
    <t>Stone Temple Pilots</t>
  </si>
  <si>
    <t>Crash Course In Brain Surgery</t>
  </si>
  <si>
    <t>Crazy</t>
  </si>
  <si>
    <t>Steven Tyler, Joe Perry, Desmond Child</t>
  </si>
  <si>
    <t>Crazy Little Thing Called Love</t>
  </si>
  <si>
    <t>Crazy Train</t>
  </si>
  <si>
    <t>B. Daisley, O. Osbourne &amp; R. Rhoads</t>
  </si>
  <si>
    <t>Blizzard of Ozz</t>
  </si>
  <si>
    <t>Creep</t>
  </si>
  <si>
    <t>R. DeLeo/Weiland</t>
  </si>
  <si>
    <t>Creeping Death</t>
  </si>
  <si>
    <t>Apocalyptica</t>
  </si>
  <si>
    <t>Plays Metallica By Four Cellos</t>
  </si>
  <si>
    <t>Ride The Lightning</t>
  </si>
  <si>
    <t>Criança De Domingo</t>
  </si>
  <si>
    <t>Cristina Nº 2</t>
  </si>
  <si>
    <t>Carlos Imperial/Tim Maia</t>
  </si>
  <si>
    <t>Cropduster</t>
  </si>
  <si>
    <t>Matt Cameron</t>
  </si>
  <si>
    <t>Crossfire</t>
  </si>
  <si>
    <t>B. Carter/C. Layton/R. Ellsworth/R. Wynans/T. Shannon</t>
  </si>
  <si>
    <t>In Step</t>
  </si>
  <si>
    <t>Stevie Ray Vaughan &amp; Double Trouble</t>
  </si>
  <si>
    <t>Crossroads</t>
  </si>
  <si>
    <t>Clapton/Robert Johnson Arr: Eric Clapton</t>
  </si>
  <si>
    <t>Crossroads, Pt. 1</t>
  </si>
  <si>
    <t>Crossroads, Pt. 2</t>
  </si>
  <si>
    <t>Crumbs From Your Table</t>
  </si>
  <si>
    <t>Crushing Day</t>
  </si>
  <si>
    <t>Cry For Love</t>
  </si>
  <si>
    <t>Bossi/David Coverdale/Earl Slick</t>
  </si>
  <si>
    <t>Into The Light</t>
  </si>
  <si>
    <t>David Coverdale</t>
  </si>
  <si>
    <t>Cryin'</t>
  </si>
  <si>
    <t>Crying In The Rain</t>
  </si>
  <si>
    <t>Coverdale</t>
  </si>
  <si>
    <t>Crystal Ball</t>
  </si>
  <si>
    <t>Cuando A Noite Vai Chegando</t>
  </si>
  <si>
    <t>Cuando Eu For Pro Ceu</t>
  </si>
  <si>
    <t>Cucamonga</t>
  </si>
  <si>
    <t>Cuckoo For Caca</t>
  </si>
  <si>
    <t>Cuitelinho</t>
  </si>
  <si>
    <t>Folclore</t>
  </si>
  <si>
    <t>Cure</t>
  </si>
  <si>
    <t>James Hetfield, Lars Ulrich</t>
  </si>
  <si>
    <t>Cursed Diamonds</t>
  </si>
  <si>
    <t>Custard Pie</t>
  </si>
  <si>
    <t>Physical Graffiti [Disc 1]</t>
  </si>
  <si>
    <t>Cuyahoga</t>
  </si>
  <si>
    <t>D Note</t>
  </si>
  <si>
    <t>D.O.C.</t>
  </si>
  <si>
    <t>D'Yer Mak'er</t>
  </si>
  <si>
    <t>John Bonham/John Paul Jones</t>
  </si>
  <si>
    <t>Houses Of The Holy</t>
  </si>
  <si>
    <t>Daddy's Gonna Pay For Your Crashed Car</t>
  </si>
  <si>
    <t>Damage Case</t>
  </si>
  <si>
    <t>Clarke/Farren/Kilmister/Tayler</t>
  </si>
  <si>
    <t>Damage Inc.</t>
  </si>
  <si>
    <t>K.Hammett</t>
  </si>
  <si>
    <t>Dança Da Solidão</t>
  </si>
  <si>
    <t>Dance</t>
  </si>
  <si>
    <t>Dance Enquanto é Tempo</t>
  </si>
  <si>
    <t>Janick Gers/Steve Harris</t>
  </si>
  <si>
    <t>Dance the Night Away</t>
  </si>
  <si>
    <t>Dancin´Days</t>
  </si>
  <si>
    <t>Dancing Barefoot</t>
  </si>
  <si>
    <t>Ivan Kral/Patti Smith</t>
  </si>
  <si>
    <t>Dancing Days</t>
  </si>
  <si>
    <t>Jimmy Page/Jimmy Page &amp; Robert Plant/Robert Plant</t>
  </si>
  <si>
    <t>Dancing In The Street</t>
  </si>
  <si>
    <t>Ivy Jo Hunter/Marvin Gaye/William Stevenson</t>
  </si>
  <si>
    <t>Dandelion</t>
  </si>
  <si>
    <t>Daniela</t>
  </si>
  <si>
    <t>Jorge Cardoso/Pierre Onasis</t>
  </si>
  <si>
    <t>Danny Boy, Danny Boy</t>
  </si>
  <si>
    <t>E. Schrody/L. Muggerud</t>
  </si>
  <si>
    <t>Dark Corners</t>
  </si>
  <si>
    <t>Dark Side Of The Cog</t>
  </si>
  <si>
    <t>Jean Paul Maunick</t>
  </si>
  <si>
    <t>Darlene</t>
  </si>
  <si>
    <t>Jimmy Page, Robert Plant, John Bonham, John Paul Jones</t>
  </si>
  <si>
    <t>Das Lied Von Der Erde, Von Der Jugend</t>
  </si>
  <si>
    <t>Gustav Mahler</t>
  </si>
  <si>
    <t>Great Recordings of the Century - Mahler: Das Lied von der Erde</t>
  </si>
  <si>
    <t>Daughter</t>
  </si>
  <si>
    <t>Dave Abbruzzese &amp; Jeff Ament &amp; Stone Gossard &amp; Mike McCready &amp; Eddie Vedder</t>
  </si>
  <si>
    <t>Dave</t>
  </si>
  <si>
    <t>Dazed and Confused</t>
  </si>
  <si>
    <t>Dazed And Confused</t>
  </si>
  <si>
    <t>Jimmy Page/Led Zeppelin</t>
  </si>
  <si>
    <t>De Do Do Do, De Da Da Da</t>
  </si>
  <si>
    <t>De Ja Vu</t>
  </si>
  <si>
    <t>De La Luz</t>
  </si>
  <si>
    <t>De Noite Na Cama</t>
  </si>
  <si>
    <t>De Ouro E Marfim (Live)</t>
  </si>
  <si>
    <t>Dead And Bloated</t>
  </si>
  <si>
    <t>Dead And Broken</t>
  </si>
  <si>
    <t>Sully Erna</t>
  </si>
  <si>
    <t>Dead Horse</t>
  </si>
  <si>
    <t>Dealer</t>
  </si>
  <si>
    <t>Bolin/Coverdale</t>
  </si>
  <si>
    <t>Debra Kadabra</t>
  </si>
  <si>
    <t>Dee</t>
  </si>
  <si>
    <t>R. Rhoads</t>
  </si>
  <si>
    <t>Deep</t>
  </si>
  <si>
    <t>Jeff Ament/Stone Gossard</t>
  </si>
  <si>
    <t>Deep Waters</t>
  </si>
  <si>
    <t>Deeper Underground</t>
  </si>
  <si>
    <t>Toby Smith</t>
  </si>
  <si>
    <t>Deixa</t>
  </si>
  <si>
    <t>Demorou!</t>
  </si>
  <si>
    <t>Denúncia</t>
  </si>
  <si>
    <t>Departure</t>
  </si>
  <si>
    <t>Desafinado</t>
  </si>
  <si>
    <t>Desaforo</t>
  </si>
  <si>
    <t>Desculpe Babe</t>
  </si>
  <si>
    <t>Desire</t>
  </si>
  <si>
    <t>Desordem</t>
  </si>
  <si>
    <t>Charles Gavin/Marcelo Fromer/Sérgio Britto</t>
  </si>
  <si>
    <t>Despertar</t>
  </si>
  <si>
    <t>Andrea Dulbecco</t>
  </si>
  <si>
    <t>Destitute Illusions</t>
  </si>
  <si>
    <t>Derrick McKenzie/Jay Kay/Toby Smith</t>
  </si>
  <si>
    <t>Detroit Rock City</t>
  </si>
  <si>
    <t>Paul Stanley, B. Ezrin</t>
  </si>
  <si>
    <t>Deuce</t>
  </si>
  <si>
    <t>Deuces Are Wild</t>
  </si>
  <si>
    <t>Steven Tyler, Jim Vallance</t>
  </si>
  <si>
    <t>Deus</t>
  </si>
  <si>
    <t>Deus Ex Machina</t>
  </si>
  <si>
    <t>Devil's Dance</t>
  </si>
  <si>
    <t>Dezesseis</t>
  </si>
  <si>
    <t>Dado Villa-Lobos/Marcelo Bonfá</t>
  </si>
  <si>
    <t>Diamante De Mendigo</t>
  </si>
  <si>
    <t>Diamonds And Rust (Live)</t>
  </si>
  <si>
    <t>Didgin' Out</t>
  </si>
  <si>
    <t>Buchanan, Wallis</t>
  </si>
  <si>
    <t>Die Die My Darling</t>
  </si>
  <si>
    <t>Danzig</t>
  </si>
  <si>
    <t>Die Walküre: The Ride of the Valkyries</t>
  </si>
  <si>
    <t>Richard Wagner</t>
  </si>
  <si>
    <t>Wagner: Favourite Overtures</t>
  </si>
  <si>
    <t>Sir Georg Solti &amp; Wiener Philharmoniker</t>
  </si>
  <si>
    <t>Die With Your Boots On</t>
  </si>
  <si>
    <t>Piece Of Mind</t>
  </si>
  <si>
    <t>Die Zauberflöte, K.620: "Der Hölle Rache Kocht in Meinem Herze"</t>
  </si>
  <si>
    <t>Mozart Gala: Famous Arias</t>
  </si>
  <si>
    <t>Sir Georg Solti, Sumi Jo &amp; Wiener Philharmoniker</t>
  </si>
  <si>
    <t>Different World</t>
  </si>
  <si>
    <t>Dig-Dig, Lambe-Lambe (Ao Vivo)</t>
  </si>
  <si>
    <t>Cassiano Costa/Cintia Maviane/J.F./Lucas Costa</t>
  </si>
  <si>
    <t>Diga Lá, Coração</t>
  </si>
  <si>
    <t>Digging The Grave</t>
  </si>
  <si>
    <t>Din Din Wo (Little Child)</t>
  </si>
  <si>
    <t>Habib Koité</t>
  </si>
  <si>
    <t>Muso Ko</t>
  </si>
  <si>
    <t>Habib Koité and Bamada</t>
  </si>
  <si>
    <t>Dindi (Dindi)</t>
  </si>
  <si>
    <t>Dirty Day</t>
  </si>
  <si>
    <t>U2; Bono &amp; Edge, The</t>
  </si>
  <si>
    <t>Dirty Hands</t>
  </si>
  <si>
    <t>Dirty Little Thing</t>
  </si>
  <si>
    <t>Dave Kushner, Duff, Keith Nelson, Matt Sorum, Scott Weiland &amp; Slash</t>
  </si>
  <si>
    <t>Dirty Love</t>
  </si>
  <si>
    <t>Dirty Water Dog</t>
  </si>
  <si>
    <t>Dirty Window</t>
  </si>
  <si>
    <t>Disappearing Act</t>
  </si>
  <si>
    <t>Disarm</t>
  </si>
  <si>
    <t>Disc Jockey Jump</t>
  </si>
  <si>
    <t>Discotheque</t>
  </si>
  <si>
    <t>Bono, The Edge, Adam Clayton, and Larry Mullen</t>
  </si>
  <si>
    <t>Pop</t>
  </si>
  <si>
    <t>Disenchanted Lullaby</t>
  </si>
  <si>
    <t>Disposable Heroes</t>
  </si>
  <si>
    <t>Dissident</t>
  </si>
  <si>
    <t>Distance</t>
  </si>
  <si>
    <t>Karsh Kale/Vishal Vaid</t>
  </si>
  <si>
    <t>Realize</t>
  </si>
  <si>
    <t>Karsh Kale</t>
  </si>
  <si>
    <t>Distractions</t>
  </si>
  <si>
    <t>Diversão</t>
  </si>
  <si>
    <t>Diversity Day</t>
  </si>
  <si>
    <t>Divirta-Se (Saindo Da Sua)</t>
  </si>
  <si>
    <t>Diwali</t>
  </si>
  <si>
    <t>Do It For The Kids</t>
  </si>
  <si>
    <t>Do No Harm</t>
  </si>
  <si>
    <t>Do Nosso Amor</t>
  </si>
  <si>
    <t>Do The Evolution</t>
  </si>
  <si>
    <t>Eddie Vedder &amp; Stone Gossard</t>
  </si>
  <si>
    <t>Do what cha wanna</t>
  </si>
  <si>
    <t>George Duke</t>
  </si>
  <si>
    <t>The Best Of Billy Cobham</t>
  </si>
  <si>
    <t>Billy Cobham</t>
  </si>
  <si>
    <t>Do You Feel Loved</t>
  </si>
  <si>
    <t>Do You Have Other Loves?</t>
  </si>
  <si>
    <t>Do You Like The Way</t>
  </si>
  <si>
    <t>L. Hill</t>
  </si>
  <si>
    <t>Do You Love Me</t>
  </si>
  <si>
    <t>Paul Stanley, B. Ezrin, K. Fowley</t>
  </si>
  <si>
    <t>Paul Stanley, Bob Ezrin, Kim Fowley</t>
  </si>
  <si>
    <t>DOA</t>
  </si>
  <si>
    <t>Doce De Carnaval (Candy All)</t>
  </si>
  <si>
    <t>Quanta Gente Veio ver--Bônus De Carnaval</t>
  </si>
  <si>
    <t>Doesn't Remind Me</t>
  </si>
  <si>
    <t>Dog Eat Dog</t>
  </si>
  <si>
    <t>Dois Índios</t>
  </si>
  <si>
    <t>Dois Pra Lá, Dois Pra Cá</t>
  </si>
  <si>
    <t>Doll</t>
  </si>
  <si>
    <t>Dave, Taylor, Nate, Chris</t>
  </si>
  <si>
    <t>The Colour And The Shape</t>
  </si>
  <si>
    <t>Domingo</t>
  </si>
  <si>
    <t>Sérgio Britto/Toni Bellotto</t>
  </si>
  <si>
    <t>Domino</t>
  </si>
  <si>
    <t>Don't Cry</t>
  </si>
  <si>
    <t>Don't Cry (Original)</t>
  </si>
  <si>
    <t>Don't Damn Me</t>
  </si>
  <si>
    <t>Don't Forget Me</t>
  </si>
  <si>
    <t>Don't Go Away Mad (Just Go Away)</t>
  </si>
  <si>
    <t>Mick Mars/Nikki Sixx</t>
  </si>
  <si>
    <t>Don't Go Back To Rockville</t>
  </si>
  <si>
    <t>Don't Lie To Me</t>
  </si>
  <si>
    <t>David Coverdale/Earl Slick</t>
  </si>
  <si>
    <t>Don't Look Back</t>
  </si>
  <si>
    <t>Don't Look Now</t>
  </si>
  <si>
    <t>Don't Look To The Eyes Of A Stranger</t>
  </si>
  <si>
    <t>Don't Stand so Close to Me</t>
  </si>
  <si>
    <t>Don't Stand So Close to Me '86</t>
  </si>
  <si>
    <t>Don't Stop Me Now</t>
  </si>
  <si>
    <t>Don't Take Your Love From Me</t>
  </si>
  <si>
    <t>Don't Tread On Me</t>
  </si>
  <si>
    <t>Ulrich</t>
  </si>
  <si>
    <t>Black Album</t>
  </si>
  <si>
    <t>Don't You Cry</t>
  </si>
  <si>
    <t>Dona (Roupa Nova)</t>
  </si>
  <si>
    <t>Dosed</t>
  </si>
  <si>
    <t>Double Talkin' Jive</t>
  </si>
  <si>
    <t>Doutor</t>
  </si>
  <si>
    <t>Bino/Da Gama/Toni Garrido</t>
  </si>
  <si>
    <t>Down by the Sea</t>
  </si>
  <si>
    <t>Down By The Seaside</t>
  </si>
  <si>
    <t>Down On The Corner</t>
  </si>
  <si>
    <t>Down Under</t>
  </si>
  <si>
    <t>Downtown</t>
  </si>
  <si>
    <t>Dr. Feelgood</t>
  </si>
  <si>
    <t>Dr. Heckyll &amp; Mr. Jive</t>
  </si>
  <si>
    <t>Drain You</t>
  </si>
  <si>
    <t>Drão</t>
  </si>
  <si>
    <t>Dream Of Mirrors</t>
  </si>
  <si>
    <t>Rock In Rio [CD2]</t>
  </si>
  <si>
    <t>Dreams</t>
  </si>
  <si>
    <t>Edward Van Halen, Alex Van Halen, Michael Anthony,/Edward Van Halen, Alex Van Halen, Michael Anthony, Sammy Hagar</t>
  </si>
  <si>
    <t>Drifter</t>
  </si>
  <si>
    <t>Driver 8</t>
  </si>
  <si>
    <t>Drown</t>
  </si>
  <si>
    <t>Drown Me Slowly</t>
  </si>
  <si>
    <t>Drowning Man</t>
  </si>
  <si>
    <t>Drug Testing</t>
  </si>
  <si>
    <t>Drum Boogie</t>
  </si>
  <si>
    <t>Dude (Looks Like A Lady)</t>
  </si>
  <si>
    <t>Duelists</t>
  </si>
  <si>
    <t>Duende</t>
  </si>
  <si>
    <t>Dujji</t>
  </si>
  <si>
    <t>Dust N' Bones</t>
  </si>
  <si>
    <t>Dwight's Speech</t>
  </si>
  <si>
    <t>Dyers Eve</t>
  </si>
  <si>
    <t>James Hetfield, Lars Ulrich and Kirk Hammett</t>
  </si>
  <si>
    <t>É Fogo</t>
  </si>
  <si>
    <t>É Preciso Saber Viver</t>
  </si>
  <si>
    <t>Erasmo Carlos/Roberto Carlos</t>
  </si>
  <si>
    <t>É que Nessa Encarnação Eu Nasci Manga</t>
  </si>
  <si>
    <t>Lucina/Luli</t>
  </si>
  <si>
    <t>É Uma Partida De Futebol</t>
  </si>
  <si>
    <t>Samuel Rosa</t>
  </si>
  <si>
    <t>O Samba Poconé</t>
  </si>
  <si>
    <t>E Vamos À Luta</t>
  </si>
  <si>
    <t>E-Bow The Letter</t>
  </si>
  <si>
    <t>E.C.T.</t>
  </si>
  <si>
    <t>E.S.P.</t>
  </si>
  <si>
    <t>Earth Mofo</t>
  </si>
  <si>
    <t>Pure Cult: The Best Of The Cult (For Rockers, Ravers, Lovers &amp; Sinners) [UK]</t>
  </si>
  <si>
    <t>Easily</t>
  </si>
  <si>
    <t>Easy</t>
  </si>
  <si>
    <t>Eat The Rich</t>
  </si>
  <si>
    <t>Steven Tyler, Joe Perry, Jim Vallance</t>
  </si>
  <si>
    <t>Echo</t>
  </si>
  <si>
    <t>J. Satriani</t>
  </si>
  <si>
    <t>Eclipse</t>
  </si>
  <si>
    <t>Eclipse Oculto</t>
  </si>
  <si>
    <t>Edge Of The World</t>
  </si>
  <si>
    <t>The Real Thing</t>
  </si>
  <si>
    <t>Edie (Ciao Baby)</t>
  </si>
  <si>
    <t>Eduardo E Mônica</t>
  </si>
  <si>
    <t>Eggtown</t>
  </si>
  <si>
    <t>Ego Tripping Out</t>
  </si>
  <si>
    <t>Eine Kleine Nachtmusik Serenade In G, K. 525: I. Allegro</t>
  </si>
  <si>
    <t>Sir Neville Marriner: A Celebration</t>
  </si>
  <si>
    <t>Academy of St. Martin in the Fields Chamber Ensemble &amp; Sir Neville Marriner</t>
  </si>
  <si>
    <t>El Corazon Manda</t>
  </si>
  <si>
    <t>E.Weiss</t>
  </si>
  <si>
    <t>El Farol</t>
  </si>
  <si>
    <t>Carlos Santana &amp; KC Porter</t>
  </si>
  <si>
    <t>Ela Desapareceu</t>
  </si>
  <si>
    <t>Chico Amaral/Samuel Rosa</t>
  </si>
  <si>
    <t>Ela Disse Adeus</t>
  </si>
  <si>
    <t>Elderly Woman Behind The Counter In A Small Town</t>
  </si>
  <si>
    <t>Eleanor Rigby</t>
  </si>
  <si>
    <t>Electric Eye</t>
  </si>
  <si>
    <t>Electrolite</t>
  </si>
  <si>
    <t>Elevation</t>
  </si>
  <si>
    <t>Elvis Ate America</t>
  </si>
  <si>
    <t>Elza</t>
  </si>
  <si>
    <t>Email Surveillance</t>
  </si>
  <si>
    <t>Emerald</t>
  </si>
  <si>
    <t>Emergency</t>
  </si>
  <si>
    <t>Dufort/Johnson/McAuliffe/Williams</t>
  </si>
  <si>
    <t>Emit Remmus</t>
  </si>
  <si>
    <t>Encontrar Alguém</t>
  </si>
  <si>
    <t>Marco Tulio Lara/Rogerio Flausino</t>
  </si>
  <si>
    <t>End Of Romanticism</t>
  </si>
  <si>
    <t>Rick Strauss</t>
  </si>
  <si>
    <t>Morning Dance</t>
  </si>
  <si>
    <t>End Of The Night</t>
  </si>
  <si>
    <t>End Over End</t>
  </si>
  <si>
    <t>Endgame</t>
  </si>
  <si>
    <t>Endless Deep</t>
  </si>
  <si>
    <t>Engenho De Dentro</t>
  </si>
  <si>
    <t>English Civil War</t>
  </si>
  <si>
    <t>Mick Jones/Traditional arr. Joe Strummer</t>
  </si>
  <si>
    <t>Enough Space</t>
  </si>
  <si>
    <t>Dave Grohl</t>
  </si>
  <si>
    <t>Enquanto O Dia Não Vem</t>
  </si>
  <si>
    <t>Enquanto O Mundo Explode</t>
  </si>
  <si>
    <t>Enslaved</t>
  </si>
  <si>
    <t>Mick Mars/Nikki Sixx/Tommy Lee</t>
  </si>
  <si>
    <t>Enter 77</t>
  </si>
  <si>
    <t>Enter Sandman</t>
  </si>
  <si>
    <t>Entrando Na Sua (Intro)</t>
  </si>
  <si>
    <t>Entre E Ouça</t>
  </si>
  <si>
    <t>Epic</t>
  </si>
  <si>
    <t>Equal Rights Downpresser Man</t>
  </si>
  <si>
    <t>Equinocio</t>
  </si>
  <si>
    <t>Era Uma Vez</t>
  </si>
  <si>
    <t>Arnaldo Anutnes/Branco Mello/Marcelo Fromer/Sergio Brotto/Toni Bellotto</t>
  </si>
  <si>
    <t>Erlkonig, D.328</t>
  </si>
  <si>
    <t>Great Recordings of the Century - Shubert: Schwanengesang, 4 Lieder</t>
  </si>
  <si>
    <t>Gerald Moore</t>
  </si>
  <si>
    <t>Eruption</t>
  </si>
  <si>
    <t>Escape</t>
  </si>
  <si>
    <t>Esotérico</t>
  </si>
  <si>
    <t>Esperando Na Janela</t>
  </si>
  <si>
    <t>Manuca/Raimundinho DoAcordion/Targino Godim</t>
  </si>
  <si>
    <t>Esperando Por Mim</t>
  </si>
  <si>
    <t>Espere Por Mim, Morena</t>
  </si>
  <si>
    <t>Esporrei Na Manivela</t>
  </si>
  <si>
    <t>Esquinas</t>
  </si>
  <si>
    <t>Essa Moça Ta Diferente</t>
  </si>
  <si>
    <t>Esse Cara</t>
  </si>
  <si>
    <t>Esta É A Canção</t>
  </si>
  <si>
    <t>Estranged</t>
  </si>
  <si>
    <t>Estrela (Live)</t>
  </si>
  <si>
    <t>Etnia</t>
  </si>
  <si>
    <t>Étude 1, In C Major - Preludio (Presto) - Liszt</t>
  </si>
  <si>
    <t>Liszt - 12 Études D'Execution Transcendante</t>
  </si>
  <si>
    <t>Michele Campanella</t>
  </si>
  <si>
    <t>Eu Amo Você</t>
  </si>
  <si>
    <t>Eu Apenas Queria Que Voçê Soubesse</t>
  </si>
  <si>
    <t>Eu Disse A Ela</t>
  </si>
  <si>
    <t>Eu E Ela</t>
  </si>
  <si>
    <t>Eu So Queria Sumir</t>
  </si>
  <si>
    <t>Eu Sou Neguinha (Ao Vivo)</t>
  </si>
  <si>
    <t>Eu Também Quero Beijar</t>
  </si>
  <si>
    <t>Fausto Nilo/Moraes Moreira/Pepeu Gomes</t>
  </si>
  <si>
    <t>Eu Te Devoro</t>
  </si>
  <si>
    <t>Eu Vim Da Bahia - Live</t>
  </si>
  <si>
    <t>Even Better Than The Real Thing</t>
  </si>
  <si>
    <t>Even Flow</t>
  </si>
  <si>
    <t>Evenflow</t>
  </si>
  <si>
    <t>Everlasting Love</t>
  </si>
  <si>
    <t>Buzz Cason/Mac Gayden</t>
  </si>
  <si>
    <t>Everlong</t>
  </si>
  <si>
    <t>Every Breath You Take</t>
  </si>
  <si>
    <t>Every Little Thing She Does is Magic</t>
  </si>
  <si>
    <t>Every Man for Himself</t>
  </si>
  <si>
    <t>Every Time I Look At You</t>
  </si>
  <si>
    <t>Paul Stanley, Vincent Cusano</t>
  </si>
  <si>
    <t>Everybody Hates Hugo</t>
  </si>
  <si>
    <t>Everything I Need</t>
  </si>
  <si>
    <t>Everything's Ruined</t>
  </si>
  <si>
    <t>Evidence</t>
  </si>
  <si>
    <t>Evil Dick</t>
  </si>
  <si>
    <t>Evil Walks</t>
  </si>
  <si>
    <t>Evil Ways</t>
  </si>
  <si>
    <t>Santana Live</t>
  </si>
  <si>
    <t>Evil Woman</t>
  </si>
  <si>
    <t>Exodus (Part 1)</t>
  </si>
  <si>
    <t>Exodus (Part 2) [Season Finale]</t>
  </si>
  <si>
    <t>Exodus (Part 3) [Season Finale]</t>
  </si>
  <si>
    <t>Exodus, Pt. 1</t>
  </si>
  <si>
    <t>Exodus, Pt. 2</t>
  </si>
  <si>
    <t>Experiment In Terra</t>
  </si>
  <si>
    <t>Exploder</t>
  </si>
  <si>
    <t>Exposé</t>
  </si>
  <si>
    <t>Expresso 2222</t>
  </si>
  <si>
    <t>Extra</t>
  </si>
  <si>
    <t>Extraordinary Girl</t>
  </si>
  <si>
    <t>Eye</t>
  </si>
  <si>
    <t>Eye Of The Beholder</t>
  </si>
  <si>
    <t>Face In The Sand</t>
  </si>
  <si>
    <t>Fade To Black</t>
  </si>
  <si>
    <t>Failling</t>
  </si>
  <si>
    <t>Fairground</t>
  </si>
  <si>
    <t>Fairies Wear Boots</t>
  </si>
  <si>
    <t>Faixa Amarela</t>
  </si>
  <si>
    <t>Beto Gogo/Jessé Pai/Luiz Carlos/Zeca Pagodinho</t>
  </si>
  <si>
    <t>Falamansa Song</t>
  </si>
  <si>
    <t>Falando De Amor</t>
  </si>
  <si>
    <t>Falar A Verdade</t>
  </si>
  <si>
    <t>Bino/Da Gama/Ras Bernardo</t>
  </si>
  <si>
    <t>Fall On Me</t>
  </si>
  <si>
    <t>Fall To Pieces</t>
  </si>
  <si>
    <t>Falling in Circles</t>
  </si>
  <si>
    <t>Falling To Pieces</t>
  </si>
  <si>
    <t>Fallout</t>
  </si>
  <si>
    <t>Faltando Um Pedaço</t>
  </si>
  <si>
    <t>Família</t>
  </si>
  <si>
    <t>Fanfare for the Common Man</t>
  </si>
  <si>
    <t>Aaron Copland</t>
  </si>
  <si>
    <t>A Copland Celebration, Vol. I</t>
  </si>
  <si>
    <t>Aaron Copland &amp; London Symphony Orchestra</t>
  </si>
  <si>
    <t>Fantasia On Greensleeves</t>
  </si>
  <si>
    <t>Ralph Vaughan Williams</t>
  </si>
  <si>
    <t>The World of Classical Favourites</t>
  </si>
  <si>
    <t>Academy of St. Martin in the Fields &amp; Sir Neville Marriner</t>
  </si>
  <si>
    <t>Faraó Divindade Do Egito</t>
  </si>
  <si>
    <t>Faroeste Caboclo</t>
  </si>
  <si>
    <t>Fascinação</t>
  </si>
  <si>
    <t>Fast And Loose</t>
  </si>
  <si>
    <t>Fast As a Shark</t>
  </si>
  <si>
    <t>F. Baltes, S. Kaufman, U. Dirkscneider &amp; W. Hoffman</t>
  </si>
  <si>
    <t>Restless and Wild</t>
  </si>
  <si>
    <t>Accept</t>
  </si>
  <si>
    <t>Fat Bottomed Girls</t>
  </si>
  <si>
    <t>May, Brian</t>
  </si>
  <si>
    <t>Fates Warning</t>
  </si>
  <si>
    <t>No Prayer For The Dying</t>
  </si>
  <si>
    <t>Fato Consumado</t>
  </si>
  <si>
    <t>Fé Cega, Faca Amolada</t>
  </si>
  <si>
    <t>Milton Nascimento, Ronaldo Bastos</t>
  </si>
  <si>
    <t>Fear Is The Key</t>
  </si>
  <si>
    <t>February Stars</t>
  </si>
  <si>
    <t>Feel It</t>
  </si>
  <si>
    <t>E. Schrody/R. Medrano</t>
  </si>
  <si>
    <t>Feel Your Love Tonight</t>
  </si>
  <si>
    <t>Feira Moderna</t>
  </si>
  <si>
    <t>Beto Guedes/Fernando Brant/L Borges</t>
  </si>
  <si>
    <t>Feirinha da Pavuna/Luz do Repente/Bagaço da Laranja</t>
  </si>
  <si>
    <t>Arlindo Cruz/Franco/Marquinhos PQD/Negro, Jovelina Pérolo/Zeca Pagodinho</t>
  </si>
  <si>
    <t>Felicidade Urgente</t>
  </si>
  <si>
    <t>Fell On Black Days</t>
  </si>
  <si>
    <t>Férias</t>
  </si>
  <si>
    <t>Fica</t>
  </si>
  <si>
    <t>Fight Fire With Fire</t>
  </si>
  <si>
    <t>Fight From The Inside</t>
  </si>
  <si>
    <t>Taylor</t>
  </si>
  <si>
    <t>Filho Maravilha</t>
  </si>
  <si>
    <t>Finally Forever</t>
  </si>
  <si>
    <t>Finding My Way</t>
  </si>
  <si>
    <t>Fire</t>
  </si>
  <si>
    <t>Fire + Water</t>
  </si>
  <si>
    <t>Fire Fire</t>
  </si>
  <si>
    <t>Fire In Space</t>
  </si>
  <si>
    <t>Fire In The Basement</t>
  </si>
  <si>
    <t>Blackmore, Glover, Turner, Lord, Paice</t>
  </si>
  <si>
    <t>Fire In The Head</t>
  </si>
  <si>
    <t>Fire in the Hole</t>
  </si>
  <si>
    <t>Fire Woman</t>
  </si>
  <si>
    <t>Firmamento</t>
  </si>
  <si>
    <t>Bino Farias/Da Gama/Henry Lawes/Lazão/Toni Garrido/Winston Foser-Vers</t>
  </si>
  <si>
    <t>Harry Lawes/Winston Foster-Vers</t>
  </si>
  <si>
    <t>First Time I Met The Blues</t>
  </si>
  <si>
    <t>Eurreal Montgomery</t>
  </si>
  <si>
    <t>The Best Of Buddy Guy - The Millenium Collection</t>
  </si>
  <si>
    <t>Buddy Guy</t>
  </si>
  <si>
    <t>Five Years Gone</t>
  </si>
  <si>
    <t>Fixxxer</t>
  </si>
  <si>
    <t>Flash</t>
  </si>
  <si>
    <t>Flash of The Blade</t>
  </si>
  <si>
    <t>Dickinson</t>
  </si>
  <si>
    <t>Flashes Before Your Eyes</t>
  </si>
  <si>
    <t>Flight Of Icarus</t>
  </si>
  <si>
    <t>Flight Of The Icarus</t>
  </si>
  <si>
    <t>Flight Of The Rat</t>
  </si>
  <si>
    <t>Flip The Switch</t>
  </si>
  <si>
    <t>Flor De Lis</t>
  </si>
  <si>
    <t>Flor Do Futuro</t>
  </si>
  <si>
    <t>Flores</t>
  </si>
  <si>
    <t>Flower</t>
  </si>
  <si>
    <t>Chris Cornell/Kim Thayil</t>
  </si>
  <si>
    <t>Fly Away</t>
  </si>
  <si>
    <t>Fly By Night</t>
  </si>
  <si>
    <t>Fly Me To The Moon</t>
  </si>
  <si>
    <t>bart howard</t>
  </si>
  <si>
    <t>Flying High Again</t>
  </si>
  <si>
    <t>L. Kerslake, O. Osbourne, R. Daisley &amp; R. Rhoads</t>
  </si>
  <si>
    <t>Diary of a Madman (Remastered)</t>
  </si>
  <si>
    <t>O. Osbourne, R. Daisley, R. Rhoads, L. Kerslake</t>
  </si>
  <si>
    <t>Fogo De Palha</t>
  </si>
  <si>
    <t>Folhas Secas</t>
  </si>
  <si>
    <t>Fool For Your Loving</t>
  </si>
  <si>
    <t>Marsden/Moody</t>
  </si>
  <si>
    <t>Fool In The Rain</t>
  </si>
  <si>
    <t>Jimmy Page, Robert Plant &amp; John Paul Jones</t>
  </si>
  <si>
    <t>Fools</t>
  </si>
  <si>
    <t>For Once In My Life</t>
  </si>
  <si>
    <t>orlando murden/ronald miller</t>
  </si>
  <si>
    <t>For the Greater Good of God</t>
  </si>
  <si>
    <t>For Those About To Rock (We Salute You)</t>
  </si>
  <si>
    <t>For Whom The Bell Tolls</t>
  </si>
  <si>
    <t>For Your Babies</t>
  </si>
  <si>
    <t>For Your Life</t>
  </si>
  <si>
    <t>Fora Da Ordem</t>
  </si>
  <si>
    <t>Forgiven</t>
  </si>
  <si>
    <t>Formigueiro</t>
  </si>
  <si>
    <t>Formosa</t>
  </si>
  <si>
    <t>Forró De Tóquio</t>
  </si>
  <si>
    <t>Fortunate Son</t>
  </si>
  <si>
    <t>Fortunes Of War</t>
  </si>
  <si>
    <t>Fortuneteller</t>
  </si>
  <si>
    <t>Forty Days (Com DJ Hum)</t>
  </si>
  <si>
    <t>Forty Days Instrumental</t>
  </si>
  <si>
    <t>Fotografia</t>
  </si>
  <si>
    <t>Four Sticks</t>
  </si>
  <si>
    <t>Four Walled World</t>
  </si>
  <si>
    <t>Foxy Lady</t>
  </si>
  <si>
    <t>Frantic</t>
  </si>
  <si>
    <t>Free Me</t>
  </si>
  <si>
    <t>Free Speech For The Dumb</t>
  </si>
  <si>
    <t>Molaney/Morris/Roberts/Wainwright</t>
  </si>
  <si>
    <t>Freedom For My People</t>
  </si>
  <si>
    <t>Mabins, Macie/Magee, Sterling/Robinson, Bobby</t>
  </si>
  <si>
    <t>Freedom Of Speech</t>
  </si>
  <si>
    <t>Freestyle Love</t>
  </si>
  <si>
    <t>Freewheel Burning</t>
  </si>
  <si>
    <t>Freewill</t>
  </si>
  <si>
    <t>Fried Neckbones And Home Fries</t>
  </si>
  <si>
    <t>W.Correa</t>
  </si>
  <si>
    <t>Friend Of A Friend</t>
  </si>
  <si>
    <t>Friends</t>
  </si>
  <si>
    <t>Friends Will Be Friends</t>
  </si>
  <si>
    <t>Freddie Mercury &amp; John Deacon</t>
  </si>
  <si>
    <t>From Afar</t>
  </si>
  <si>
    <t>From Here To Eternity</t>
  </si>
  <si>
    <t>From Out Of Nowhere</t>
  </si>
  <si>
    <t>Fuel</t>
  </si>
  <si>
    <t>Fullgás</t>
  </si>
  <si>
    <t>Funk de Bamba</t>
  </si>
  <si>
    <t>Funk De Bamba (Com Fernanda Abreu)</t>
  </si>
  <si>
    <t>Funk Hum</t>
  </si>
  <si>
    <t>Funky Monks</t>
  </si>
  <si>
    <t>Funky Piano</t>
  </si>
  <si>
    <t>Further Instructions</t>
  </si>
  <si>
    <t>Futureal</t>
  </si>
  <si>
    <t>Blaze Bayley/Steve Harris</t>
  </si>
  <si>
    <t>FX</t>
  </si>
  <si>
    <t>Gallows Pole</t>
  </si>
  <si>
    <t>Gangland</t>
  </si>
  <si>
    <t>Adrian Smith/Clive Burr/Steve Harris</t>
  </si>
  <si>
    <t>Garden</t>
  </si>
  <si>
    <t>Garden of Eden</t>
  </si>
  <si>
    <t>Garota De Ipanema</t>
  </si>
  <si>
    <t>Garota de Ipanema (Dick Farney)</t>
  </si>
  <si>
    <t>Garota Nacional</t>
  </si>
  <si>
    <t>Garotas do Brasil</t>
  </si>
  <si>
    <t>Garay, Ricardo Engels/Luca Predabom/Ludwig, Carlos Henrique/Maurício Vieira</t>
  </si>
  <si>
    <t>Gasoline</t>
  </si>
  <si>
    <t>Gatas Extraordinárias</t>
  </si>
  <si>
    <t>Gates Of Tomorrow</t>
  </si>
  <si>
    <t>Bruce Dickinson/Janick Gers/Steve Harris</t>
  </si>
  <si>
    <t>Gates Of Urizen</t>
  </si>
  <si>
    <t>Gavioes 2001</t>
  </si>
  <si>
    <t>Gay Witch Hunt</t>
  </si>
  <si>
    <t>Geek Stink Breath</t>
  </si>
  <si>
    <t>Generique</t>
  </si>
  <si>
    <t>Genesis</t>
  </si>
  <si>
    <t>Genghis Khan</t>
  </si>
  <si>
    <t>Geni E O Zepelim</t>
  </si>
  <si>
    <t>Geração Coca-Cola</t>
  </si>
  <si>
    <t>Geração Coca-Cola (Ao Vivo)</t>
  </si>
  <si>
    <t>Get Down, Make Love</t>
  </si>
  <si>
    <t>Mercury</t>
  </si>
  <si>
    <t>Get In The Ring</t>
  </si>
  <si>
    <t>Get Me Outta Here</t>
  </si>
  <si>
    <t>C. Cester/N. Cester</t>
  </si>
  <si>
    <t>Get My Hands On Some Lovin'</t>
  </si>
  <si>
    <t>Get Off Of My Cloud</t>
  </si>
  <si>
    <t>Get On The Good Foot</t>
  </si>
  <si>
    <t>Fred Wesley/James Brown/Joseph Mims</t>
  </si>
  <si>
    <t>Get On The Snake</t>
  </si>
  <si>
    <t>Get On Top</t>
  </si>
  <si>
    <t>Get Out</t>
  </si>
  <si>
    <t>Get Right</t>
  </si>
  <si>
    <t>Get Up</t>
  </si>
  <si>
    <t>Green</t>
  </si>
  <si>
    <t>Get Up (I Feel Like Being A) Sex Machine</t>
  </si>
  <si>
    <t>Bobby Byrd/James Brown/Ron Lenhoff</t>
  </si>
  <si>
    <t>Get Up Offa That Thing</t>
  </si>
  <si>
    <t>Deanna Brown/Deidra Jenkins/Yamma Brown</t>
  </si>
  <si>
    <t>Get What You Need</t>
  </si>
  <si>
    <t>C. Cester/C. Muncey/N. Cester</t>
  </si>
  <si>
    <t>Getaway Car</t>
  </si>
  <si>
    <t>Gettin' Tighter</t>
  </si>
  <si>
    <t>Bolin/Hughes</t>
  </si>
  <si>
    <t>Ghandi (Live)</t>
  </si>
  <si>
    <t>Ghost</t>
  </si>
  <si>
    <t>Ghost Of The Navigator</t>
  </si>
  <si>
    <t>Ghosts</t>
  </si>
  <si>
    <t>Gimme Some Truth</t>
  </si>
  <si>
    <t>Gimmie Shelters</t>
  </si>
  <si>
    <t>Girassol</t>
  </si>
  <si>
    <t>Bino Farias/Da Gama/Lazão/Pedro Luis/Toni Garrido</t>
  </si>
  <si>
    <t>Girl From A Pawnshop</t>
  </si>
  <si>
    <t>Girls, Girls, Girls</t>
  </si>
  <si>
    <t>Give It Away</t>
  </si>
  <si>
    <t>Give Me Love</t>
  </si>
  <si>
    <t>Give Me Novacaine</t>
  </si>
  <si>
    <t>Give Peace a Chance</t>
  </si>
  <si>
    <t>Given To Fly</t>
  </si>
  <si>
    <t>Giz</t>
  </si>
  <si>
    <t>Glitter</t>
  </si>
  <si>
    <t>Bryan Adams/Nikki Sixx/Scott Humphrey</t>
  </si>
  <si>
    <t>Glorified G</t>
  </si>
  <si>
    <t>Go</t>
  </si>
  <si>
    <t>Go Back</t>
  </si>
  <si>
    <t>Go Down</t>
  </si>
  <si>
    <t>Go West</t>
  </si>
  <si>
    <t>God</t>
  </si>
  <si>
    <t>God Gave Rock 'n' Roll To You</t>
  </si>
  <si>
    <t>Paul Stanley, Gene Simmons, Rus Ballard, Bob Ezrin</t>
  </si>
  <si>
    <t>God Of Thunder</t>
  </si>
  <si>
    <t>God Part II</t>
  </si>
  <si>
    <t>Goin' Blind</t>
  </si>
  <si>
    <t>Gene Simmons, S. Coronel</t>
  </si>
  <si>
    <t>Gene Simmons, Stephen Coronel</t>
  </si>
  <si>
    <t>Going Down / Highway Star</t>
  </si>
  <si>
    <t>Gillan/Glover/Lord/Nix - Blackmore/Paice</t>
  </si>
  <si>
    <t>The Final Concerts (Disc 2)</t>
  </si>
  <si>
    <t>Going To California</t>
  </si>
  <si>
    <t>Gone</t>
  </si>
  <si>
    <t>Gonna Give Her All The Love I've Got</t>
  </si>
  <si>
    <t>Barrett Strong/Norman Whitfield</t>
  </si>
  <si>
    <t>Gonna Keep On Tryin' Till I Win Your Love</t>
  </si>
  <si>
    <t>Good Golly Miss Molly</t>
  </si>
  <si>
    <t>Little Richard</t>
  </si>
  <si>
    <t>Good Old-Fashioned Lover Boy</t>
  </si>
  <si>
    <t>Good Riddance (Time Of Your Life)</t>
  </si>
  <si>
    <t>Good Times Bad Times</t>
  </si>
  <si>
    <t>Goodbye To Romance</t>
  </si>
  <si>
    <t>Gostava Tanto De Você</t>
  </si>
  <si>
    <t>Got That Feeling</t>
  </si>
  <si>
    <t>Mike Patton</t>
  </si>
  <si>
    <t>Gota D'água</t>
  </si>
  <si>
    <t>Grace</t>
  </si>
  <si>
    <t>Gran Circo</t>
  </si>
  <si>
    <t>Milton Nascimento, Márcio Borges</t>
  </si>
  <si>
    <t>Grande Rio</t>
  </si>
  <si>
    <t>Carlos Santos/Ciro/Claudio Russo/Zé Luiz</t>
  </si>
  <si>
    <t>Greasy Grass River</t>
  </si>
  <si>
    <t>Green Disease</t>
  </si>
  <si>
    <t>Green Grow The Rushes</t>
  </si>
  <si>
    <t>Green River</t>
  </si>
  <si>
    <t>Greetings from Earth, Pt. 1</t>
  </si>
  <si>
    <t>Greetings from Earth, Pt. 2</t>
  </si>
  <si>
    <t>Grief Counseling</t>
  </si>
  <si>
    <t>Grito De Alerta</t>
  </si>
  <si>
    <t>Groovus Interruptus</t>
  </si>
  <si>
    <t>Jim Beard</t>
  </si>
  <si>
    <t>Grow Old With Me</t>
  </si>
  <si>
    <t>Guanabara</t>
  </si>
  <si>
    <t>Guess Who's Back</t>
  </si>
  <si>
    <t>Gypsy</t>
  </si>
  <si>
    <t>Coverdale/Hughes/Lord/Paice</t>
  </si>
  <si>
    <t>Kevin Robinson</t>
  </si>
  <si>
    <t>Gyroscope</t>
  </si>
  <si>
    <t>Há Quanto Tempo</t>
  </si>
  <si>
    <t>Há Tempos</t>
  </si>
  <si>
    <t>Hail, Hail</t>
  </si>
  <si>
    <t>Stone Gossard &amp; Eddie Vedder &amp; Jeff Ament &amp; Mike McCready</t>
  </si>
  <si>
    <t>Hairshirt</t>
  </si>
  <si>
    <t>Half A World Away</t>
  </si>
  <si>
    <t>Half The Man</t>
  </si>
  <si>
    <t>The Return Of The Space Cowboy</t>
  </si>
  <si>
    <t>Hallelujah Here She Comes</t>
  </si>
  <si>
    <t>Hallowed Be Thy Name</t>
  </si>
  <si>
    <t>Hallowed Be Thy Name (Live) [Non Album Bonus Track]</t>
  </si>
  <si>
    <t>Halloween</t>
  </si>
  <si>
    <t>Halo</t>
  </si>
  <si>
    <t>Hammer To Fall</t>
  </si>
  <si>
    <t>Brian May</t>
  </si>
  <si>
    <t>Hand In My Pocket</t>
  </si>
  <si>
    <t>Hands All Over</t>
  </si>
  <si>
    <t>Hang 'Em High</t>
  </si>
  <si>
    <t>Happy Jack</t>
  </si>
  <si>
    <t>Happy Trails</t>
  </si>
  <si>
    <t>Dale Evans</t>
  </si>
  <si>
    <t>Hard Lovin' Man</t>
  </si>
  <si>
    <t>Hard Luck Woman</t>
  </si>
  <si>
    <t>Hard To Handle</t>
  </si>
  <si>
    <t>A.Isbell/A.Jones/O.Redding</t>
  </si>
  <si>
    <t>Harvester Of Sorrow</t>
  </si>
  <si>
    <t>James Hetfield and Lars Ulrich</t>
  </si>
  <si>
    <t>Hats Off To (Roy) Harper</t>
  </si>
  <si>
    <t>Have It All</t>
  </si>
  <si>
    <t>Have You Ever Needed Someone So Bad</t>
  </si>
  <si>
    <t>Have You Ever Seen The Rain?</t>
  </si>
  <si>
    <t>Hawkmoon 269</t>
  </si>
  <si>
    <t>He Can Only Hold Her</t>
  </si>
  <si>
    <t>Richard Poindexter &amp; Robert Poindexter</t>
  </si>
  <si>
    <t>Head Over Feet</t>
  </si>
  <si>
    <t>Heading Out To The Highway (Live)</t>
  </si>
  <si>
    <t>Headlong</t>
  </si>
  <si>
    <t>Headspace</t>
  </si>
  <si>
    <t>Health Care</t>
  </si>
  <si>
    <t>Heart In Your Hand</t>
  </si>
  <si>
    <t>Heart Of Gold</t>
  </si>
  <si>
    <t>Heart Of Lothian: Wide Boy / Curtain Call</t>
  </si>
  <si>
    <t>Heart Of Soul</t>
  </si>
  <si>
    <t>Heart Of Stone</t>
  </si>
  <si>
    <t>Heart-Shaped Box</t>
  </si>
  <si>
    <t>Heartbreaker</t>
  </si>
  <si>
    <t>John Bonham/John Paul Jones/Robert Plant</t>
  </si>
  <si>
    <t>Jimmy Page, Robert Plant, John Paul Jones, John Bonham</t>
  </si>
  <si>
    <t>Heartland</t>
  </si>
  <si>
    <t>Hearts and Minds</t>
  </si>
  <si>
    <t>Heaven Can Wait</t>
  </si>
  <si>
    <t>Heaven Coming Down</t>
  </si>
  <si>
    <t>Heaven Help</t>
  </si>
  <si>
    <t>Gerry DeVeaux/Terry Britten</t>
  </si>
  <si>
    <t>Heaven Is</t>
  </si>
  <si>
    <t>Heaven's Dead</t>
  </si>
  <si>
    <t>Heavy Love Affair</t>
  </si>
  <si>
    <t>Heliopolis</t>
  </si>
  <si>
    <t>Jay Beckenstein</t>
  </si>
  <si>
    <t>Hell</t>
  </si>
  <si>
    <t>Hell Ain't A Bad Place To Be</t>
  </si>
  <si>
    <t>Hello Mary Lou</t>
  </si>
  <si>
    <t>Help Help</t>
  </si>
  <si>
    <t>Help Yourself</t>
  </si>
  <si>
    <t>Freddy James, Jimmy hogarth &amp; Larry Stock</t>
  </si>
  <si>
    <t>Helpless</t>
  </si>
  <si>
    <t>Bill Gould/Mike Bordin/Mike Patton</t>
  </si>
  <si>
    <t>Helter Skelter</t>
  </si>
  <si>
    <t>Lennon, John/McCartney, Paul</t>
  </si>
  <si>
    <t>Hemp Family</t>
  </si>
  <si>
    <t>Here I Am (Come And Take Me)</t>
  </si>
  <si>
    <t>Here I Go Again</t>
  </si>
  <si>
    <t>Marsden</t>
  </si>
  <si>
    <t>Here's To The Atom Bomb</t>
  </si>
  <si>
    <t>Hereditário</t>
  </si>
  <si>
    <t>Hero</t>
  </si>
  <si>
    <t>Hero Of The Day</t>
  </si>
  <si>
    <t>Hey America</t>
  </si>
  <si>
    <t>Addie William Jones/Nat Jones</t>
  </si>
  <si>
    <t>Hey Cisco</t>
  </si>
  <si>
    <t>Hey Hey</t>
  </si>
  <si>
    <t>Big Bill Broonzy</t>
  </si>
  <si>
    <t>Hey Joe</t>
  </si>
  <si>
    <t>Billy Roberts</t>
  </si>
  <si>
    <t>Hey Tonight</t>
  </si>
  <si>
    <t>Hey, Johnny Park!</t>
  </si>
  <si>
    <t>High Ball Shooter</t>
  </si>
  <si>
    <t>D.Coverdale/G.Hughes/Glenn Hughes/I.Paice/Ian Paice/J.Lord/John Lord/R.Blackmore/Ritchie Blackmore</t>
  </si>
  <si>
    <t>Stormbringer</t>
  </si>
  <si>
    <t>High Head Blues</t>
  </si>
  <si>
    <t>Higher Ground</t>
  </si>
  <si>
    <t>Highway Chile</t>
  </si>
  <si>
    <t>Highway Star</t>
  </si>
  <si>
    <t>Ian Gillan/Ian Paice/Jon Lord/Ritchie Blckmore/Roger Glover</t>
  </si>
  <si>
    <t>Machine Head</t>
  </si>
  <si>
    <t>Hill of the Skull</t>
  </si>
  <si>
    <t>Hip Hop Rio</t>
  </si>
  <si>
    <t>Hiros</t>
  </si>
  <si>
    <t>Hit The Lights</t>
  </si>
  <si>
    <t>Hitchin' A Ride</t>
  </si>
  <si>
    <t>Hitsville UK</t>
  </si>
  <si>
    <t>Hold On</t>
  </si>
  <si>
    <t>D.Coverdal/G.Hughes/Glenn Hughes/I.Paice/Ian Paice/J.Lord/John Lord</t>
  </si>
  <si>
    <t>Holding Back The Years</t>
  </si>
  <si>
    <t>Mick Hucknall and Neil Moss</t>
  </si>
  <si>
    <t>Holiday</t>
  </si>
  <si>
    <t>Holier Than Thou</t>
  </si>
  <si>
    <t>Holy Man</t>
  </si>
  <si>
    <t>D.Coverdale/G.Hughes/Glenn Hughes/J.Lord/John Lord</t>
  </si>
  <si>
    <t>Holy Smoke</t>
  </si>
  <si>
    <t>Bruce Dickinson/Steve Harris</t>
  </si>
  <si>
    <t>Home Sick Home</t>
  </si>
  <si>
    <t>Home Sweet Home</t>
  </si>
  <si>
    <t>Nikki Sixx/Tommy Lee/Vince Neil</t>
  </si>
  <si>
    <t>Homecoming</t>
  </si>
  <si>
    <t>Homecoming / The Death Of St. Jimmy / East 12th St. / Nobody Likes You / Rock And Roll Girlfriend / We're Coming Home Again</t>
  </si>
  <si>
    <t>Mike Dirnt/Tré Cool</t>
  </si>
  <si>
    <t>Homely Girl</t>
  </si>
  <si>
    <t>Homem Primata</t>
  </si>
  <si>
    <t>Homem Primata (Vinheta)</t>
  </si>
  <si>
    <t>Honolulu</t>
  </si>
  <si>
    <t>Hooked Up</t>
  </si>
  <si>
    <t>Hooks In You</t>
  </si>
  <si>
    <t>Hot Dog</t>
  </si>
  <si>
    <t>Jimmy Page &amp; Robert Plant</t>
  </si>
  <si>
    <t>Hot Girl</t>
  </si>
  <si>
    <t>Hot Pants Pt.1</t>
  </si>
  <si>
    <t>Fred Wesley/James Brown</t>
  </si>
  <si>
    <t>Hot Rockin'</t>
  </si>
  <si>
    <t>Hots On For Nowhere</t>
  </si>
  <si>
    <t>House And The Rising Sun</t>
  </si>
  <si>
    <t>E. Schrody/J. Vasquez/L. Dimant</t>
  </si>
  <si>
    <t>House Of Love</t>
  </si>
  <si>
    <t>House Of Pain Anthem</t>
  </si>
  <si>
    <t>House of the Rising Sun</t>
  </si>
  <si>
    <t>How High The Moon</t>
  </si>
  <si>
    <t>How Many More Times</t>
  </si>
  <si>
    <t>Chester Burnett/Jimmy Page/John Bonham/John Paul Jones/Robert Plant</t>
  </si>
  <si>
    <t>How Many Say I</t>
  </si>
  <si>
    <t>How The West Was Won And Where It Got Us</t>
  </si>
  <si>
    <t>How to Stop an Exploding Man</t>
  </si>
  <si>
    <t>Humans Being</t>
  </si>
  <si>
    <t>Hunger Strike</t>
  </si>
  <si>
    <t>Hush</t>
  </si>
  <si>
    <t>South</t>
  </si>
  <si>
    <t>Hyperconectividade</t>
  </si>
  <si>
    <t>Hypnotize</t>
  </si>
  <si>
    <t>Hysteria</t>
  </si>
  <si>
    <t>I Am</t>
  </si>
  <si>
    <t>I Am Mine</t>
  </si>
  <si>
    <t>I am the Highway</t>
  </si>
  <si>
    <t>I Believe</t>
  </si>
  <si>
    <t>I Belong To You</t>
  </si>
  <si>
    <t>I Can See For Miles</t>
  </si>
  <si>
    <t>I Can't Explain</t>
  </si>
  <si>
    <t>I Can't Quit You Baby</t>
  </si>
  <si>
    <t>Willie Dixon</t>
  </si>
  <si>
    <t>I Can't Quit You Baby(2)</t>
  </si>
  <si>
    <t>I Can't Remember</t>
  </si>
  <si>
    <t>Jerry Cantrell, Layne Staley</t>
  </si>
  <si>
    <t>I Can't Stand It</t>
  </si>
  <si>
    <t>I Could Die For You</t>
  </si>
  <si>
    <t>I Could Have Lied</t>
  </si>
  <si>
    <t>I Do</t>
  </si>
  <si>
    <t>I Don't Know</t>
  </si>
  <si>
    <t>I Don't Know What To Do With Myself</t>
  </si>
  <si>
    <t>I Don't Live Today</t>
  </si>
  <si>
    <t>I Don't Wanna Be Kissed (By Anyone But You)</t>
  </si>
  <si>
    <t>H. Spina, J. Elliott</t>
  </si>
  <si>
    <t>I Don't Wanna Be Kissed (By Anyone But You) (Alternate Take)</t>
  </si>
  <si>
    <t>I Feel Free</t>
  </si>
  <si>
    <t>Bruce/Clapton</t>
  </si>
  <si>
    <t>I Feel Good (I Got You) - Sossego</t>
  </si>
  <si>
    <t>James Brown/Tim Maia</t>
  </si>
  <si>
    <t>I Fought The Law</t>
  </si>
  <si>
    <t>Sonny Curtis</t>
  </si>
  <si>
    <t>I Get A Kick Out Of You</t>
  </si>
  <si>
    <t>cole porter</t>
  </si>
  <si>
    <t>I Go Wild</t>
  </si>
  <si>
    <t>I Got You (I Feel Good)</t>
  </si>
  <si>
    <t>I Guess You're Right</t>
  </si>
  <si>
    <t>Darius "Take One" Minwalla/Jon Auer/Ken Stringfellow/Matt Harris</t>
  </si>
  <si>
    <t>Every Kind of Light</t>
  </si>
  <si>
    <t>The Posies</t>
  </si>
  <si>
    <t>I Heard It Through The Grapevine</t>
  </si>
  <si>
    <t>Whitfield-Strong</t>
  </si>
  <si>
    <t>I Heard Love Is Blind</t>
  </si>
  <si>
    <t>I Ka Barra (Your Work)</t>
  </si>
  <si>
    <t>I Know Somethin (Bout You)</t>
  </si>
  <si>
    <t>I Like Dirt</t>
  </si>
  <si>
    <t>I Looked At You</t>
  </si>
  <si>
    <t>I Need Love</t>
  </si>
  <si>
    <t>I Put A Spell On You</t>
  </si>
  <si>
    <t>Jay Hawkins</t>
  </si>
  <si>
    <t>I Remember California</t>
  </si>
  <si>
    <t>I Shot The Sheriff</t>
  </si>
  <si>
    <t>Marley</t>
  </si>
  <si>
    <t>I Stand Alone</t>
  </si>
  <si>
    <t>I Still Haven't Found What I'm Looking for</t>
  </si>
  <si>
    <t>I Still Haven't Found What I'm Looking For</t>
  </si>
  <si>
    <t>I Still Love You</t>
  </si>
  <si>
    <t>I Want It All</t>
  </si>
  <si>
    <t>I Want To Break Free</t>
  </si>
  <si>
    <t>John Deacon</t>
  </si>
  <si>
    <t>I Was Made For Loving You</t>
  </si>
  <si>
    <t>Paul Stanley, Vincent Poncia, Desmond Child</t>
  </si>
  <si>
    <t>I Will Follow</t>
  </si>
  <si>
    <t>I Wish It Would Rain</t>
  </si>
  <si>
    <t>Barrett Strong/Norman Whitfield/Roger Penzabene</t>
  </si>
  <si>
    <t>I Would Do For You</t>
  </si>
  <si>
    <t>I'm A Boy</t>
  </si>
  <si>
    <t>I'm A Greedy Man Pt.1</t>
  </si>
  <si>
    <t>Charles Bobbitt/James Brown</t>
  </si>
  <si>
    <t>I'm Coming Virginia</t>
  </si>
  <si>
    <t>I'm Going Slightly Mad</t>
  </si>
  <si>
    <t>I'm Gonna Crawl</t>
  </si>
  <si>
    <t>I'm Losing You</t>
  </si>
  <si>
    <t>I'm Real</t>
  </si>
  <si>
    <t>Full Force/James Brown</t>
  </si>
  <si>
    <t>I'm The One</t>
  </si>
  <si>
    <t>I'm The Toughest</t>
  </si>
  <si>
    <t>I've Got You Under My Skin</t>
  </si>
  <si>
    <t>Ice 9</t>
  </si>
  <si>
    <t>Ice Cream Man</t>
  </si>
  <si>
    <t>John Brim</t>
  </si>
  <si>
    <t>Idolatrada</t>
  </si>
  <si>
    <t>If God Will Send His Angels</t>
  </si>
  <si>
    <t>If I Like It, I Do It</t>
  </si>
  <si>
    <t>Gelder, Nick van</t>
  </si>
  <si>
    <t>If You Don't Know Me By Now</t>
  </si>
  <si>
    <t>Kenny Gamble and Leon Huff</t>
  </si>
  <si>
    <t>If You Have To Ask</t>
  </si>
  <si>
    <t>If You Wear That Velvet Dress</t>
  </si>
  <si>
    <t>Illegal I Song</t>
  </si>
  <si>
    <t>Imagination</t>
  </si>
  <si>
    <t>Imagine</t>
  </si>
  <si>
    <t>Immigrant Song</t>
  </si>
  <si>
    <t>Imperatriz</t>
  </si>
  <si>
    <t>Guga/Marquinho Lessa/Tuninho Professor</t>
  </si>
  <si>
    <t>Império Serrano</t>
  </si>
  <si>
    <t>Arlindo Cruz/Carlos Sena/Elmo Caetano/Mauricao</t>
  </si>
  <si>
    <t>In A Little While</t>
  </si>
  <si>
    <t>In Bloom</t>
  </si>
  <si>
    <t>In My Bed</t>
  </si>
  <si>
    <t>Salaam Remi</t>
  </si>
  <si>
    <t>In My Time Of Dying</t>
  </si>
  <si>
    <t>In The Evening</t>
  </si>
  <si>
    <t>In The Light</t>
  </si>
  <si>
    <t>In Time</t>
  </si>
  <si>
    <t>Sylvester Stewart</t>
  </si>
  <si>
    <t>In Your Honor</t>
  </si>
  <si>
    <t>Indifference</t>
  </si>
  <si>
    <t>Indios</t>
  </si>
  <si>
    <t>Infeliz Natal</t>
  </si>
  <si>
    <t>Infinite Dreams</t>
  </si>
  <si>
    <t>Inject The Venom</t>
  </si>
  <si>
    <t>Innocent Exile</t>
  </si>
  <si>
    <t>Di´Anno/Harris</t>
  </si>
  <si>
    <t>Innuendo</t>
  </si>
  <si>
    <t>Insensível</t>
  </si>
  <si>
    <t>Inside Job</t>
  </si>
  <si>
    <t>Instant Karma</t>
  </si>
  <si>
    <t>Instinto Colectivo</t>
  </si>
  <si>
    <t>Interlude Zumbi</t>
  </si>
  <si>
    <t>Into The Fire</t>
  </si>
  <si>
    <t>Intoitus: Adorate Deum</t>
  </si>
  <si>
    <t>Anonymous</t>
  </si>
  <si>
    <t>Adorate Deum: Gregorian Chant from the Proper of the Mass</t>
  </si>
  <si>
    <t>Alberto Turco &amp; Nova Schola Gregoriana</t>
  </si>
  <si>
    <t>Intro</t>
  </si>
  <si>
    <t>Intro / Stronger Than Me</t>
  </si>
  <si>
    <t>Intro- Churchill S Speech</t>
  </si>
  <si>
    <t>Intro/ Low Down</t>
  </si>
  <si>
    <t>Introdução (Live)</t>
  </si>
  <si>
    <t>Intruder</t>
  </si>
  <si>
    <t>Invaders</t>
  </si>
  <si>
    <t>Invisible Kid</t>
  </si>
  <si>
    <t>Invisible Sun</t>
  </si>
  <si>
    <t>Ipiranga 2001</t>
  </si>
  <si>
    <t>The Beast Live</t>
  </si>
  <si>
    <t>Paul D'Ianno</t>
  </si>
  <si>
    <t>Iron Man</t>
  </si>
  <si>
    <t>Iron Man/Children of the Grave</t>
  </si>
  <si>
    <t>Ironic</t>
  </si>
  <si>
    <t>Is This Love</t>
  </si>
  <si>
    <t>Sykes</t>
  </si>
  <si>
    <t>Is This Love (Live)</t>
  </si>
  <si>
    <t>Isolation</t>
  </si>
  <si>
    <t>It Ain't Like That</t>
  </si>
  <si>
    <t>Jerry Cantrell, Michael Starr, Sean Kinney</t>
  </si>
  <si>
    <t>It Ain't Over 'Til It's Over</t>
  </si>
  <si>
    <t>It Came Out Of The Sky</t>
  </si>
  <si>
    <t>It Doesn't Matter</t>
  </si>
  <si>
    <t>Chet Catallo</t>
  </si>
  <si>
    <t>It Was A Very Good Year</t>
  </si>
  <si>
    <t>ervin drake</t>
  </si>
  <si>
    <t>It's A Bitter Pill To Swallow</t>
  </si>
  <si>
    <t>Smokey Robinson/Warren "Pete" Moore</t>
  </si>
  <si>
    <t>It's A Hard Life</t>
  </si>
  <si>
    <t>Freddie Mercury</t>
  </si>
  <si>
    <t>It's A Man's Man's Man's World</t>
  </si>
  <si>
    <t>Betty Newsome/James Brown</t>
  </si>
  <si>
    <t>It's a Mistake</t>
  </si>
  <si>
    <t>It's Electric</t>
  </si>
  <si>
    <t>It's Just A Thought</t>
  </si>
  <si>
    <t>It's Late</t>
  </si>
  <si>
    <t>It's Only Love</t>
  </si>
  <si>
    <t>Jimmy and Vella Cameron</t>
  </si>
  <si>
    <t>It's So Easy</t>
  </si>
  <si>
    <t>It's The End Of The World As We Know It (And I Feel Fine)</t>
  </si>
  <si>
    <t>It's Too Funky In Here</t>
  </si>
  <si>
    <t>Brad Shapiro/George Jackson/Robert Miller/Walter Shaw</t>
  </si>
  <si>
    <t>Ito Okashi</t>
  </si>
  <si>
    <t>J Squared</t>
  </si>
  <si>
    <t>J.A.R. (Jason Andrew Relva)</t>
  </si>
  <si>
    <t>Mike Dirnt -Words Green Day -Music</t>
  </si>
  <si>
    <t>Já Foi</t>
  </si>
  <si>
    <t>Já!!!</t>
  </si>
  <si>
    <t>Jacob's Ladder</t>
  </si>
  <si>
    <t>Julian Crampton</t>
  </si>
  <si>
    <t>Jaded</t>
  </si>
  <si>
    <t>Jah Seh No</t>
  </si>
  <si>
    <t>Jailbait</t>
  </si>
  <si>
    <t>Jamie's Cryin'</t>
  </si>
  <si>
    <t>Janie's Got A Gun</t>
  </si>
  <si>
    <t>Steven Tyler, Tom Hamilton</t>
  </si>
  <si>
    <t>Jealous Guy</t>
  </si>
  <si>
    <t>Jean Pierre (Live)</t>
  </si>
  <si>
    <t>Jeepers Creepers</t>
  </si>
  <si>
    <t>Jeito Faceiro</t>
  </si>
  <si>
    <t>Jeremy</t>
  </si>
  <si>
    <t>Jeru</t>
  </si>
  <si>
    <t>Jerusalem</t>
  </si>
  <si>
    <t>Jesus Christ Pose</t>
  </si>
  <si>
    <t>Ben Shepherd/Chris Cornell/Kim Thayil/Matt Cameron</t>
  </si>
  <si>
    <t>Jesus Of Suburbia / City Of The Damned / I Don't Care / Dearly Beloved / Tales Of Another Broken Home</t>
  </si>
  <si>
    <t>Billie Joe Armstrong/Green Day</t>
  </si>
  <si>
    <t>Jewel of the Summertime</t>
  </si>
  <si>
    <t>Ji Yeon</t>
  </si>
  <si>
    <t>Jingo</t>
  </si>
  <si>
    <t>M.Babatunde Olantunji</t>
  </si>
  <si>
    <t>Jizzlobber</t>
  </si>
  <si>
    <t>Johnny B. Goode</t>
  </si>
  <si>
    <t>Join Together</t>
  </si>
  <si>
    <t>Jorge Da Capadócia</t>
  </si>
  <si>
    <t>Josephina</t>
  </si>
  <si>
    <t>Journey Into Sunlight</t>
  </si>
  <si>
    <t>Journey To Arnhemland</t>
  </si>
  <si>
    <t>Toby Smith/Wallis Buchanan</t>
  </si>
  <si>
    <t>Journeyman</t>
  </si>
  <si>
    <t>Juazeiro</t>
  </si>
  <si>
    <t>Jubilee</t>
  </si>
  <si>
    <t>Jeremy Wall</t>
  </si>
  <si>
    <t>Judas Be My Guide</t>
  </si>
  <si>
    <t>Judgement Day</t>
  </si>
  <si>
    <t>Vandenberg</t>
  </si>
  <si>
    <t>Judgement Of Heaven</t>
  </si>
  <si>
    <t>Jump</t>
  </si>
  <si>
    <t>Edward Van Halen, Alex Van Halen, David Lee Roth</t>
  </si>
  <si>
    <t>Jump Around</t>
  </si>
  <si>
    <t>Jump Around (Pete Rock Remix)</t>
  </si>
  <si>
    <t>Jump In The Fire</t>
  </si>
  <si>
    <t>James Hetfield, Lars Ulrich, Dave Mustaine</t>
  </si>
  <si>
    <t>Jungle Drums</t>
  </si>
  <si>
    <t>Jupiter, the Bringer of Jollity</t>
  </si>
  <si>
    <t>Gustav Holst</t>
  </si>
  <si>
    <t>Holst: The Planets, Op. 32 &amp; Vaughan Williams: Fantasies</t>
  </si>
  <si>
    <t>Eugene Ormandy</t>
  </si>
  <si>
    <t>Just A Man</t>
  </si>
  <si>
    <t>Just Ain't Good Enough</t>
  </si>
  <si>
    <t>Just Another Story</t>
  </si>
  <si>
    <t>Just Friends</t>
  </si>
  <si>
    <t>Juventude Transviada (Ao Vivo)</t>
  </si>
  <si>
    <t>Karelia Suite, Op.11: 2. Ballade (Tempo Di Menuetto)</t>
  </si>
  <si>
    <t>Jean Sibelius</t>
  </si>
  <si>
    <t>Sibelius: Finlandia</t>
  </si>
  <si>
    <t>Berliner Philharmoniker &amp; Hans Rosbaud</t>
  </si>
  <si>
    <t>Kashmir</t>
  </si>
  <si>
    <t>Kayleigh</t>
  </si>
  <si>
    <t>Keep It To Myself (Aka Keep It To Yourself)</t>
  </si>
  <si>
    <t>Sonny Boy Williamson [I]</t>
  </si>
  <si>
    <t>Kickstart My Heart</t>
  </si>
  <si>
    <t>Killer Queen</t>
  </si>
  <si>
    <t>Paul Di'Anno/Steve Harris</t>
  </si>
  <si>
    <t>Killing Birds</t>
  </si>
  <si>
    <t>Killing Floor</t>
  </si>
  <si>
    <t>Adrian Smith</t>
  </si>
  <si>
    <t>Killing Time</t>
  </si>
  <si>
    <t>Sweet Savage</t>
  </si>
  <si>
    <t>Kindergarten</t>
  </si>
  <si>
    <t>King For A Day</t>
  </si>
  <si>
    <t>King In Crimson</t>
  </si>
  <si>
    <t>King Nothing</t>
  </si>
  <si>
    <t>King Of Dreams</t>
  </si>
  <si>
    <t>King Of Pain</t>
  </si>
  <si>
    <t>Kingston Town</t>
  </si>
  <si>
    <t>Kir Royal</t>
  </si>
  <si>
    <t>Kite</t>
  </si>
  <si>
    <t>Knockin On Heavens Door</t>
  </si>
  <si>
    <t>Clapton/Dylan</t>
  </si>
  <si>
    <t>Knockin' On Heaven's Door</t>
  </si>
  <si>
    <t>Bob Dylan</t>
  </si>
  <si>
    <t>Knocking At Your Back Door</t>
  </si>
  <si>
    <t>Richie Blackmore, Ian Gillian, Roger Glover</t>
  </si>
  <si>
    <t>Know Your Rights</t>
  </si>
  <si>
    <t>Koyaanisqatsi</t>
  </si>
  <si>
    <t>Philip Glass</t>
  </si>
  <si>
    <t>Koyaanisqatsi (Soundtrack from the Motion Picture)</t>
  </si>
  <si>
    <t>Philip Glass Ensemble</t>
  </si>
  <si>
    <t>L.A. Is My Lady</t>
  </si>
  <si>
    <t>alan bergman/marilyn bergman/peggy lipton jones/quincy jones</t>
  </si>
  <si>
    <t>L'Arc En Ciel De Miles</t>
  </si>
  <si>
    <t>Kevin Robinson/Richard Bull</t>
  </si>
  <si>
    <t>L'Avventura</t>
  </si>
  <si>
    <t>L'orfeo, Act 3, Sinfonia (Orchestra)</t>
  </si>
  <si>
    <t>Claudio Monteverdi</t>
  </si>
  <si>
    <t>Monteverdi: L'Orfeo</t>
  </si>
  <si>
    <t>C. Monteverdi, Nigel Rogers - Chiaroscuro; London Baroque; London Cornett &amp; Sackbu</t>
  </si>
  <si>
    <t>La Bella Luna</t>
  </si>
  <si>
    <t>La Puesta Del Sol</t>
  </si>
  <si>
    <t>Lá Vem O Sol (Here Comes The Sun)</t>
  </si>
  <si>
    <t>La Villa Strangiato</t>
  </si>
  <si>
    <t>Lady Double Dealer</t>
  </si>
  <si>
    <t>D.Coverdale/R.Blackmore/Ritchie Blackmore</t>
  </si>
  <si>
    <t>Lady Luck</t>
  </si>
  <si>
    <t>Cook/Coverdale</t>
  </si>
  <si>
    <t>Laguna Sunrise</t>
  </si>
  <si>
    <t>Lament</t>
  </si>
  <si>
    <t>J.J. Johnson</t>
  </si>
  <si>
    <t>Lamentations of Jeremiah, First Set \ Incipit Lamentatio</t>
  </si>
  <si>
    <t>Thomas Tallis</t>
  </si>
  <si>
    <t>English Renaissance</t>
  </si>
  <si>
    <t>The King's Singers</t>
  </si>
  <si>
    <t>Lamento De Carnaval</t>
  </si>
  <si>
    <t>Lamento Sertanejo</t>
  </si>
  <si>
    <t>Dominguinhos/Gilberto Gil</t>
  </si>
  <si>
    <t>Land Of Sunshine</t>
  </si>
  <si>
    <t>Landslide</t>
  </si>
  <si>
    <t>Stevie Nicks</t>
  </si>
  <si>
    <t>Lanterna Dos Afogados</t>
  </si>
  <si>
    <t>Last Caress/Green Hell</t>
  </si>
  <si>
    <t>Last Chance</t>
  </si>
  <si>
    <t>C. Cester/C. Muncey</t>
  </si>
  <si>
    <t>Last Cup Of Sorrow</t>
  </si>
  <si>
    <t>Bill Gould/Mike Patton</t>
  </si>
  <si>
    <t>Last Night On Earth</t>
  </si>
  <si>
    <t>Latinha de Cerveja</t>
  </si>
  <si>
    <t>Adriano Bernandes/Edmar Neves</t>
  </si>
  <si>
    <t>Lavadeira</t>
  </si>
  <si>
    <t>Do Vale, Valverde/Gal Oliveira/Luciano Pinto</t>
  </si>
  <si>
    <t>Lavender</t>
  </si>
  <si>
    <t>Lay Down Sally</t>
  </si>
  <si>
    <t>Clapton/Levy</t>
  </si>
  <si>
    <t>Layla</t>
  </si>
  <si>
    <t>Clapton/Gordon</t>
  </si>
  <si>
    <t>Eric Clapton, Jim Gordon</t>
  </si>
  <si>
    <t>Lazy</t>
  </si>
  <si>
    <t>Lazy Gun</t>
  </si>
  <si>
    <t>Le Sacre Du Printemps: I.iv. Spring Rounds</t>
  </si>
  <si>
    <t>Igor Stravinsky</t>
  </si>
  <si>
    <t>Prokofiev: Symphony No.5 &amp; Stravinksy: Le Sacre Du Printemps</t>
  </si>
  <si>
    <t>Berliner Philharmoniker &amp; Herbert Von Karajan</t>
  </si>
  <si>
    <t>Leandro De Itaquera 2001</t>
  </si>
  <si>
    <t>Leash</t>
  </si>
  <si>
    <t>Leave</t>
  </si>
  <si>
    <t>Leave My Girl Alone</t>
  </si>
  <si>
    <t>B. Guy</t>
  </si>
  <si>
    <t>Leave Us Leap</t>
  </si>
  <si>
    <t>Left Behind</t>
  </si>
  <si>
    <t>Leila</t>
  </si>
  <si>
    <t>Leila (Venha Ser Feliz)</t>
  </si>
  <si>
    <t>Lemon</t>
  </si>
  <si>
    <t>Lemon Drop</t>
  </si>
  <si>
    <t>Leper Messiah</t>
  </si>
  <si>
    <t>C.Burton</t>
  </si>
  <si>
    <t>Let It Grow</t>
  </si>
  <si>
    <t>Let Love Rule</t>
  </si>
  <si>
    <t>Let Me Love You Baby</t>
  </si>
  <si>
    <t>Let Me Off Uptown</t>
  </si>
  <si>
    <t>Let's Get It Up</t>
  </si>
  <si>
    <t>Let's Get Rocked</t>
  </si>
  <si>
    <t>Let's See Action</t>
  </si>
  <si>
    <t>Let's Spend The Night Together</t>
  </si>
  <si>
    <t>Letterbomb</t>
  </si>
  <si>
    <t>Levada do Amor (Ailoviu)</t>
  </si>
  <si>
    <t>Luiz Wanderley/Paulo Levi</t>
  </si>
  <si>
    <t>Lick It Up</t>
  </si>
  <si>
    <t>Lickin'</t>
  </si>
  <si>
    <t>Life During Wartime</t>
  </si>
  <si>
    <t>Chris Frantz/David Byrne/Jerry Harrison/Tina Weymouth</t>
  </si>
  <si>
    <t>Life Goes On</t>
  </si>
  <si>
    <t>Life Line</t>
  </si>
  <si>
    <t>Life Wasted</t>
  </si>
  <si>
    <t>Light My Fire</t>
  </si>
  <si>
    <t>Light My Way</t>
  </si>
  <si>
    <t>Light Years</t>
  </si>
  <si>
    <t>Lightning Strikes Twice</t>
  </si>
  <si>
    <t>Ligia</t>
  </si>
  <si>
    <t>Like A Bird</t>
  </si>
  <si>
    <t>Like A Song...</t>
  </si>
  <si>
    <t>Like a Stone</t>
  </si>
  <si>
    <t>Lil' Evil</t>
  </si>
  <si>
    <t>Lilás</t>
  </si>
  <si>
    <t>Lindo Lago Do Amor</t>
  </si>
  <si>
    <t>Linha de Passe (João Bosco)</t>
  </si>
  <si>
    <t>Linha Do Equador</t>
  </si>
  <si>
    <t>Caetano Veloso - Djavan</t>
  </si>
  <si>
    <t>Linha Do Horizonte</t>
  </si>
  <si>
    <t>Lithium</t>
  </si>
  <si>
    <t>Little Church (Live)</t>
  </si>
  <si>
    <t>Little Dreamer</t>
  </si>
  <si>
    <t>Little Guitars</t>
  </si>
  <si>
    <t>Little Guitars (Intro)</t>
  </si>
  <si>
    <t>Little Linda</t>
  </si>
  <si>
    <t>Live and Let Die</t>
  </si>
  <si>
    <t>Live To Win</t>
  </si>
  <si>
    <t>Live Together, Die Alone, Pt. 1</t>
  </si>
  <si>
    <t>Live Together, Die Alone, Pt. 2</t>
  </si>
  <si>
    <t>Live With Me</t>
  </si>
  <si>
    <t>Livin' On The Edge</t>
  </si>
  <si>
    <t>Steven Tyler, Joe Perry, Mark Hudson</t>
  </si>
  <si>
    <t>Living In America</t>
  </si>
  <si>
    <t>Charlie Midnight/Dan Hartman</t>
  </si>
  <si>
    <t>Living Loving Maid (She's Just A Woman)</t>
  </si>
  <si>
    <t>Living On Love</t>
  </si>
  <si>
    <t>Living Wreck</t>
  </si>
  <si>
    <t>Livre Pra Viver</t>
  </si>
  <si>
    <t>Lixo Do Mangue</t>
  </si>
  <si>
    <t>Lockdown</t>
  </si>
  <si>
    <t>Locomotive</t>
  </si>
  <si>
    <t>Slash/W. Axl Rose</t>
  </si>
  <si>
    <t>Lodi</t>
  </si>
  <si>
    <t>London Calling</t>
  </si>
  <si>
    <t>Lonely As You</t>
  </si>
  <si>
    <t>Lonely Stranger</t>
  </si>
  <si>
    <t>Long As I Can See The Light</t>
  </si>
  <si>
    <t>Long Tall Sally</t>
  </si>
  <si>
    <t>Enotris Johnson/Little Richard/Robert "Bumps" Blackwell</t>
  </si>
  <si>
    <t>Longe Do Meu Lado</t>
  </si>
  <si>
    <t>Renato Russo - Marcelo Bonfá</t>
  </si>
  <si>
    <t>Longview</t>
  </si>
  <si>
    <t>Look For The Truth</t>
  </si>
  <si>
    <t>Look What You've Done</t>
  </si>
  <si>
    <t>N. Cester</t>
  </si>
  <si>
    <t>Lookin' For A Reason</t>
  </si>
  <si>
    <t>Lookin' Out My Back Door</t>
  </si>
  <si>
    <t>Looking For Love</t>
  </si>
  <si>
    <t>Looks That Kill</t>
  </si>
  <si>
    <t>Loosen My Strings</t>
  </si>
  <si>
    <t>Lord of Light</t>
  </si>
  <si>
    <t>Lord Of The Flies</t>
  </si>
  <si>
    <t>Lords of Karma</t>
  </si>
  <si>
    <t>Lords Of The Backstage</t>
  </si>
  <si>
    <t>Los Pretos</t>
  </si>
  <si>
    <t>Losfer Words</t>
  </si>
  <si>
    <t>Losing My Religion</t>
  </si>
  <si>
    <t>Lost (Pilot, Part 1) [Premiere]</t>
  </si>
  <si>
    <t>Lost (Pilot, Part 2)</t>
  </si>
  <si>
    <t>LOST In 8:15</t>
  </si>
  <si>
    <t>Lost in Hollywood</t>
  </si>
  <si>
    <t>Lost My Better Half</t>
  </si>
  <si>
    <t>Lost Planet of the Gods, Pt. 1</t>
  </si>
  <si>
    <t>Lost Planet of the Gods, Pt. 2</t>
  </si>
  <si>
    <t>LOST Season 4 Trailer</t>
  </si>
  <si>
    <t>Lost Survival Guide</t>
  </si>
  <si>
    <t>Loud Love</t>
  </si>
  <si>
    <t>Lounge Act</t>
  </si>
  <si>
    <t>Lourinha Bombril</t>
  </si>
  <si>
    <t>Bahiano/Diego Blanco/Herbert Vianna</t>
  </si>
  <si>
    <t>Love</t>
  </si>
  <si>
    <t>Love Ain't No Stranger</t>
  </si>
  <si>
    <t>Galley</t>
  </si>
  <si>
    <t>Love And Marriage</t>
  </si>
  <si>
    <t>Love And Peace Or Else</t>
  </si>
  <si>
    <t>Love Bites</t>
  </si>
  <si>
    <t>Love Boat Captain</t>
  </si>
  <si>
    <t>Love Child</t>
  </si>
  <si>
    <t>Love Comes</t>
  </si>
  <si>
    <t>Love Comes Tumbling</t>
  </si>
  <si>
    <t>Love Conquers All</t>
  </si>
  <si>
    <t>Love Don't Mean a Thing</t>
  </si>
  <si>
    <t>Love Gun</t>
  </si>
  <si>
    <t>Love In An Elevator</t>
  </si>
  <si>
    <t>Steven Tyler, Joe Perry</t>
  </si>
  <si>
    <t>Love Is a Losing Game</t>
  </si>
  <si>
    <t>Love Is Blind</t>
  </si>
  <si>
    <t>Love Is Blindness</t>
  </si>
  <si>
    <t>Love Is Strong</t>
  </si>
  <si>
    <t>Love Is The Colour</t>
  </si>
  <si>
    <t>R. Carless</t>
  </si>
  <si>
    <t>Love Me Darlin'</t>
  </si>
  <si>
    <t>C. Burnett</t>
  </si>
  <si>
    <t>Love Me Like A Reptile</t>
  </si>
  <si>
    <t>Love Of My Life</t>
  </si>
  <si>
    <t>Carlos Santana &amp; Dave Matthews</t>
  </si>
  <si>
    <t>Love Or Confusion</t>
  </si>
  <si>
    <t>Love Removal Machine</t>
  </si>
  <si>
    <t>Love Rescue Me</t>
  </si>
  <si>
    <t>Bono/Clayton, Adam/Dylan, Bob/Mullen Jr., Larry/The Edge</t>
  </si>
  <si>
    <t>Love, Hate, Love</t>
  </si>
  <si>
    <t>Loverman</t>
  </si>
  <si>
    <t>Cave</t>
  </si>
  <si>
    <t>Loves Been Good To Me</t>
  </si>
  <si>
    <t>rod mckuen</t>
  </si>
  <si>
    <t>Loving The Alien</t>
  </si>
  <si>
    <t>Loving You Is Sweeter Than Ever</t>
  </si>
  <si>
    <t>Ivy Hunter/Stevie Wonder</t>
  </si>
  <si>
    <t>Loving You Sunday Morning</t>
  </si>
  <si>
    <t>Low</t>
  </si>
  <si>
    <t>Low Desert</t>
  </si>
  <si>
    <t>Low Man's Lyric</t>
  </si>
  <si>
    <t>Lua de Ogum</t>
  </si>
  <si>
    <t>Ratinho/Zeca Pagodinho</t>
  </si>
  <si>
    <t>Lucky 13</t>
  </si>
  <si>
    <t>Lugar Nenhum</t>
  </si>
  <si>
    <t>Arnaldo Antunes/Charles Gavin/Marcelo Fromer/Sérgio Britto/Toni Bellotto</t>
  </si>
  <si>
    <t>Luis Inacio (300 Picaretas)</t>
  </si>
  <si>
    <t>Luminous Times (Hold On To Love)</t>
  </si>
  <si>
    <t>Brian Eno/U2</t>
  </si>
  <si>
    <t>Machine Men</t>
  </si>
  <si>
    <t>Mack The Knife</t>
  </si>
  <si>
    <t>bert brecht/kurt weill/marc blitzstein</t>
  </si>
  <si>
    <t>Macô</t>
  </si>
  <si>
    <t>Macy's Day Parade</t>
  </si>
  <si>
    <t>Madagáscar Olodum</t>
  </si>
  <si>
    <t>Madalena</t>
  </si>
  <si>
    <t>Madama Butterfly: Un Bel Dì Vedremo</t>
  </si>
  <si>
    <t>Giacomo Puccini</t>
  </si>
  <si>
    <t>Puccini: Madama Butterfly - Highlights</t>
  </si>
  <si>
    <t>Herbert Von Karajan, Mirella Freni &amp; Wiener Philharmoniker</t>
  </si>
  <si>
    <t>Mãe Terra</t>
  </si>
  <si>
    <t>Maelstrom</t>
  </si>
  <si>
    <t>Magamalabares</t>
  </si>
  <si>
    <t>Magic Bus</t>
  </si>
  <si>
    <t>Mágica</t>
  </si>
  <si>
    <t>Magnetic Ocean</t>
  </si>
  <si>
    <t>Patrick Claher/Richard Bull</t>
  </si>
  <si>
    <t>Make It Funky Pt.1</t>
  </si>
  <si>
    <t>Make Love Like A Man</t>
  </si>
  <si>
    <t>Make Me Believe</t>
  </si>
  <si>
    <t>Malandragem</t>
  </si>
  <si>
    <t>Malpractice</t>
  </si>
  <si>
    <t>Malted Milk</t>
  </si>
  <si>
    <t>Robert Johnson</t>
  </si>
  <si>
    <t>Maluco Beleza</t>
  </si>
  <si>
    <t>Mama Africa</t>
  </si>
  <si>
    <t>Mama Said</t>
  </si>
  <si>
    <t>Mama, I'm Coming Home</t>
  </si>
  <si>
    <t>L. Kilmister, O. Osbourne &amp; Z. Wylde</t>
  </si>
  <si>
    <t>No More Tears (Remastered)</t>
  </si>
  <si>
    <t>Man In The Box</t>
  </si>
  <si>
    <t>Man of Science, Man of Faith (Premiere)</t>
  </si>
  <si>
    <t>Man On The Edge</t>
  </si>
  <si>
    <t>Man Or Animal</t>
  </si>
  <si>
    <t>Man With The Woman Head</t>
  </si>
  <si>
    <t>Don Van Vliet</t>
  </si>
  <si>
    <t>Mangueira</t>
  </si>
  <si>
    <t>Bizuca/Clóvis Pê/Gilson Bernini/Marelo D'Aguia</t>
  </si>
  <si>
    <t>Manguetown</t>
  </si>
  <si>
    <t>Chico Science/Dengue/Lúcio Maia</t>
  </si>
  <si>
    <t>Manic Depression</t>
  </si>
  <si>
    <t>Manifest Destiny</t>
  </si>
  <si>
    <t>Manuel</t>
  </si>
  <si>
    <t>Mão Na Cabeça</t>
  </si>
  <si>
    <t>Maraçá</t>
  </si>
  <si>
    <t>Maracatu Atômico</t>
  </si>
  <si>
    <t>Maracatu Atômico [Atomic Version]</t>
  </si>
  <si>
    <t>Maracatu Atômico [Ragga Mix]</t>
  </si>
  <si>
    <t>Maracatu Atômico [Trip Hop]</t>
  </si>
  <si>
    <t>Maracatu De Tiro Certeiro</t>
  </si>
  <si>
    <t>Maria</t>
  </si>
  <si>
    <t>Maria Fumaça</t>
  </si>
  <si>
    <t>Luiz Carlos/Oberdan</t>
  </si>
  <si>
    <t>Maria Maria</t>
  </si>
  <si>
    <t>W. Jean, J. Duplessis, Carlos Santana, K. Perazzo &amp; R. Rekow</t>
  </si>
  <si>
    <t>Maria Rosa</t>
  </si>
  <si>
    <t>Maria, Maria</t>
  </si>
  <si>
    <t>Marina (Dorival Caymmi)</t>
  </si>
  <si>
    <t>Marker In The Sand</t>
  </si>
  <si>
    <t>Mike McCready</t>
  </si>
  <si>
    <t>Marquis In Spades</t>
  </si>
  <si>
    <t>Marvin</t>
  </si>
  <si>
    <t>Mary Jane</t>
  </si>
  <si>
    <t>Mas Que Nada</t>
  </si>
  <si>
    <t>Mata Virgem</t>
  </si>
  <si>
    <t>Maternity Leave</t>
  </si>
  <si>
    <t>Mateus Enter</t>
  </si>
  <si>
    <t>May This Be Love</t>
  </si>
  <si>
    <t>Maybe I'm A Leo</t>
  </si>
  <si>
    <t>Me &amp; Mr. Jones</t>
  </si>
  <si>
    <t>Me Deixas Louca</t>
  </si>
  <si>
    <t>Me In Honey</t>
  </si>
  <si>
    <t>Me Liga</t>
  </si>
  <si>
    <t>Me Wise Magic</t>
  </si>
  <si>
    <t>Mean Disposition</t>
  </si>
  <si>
    <t>Meditação</t>
  </si>
  <si>
    <t>Tom Jobim - Newton Mendoça</t>
  </si>
  <si>
    <t>Medo De Escuro</t>
  </si>
  <si>
    <t>Meet Kevin Johnson</t>
  </si>
  <si>
    <t>Meia-Lua Inteira</t>
  </si>
  <si>
    <t>Mel</t>
  </si>
  <si>
    <t>Caetano Veloso - Waly Salomão</t>
  </si>
  <si>
    <t>Mellowship Slinky In B Major</t>
  </si>
  <si>
    <t>Melô Do Marinheiro</t>
  </si>
  <si>
    <t>Memory Motel</t>
  </si>
  <si>
    <t>Menestrel Das Alagoas</t>
  </si>
  <si>
    <t>Menina Bonita</t>
  </si>
  <si>
    <t>Alexandre Brazil/Pedro Luis/Rodrigo Cabelo</t>
  </si>
  <si>
    <t>Menina Sarará</t>
  </si>
  <si>
    <t>Menino De Rua</t>
  </si>
  <si>
    <t>Menino do Rio</t>
  </si>
  <si>
    <t>Menino Do Rio</t>
  </si>
  <si>
    <t>Meninos E Meninas</t>
  </si>
  <si>
    <t>Mensagem</t>
  </si>
  <si>
    <t>Bino Farias/Da Gama/Lazão/Rás Bernardo</t>
  </si>
  <si>
    <t>Mensagen De Amor (2000)</t>
  </si>
  <si>
    <t>Mercyful Fate</t>
  </si>
  <si>
    <t>Diamond/Shermann</t>
  </si>
  <si>
    <t>Merry Christmas</t>
  </si>
  <si>
    <t>Message in a Bottle</t>
  </si>
  <si>
    <t>Message in a Bottle (new classic rock mix)</t>
  </si>
  <si>
    <t>Metal Meltdown</t>
  </si>
  <si>
    <t>Metal Militia</t>
  </si>
  <si>
    <t>Metopes, Op. 29: Calypso</t>
  </si>
  <si>
    <t>Karol Szymanowski</t>
  </si>
  <si>
    <t>Szymanowski: Piano Works, Vol. 1</t>
  </si>
  <si>
    <t>Martin Roscoe</t>
  </si>
  <si>
    <t>Metrô. Linha 743</t>
  </si>
  <si>
    <t>Meu Bem-Querer</t>
  </si>
  <si>
    <t>Meu Caro Amigo</t>
  </si>
  <si>
    <t>Meu Erro</t>
  </si>
  <si>
    <t>Meu Guarda-Chuva</t>
  </si>
  <si>
    <t>Meu Mundo Fica Completo (Com Você)</t>
  </si>
  <si>
    <t>Meu Pranto Rolou</t>
  </si>
  <si>
    <t>Meu Refrigerador Não Funciona</t>
  </si>
  <si>
    <t>Arnaldo Baptista - Rita Lee - Sérgio Dias</t>
  </si>
  <si>
    <t>MFC</t>
  </si>
  <si>
    <t>Miami</t>
  </si>
  <si>
    <t>Michael's Birthday</t>
  </si>
  <si>
    <t>Midget</t>
  </si>
  <si>
    <t>Midlife Crisis</t>
  </si>
  <si>
    <t>Midnight</t>
  </si>
  <si>
    <t>Midnight Blue</t>
  </si>
  <si>
    <t>Midnight Cowboy</t>
  </si>
  <si>
    <t>Midnight From The Inside Out</t>
  </si>
  <si>
    <t>Migra</t>
  </si>
  <si>
    <t>R. Taha, Carlos Santana &amp; T. Lindsay</t>
  </si>
  <si>
    <t>Mil Pedaços</t>
  </si>
  <si>
    <t>Miles Davis, Gil Evans</t>
  </si>
  <si>
    <t>Miles Runs The Voodoo Down</t>
  </si>
  <si>
    <t>Milk It</t>
  </si>
  <si>
    <t>Millenium</t>
  </si>
  <si>
    <t>Maxton Gig Beesley Jnr.</t>
  </si>
  <si>
    <t>Milton Nascimento, Caetano Veloso</t>
  </si>
  <si>
    <t>Minha Fé</t>
  </si>
  <si>
    <t>Murilão</t>
  </si>
  <si>
    <t>Minha Gata</t>
  </si>
  <si>
    <t>Minha Namorada</t>
  </si>
  <si>
    <t>Minor Thing</t>
  </si>
  <si>
    <t>Minority</t>
  </si>
  <si>
    <t>Miracle</t>
  </si>
  <si>
    <t>Miracle Drug</t>
  </si>
  <si>
    <t>Miracle To Me</t>
  </si>
  <si>
    <t>Mis Penas Lloraba Yo (Ao Vivo) Soy Gitano (Tangos)</t>
  </si>
  <si>
    <t>Miserere mei, Deus</t>
  </si>
  <si>
    <t>Gregorio Allegri</t>
  </si>
  <si>
    <t>Allegri: Miserere</t>
  </si>
  <si>
    <t>Richard Marlow &amp; The Choir of Trinity College, Cambridge</t>
  </si>
  <si>
    <t>Miséria</t>
  </si>
  <si>
    <t>Arnaldo Antunes/Britto, SergioMiklos, Paulo</t>
  </si>
  <si>
    <t>Miss Sarajevo</t>
  </si>
  <si>
    <t>Missa Papae Marcelli: Kyrie</t>
  </si>
  <si>
    <t>Giovanni Pierluigi da Palestrina</t>
  </si>
  <si>
    <t>Palestrina: Missa Papae Marcelli &amp; Allegri: Miserere</t>
  </si>
  <si>
    <t>Choir Of Westminster Abbey &amp; Simon Preston</t>
  </si>
  <si>
    <t>Mistério da Raça</t>
  </si>
  <si>
    <t>Luiz Melodia/Ricardo Augusto</t>
  </si>
  <si>
    <t>Mistreated</t>
  </si>
  <si>
    <t>Mistreated (Alternate Version)</t>
  </si>
  <si>
    <t>Blackmore/Coverdale</t>
  </si>
  <si>
    <t>Misty Mountain Hop</t>
  </si>
  <si>
    <t>Moby Dick</t>
  </si>
  <si>
    <t>John Bonham, John Paul Jones, Jimmy Page</t>
  </si>
  <si>
    <t>The Song Remains The Same (Disc 2)</t>
  </si>
  <si>
    <t>Mocidade</t>
  </si>
  <si>
    <t>Domenil/J. Brito/Joaozinho/Rap, Marcelo Do</t>
  </si>
  <si>
    <t>Mocidade Alegre 2001</t>
  </si>
  <si>
    <t>Mofo</t>
  </si>
  <si>
    <t>Molina</t>
  </si>
  <si>
    <t>Momentos Que Marcam</t>
  </si>
  <si>
    <t>Momma's Gotta Die Tonight</t>
  </si>
  <si>
    <t>Money</t>
  </si>
  <si>
    <t>Berry Gordy, Jr./Janie Bradford</t>
  </si>
  <si>
    <t>Money's Too Tight To Mention</t>
  </si>
  <si>
    <t>John and William Valentine</t>
  </si>
  <si>
    <t>Monkey Wrench</t>
  </si>
  <si>
    <t>Montsegur</t>
  </si>
  <si>
    <t>Moon germs</t>
  </si>
  <si>
    <t>Moon Is Up</t>
  </si>
  <si>
    <t>Moon River</t>
  </si>
  <si>
    <t>henry mancini/johnny mercer</t>
  </si>
  <si>
    <t>Moonchild</t>
  </si>
  <si>
    <t>Adrian Smith; Bruce Dickinson</t>
  </si>
  <si>
    <t>Morena De Angola</t>
  </si>
  <si>
    <t>Morning Glory</t>
  </si>
  <si>
    <t>J. Kay/Jay Kay</t>
  </si>
  <si>
    <t>Morro Da Casa Verde 2001</t>
  </si>
  <si>
    <t>Most High</t>
  </si>
  <si>
    <t>Motéis</t>
  </si>
  <si>
    <t>Moth</t>
  </si>
  <si>
    <t>Mother</t>
  </si>
  <si>
    <t>Mother Russia</t>
  </si>
  <si>
    <t>Mother's Little Helper</t>
  </si>
  <si>
    <t>Motorbreath</t>
  </si>
  <si>
    <t>James Hetfield</t>
  </si>
  <si>
    <t>Mouth To Mouth</t>
  </si>
  <si>
    <t>Bill Gould/Jon Hudson/Mike Bordin/Mike Patton</t>
  </si>
  <si>
    <t>Move On</t>
  </si>
  <si>
    <t>Mr Funk Samba</t>
  </si>
  <si>
    <t>Mr. Brownstone</t>
  </si>
  <si>
    <t>Mr. Cab Driver</t>
  </si>
  <si>
    <t>Mr. Crowley</t>
  </si>
  <si>
    <t>Mr. Moon</t>
  </si>
  <si>
    <t>Stuard Zender/Toby Smith</t>
  </si>
  <si>
    <t>Muçulmano</t>
  </si>
  <si>
    <t>Leão, Rodrigo F./Samuel Rosa</t>
  </si>
  <si>
    <t>Muffin Man</t>
  </si>
  <si>
    <t>Muita Bobeira</t>
  </si>
  <si>
    <t>Luciana Souza</t>
  </si>
  <si>
    <t>Duos II</t>
  </si>
  <si>
    <t>Luciana Souza/Romero Lubambo</t>
  </si>
  <si>
    <t>Muita Estrela, Pouca Constelação</t>
  </si>
  <si>
    <t>Mulher Carioca</t>
  </si>
  <si>
    <t>Mun-Ra</t>
  </si>
  <si>
    <t>Mundaréu</t>
  </si>
  <si>
    <t>Murder On the Rising Star</t>
  </si>
  <si>
    <t>Murders In The Rue Morgue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</si>
  <si>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</si>
  <si>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</si>
  <si>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</si>
  <si>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Music for the Royal Fireworks, HWV351 (1749): La Réjouissance</t>
  </si>
  <si>
    <t>George Frideric Handel</t>
  </si>
  <si>
    <t>Handel: Music for the Royal Fireworks (Original Version 1749)</t>
  </si>
  <si>
    <t>Music Of The Wind</t>
  </si>
  <si>
    <t>Música Ambiente</t>
  </si>
  <si>
    <t>Música De Trabalho</t>
  </si>
  <si>
    <t>Música No Ar</t>
  </si>
  <si>
    <t>Música Urbana 2</t>
  </si>
  <si>
    <t>My Baby Left Me</t>
  </si>
  <si>
    <t>My Bridges Burn</t>
  </si>
  <si>
    <t>My Brother</t>
  </si>
  <si>
    <t>My Friend Of Misery</t>
  </si>
  <si>
    <t>James Hetfield, Lars Ulrich and Jason Newsted</t>
  </si>
  <si>
    <t>My Funny Valentine (Live)</t>
  </si>
  <si>
    <t>My Generation</t>
  </si>
  <si>
    <t>My Hero</t>
  </si>
  <si>
    <t>My Kind Of Town</t>
  </si>
  <si>
    <t>My Love</t>
  </si>
  <si>
    <t>Jauperi/Zeu Góes</t>
  </si>
  <si>
    <t>My Lovely Man</t>
  </si>
  <si>
    <t>My Melancholy Blues</t>
  </si>
  <si>
    <t>My Michelle</t>
  </si>
  <si>
    <t>My Mistake</t>
  </si>
  <si>
    <t>My Poor Brain</t>
  </si>
  <si>
    <t>My Ship</t>
  </si>
  <si>
    <t>Ira Gershwin, Kurt Weill</t>
  </si>
  <si>
    <t>My Time After Awhile</t>
  </si>
  <si>
    <t>Robert Geddins/Ron Badger/Sheldon Feinberg</t>
  </si>
  <si>
    <t>My Way</t>
  </si>
  <si>
    <t>claude françois/gilles thibault/jacques revaux/paul anka</t>
  </si>
  <si>
    <t>My World</t>
  </si>
  <si>
    <t>Mysterious Ways</t>
  </si>
  <si>
    <t>Mystic Man</t>
  </si>
  <si>
    <t>N.I.B.</t>
  </si>
  <si>
    <t>Na Cadência Do Samba</t>
  </si>
  <si>
    <t>Na Frente Da TV</t>
  </si>
  <si>
    <t>Bino/Da Gama/Lazao/Ras Bernardo</t>
  </si>
  <si>
    <t>Na Ladeira</t>
  </si>
  <si>
    <t>Nabucco: Chorus, "Va, Pensiero, Sull'ali Dorate"</t>
  </si>
  <si>
    <t>Giuseppe Verdi</t>
  </si>
  <si>
    <t>Great Opera Choruses</t>
  </si>
  <si>
    <t>Chicago Symphony Chorus, Chicago Symphony Orchestra &amp; Sir Georg Solti</t>
  </si>
  <si>
    <t>Naked In Front Of The Computer</t>
  </si>
  <si>
    <t>Naked In The Rain</t>
  </si>
  <si>
    <t>Naked Sunday</t>
  </si>
  <si>
    <t>D. DeLeo/Kretz/R. DeLeo/Weiland</t>
  </si>
  <si>
    <t>Não Dá Mais Pra Segurar (Explode Coração)</t>
  </si>
  <si>
    <t>Não Deixe O Samba Morrer - Cassia Eller e Alcione</t>
  </si>
  <si>
    <t>Não Quero Dinheiro</t>
  </si>
  <si>
    <t>Não Sei O Que Eu Quero Da Vida</t>
  </si>
  <si>
    <t>Não Sou Mais Disso</t>
  </si>
  <si>
    <t>Jorge Aragão/Zeca Pagodinho</t>
  </si>
  <si>
    <t>Não Vou Ficar</t>
  </si>
  <si>
    <t>Não Vou Lutar</t>
  </si>
  <si>
    <t>Não Vou Me Adaptar</t>
  </si>
  <si>
    <t>Arnaldo Antunes</t>
  </si>
  <si>
    <t>Naquele Dia</t>
  </si>
  <si>
    <t>Nasty Piece Of Work</t>
  </si>
  <si>
    <t>Natália</t>
  </si>
  <si>
    <t>Navegar Impreciso</t>
  </si>
  <si>
    <t>Near Wild Heaven</t>
  </si>
  <si>
    <t>Nebulosa Do Amor</t>
  </si>
  <si>
    <t>Nefertiti</t>
  </si>
  <si>
    <t>Nega Do Cabelo Duro</t>
  </si>
  <si>
    <t>Negative Creep</t>
  </si>
  <si>
    <t>Negócio É</t>
  </si>
  <si>
    <t>Nem 5 Minutos Guardados</t>
  </si>
  <si>
    <t>Nem Um Dia</t>
  </si>
  <si>
    <t>Nene 2001</t>
  </si>
  <si>
    <t>Nervosa</t>
  </si>
  <si>
    <t>Never Before</t>
  </si>
  <si>
    <t>Never Say Die</t>
  </si>
  <si>
    <t>New Faces</t>
  </si>
  <si>
    <t>New Frontier</t>
  </si>
  <si>
    <t>Adrian Smith/Bruce Dickinson/Nicko McBrain</t>
  </si>
  <si>
    <t>New Love</t>
  </si>
  <si>
    <t>New Rhumba</t>
  </si>
  <si>
    <t>A. Jamal</t>
  </si>
  <si>
    <t>New Test Leper</t>
  </si>
  <si>
    <t>New Way Home</t>
  </si>
  <si>
    <t>New Year's Day</t>
  </si>
  <si>
    <t>New York</t>
  </si>
  <si>
    <t>New York, New York</t>
  </si>
  <si>
    <t>fred ebb/john kander</t>
  </si>
  <si>
    <t>Neworld</t>
  </si>
  <si>
    <t>Nice Guys Finish Last</t>
  </si>
  <si>
    <t>Nico</t>
  </si>
  <si>
    <t>Night Flight</t>
  </si>
  <si>
    <t>Night Of The Long Knives</t>
  </si>
  <si>
    <t>Night Time Is The Right Time</t>
  </si>
  <si>
    <t>Night Train</t>
  </si>
  <si>
    <t>Jimmy Forrest/Lewis C. Simpkins/Oscar Washington</t>
  </si>
  <si>
    <t>Nightrain</t>
  </si>
  <si>
    <t>Nimrod (Adagio) from Variations On an Original Theme, Op. 36 "Enigma"</t>
  </si>
  <si>
    <t>The Last Night of the Proms</t>
  </si>
  <si>
    <t>Barry Wordsworth &amp; BBC Concert Orchestra</t>
  </si>
  <si>
    <t>No Bone Movies</t>
  </si>
  <si>
    <t>No Clima</t>
  </si>
  <si>
    <t>No Fundo Do Quintal Da Escola</t>
  </si>
  <si>
    <t>No Futuro</t>
  </si>
  <si>
    <t>No Good Without You</t>
  </si>
  <si>
    <t>William "Mickey" Stevenson</t>
  </si>
  <si>
    <t>No Memory</t>
  </si>
  <si>
    <t>Dean Deleo</t>
  </si>
  <si>
    <t>No More Lies</t>
  </si>
  <si>
    <t>No More Tears</t>
  </si>
  <si>
    <t>J. Purdell, M. Inez, O. Osbourne, R. Castillo &amp; Z. Wylde</t>
  </si>
  <si>
    <t>No No No</t>
  </si>
  <si>
    <t>No One Came</t>
  </si>
  <si>
    <t>No One Like You</t>
  </si>
  <si>
    <t>No Quarter</t>
  </si>
  <si>
    <t>John Paul Jones</t>
  </si>
  <si>
    <t>No Remorse</t>
  </si>
  <si>
    <t>No Sign of Yesterday</t>
  </si>
  <si>
    <t>No Such Thing</t>
  </si>
  <si>
    <t>No Way Back</t>
  </si>
  <si>
    <t>Nobody Knows You When You're Down &amp; Out</t>
  </si>
  <si>
    <t>Jimmy Cox</t>
  </si>
  <si>
    <t>Nobody Told Me</t>
  </si>
  <si>
    <t>Nobody's Fault But Mine</t>
  </si>
  <si>
    <t>Nobody's Home</t>
  </si>
  <si>
    <t>Noite Do Prazer</t>
  </si>
  <si>
    <t>Noite Negra</t>
  </si>
  <si>
    <t>Norwegian Wood</t>
  </si>
  <si>
    <t>John Lennon, Paul McCartney</t>
  </si>
  <si>
    <t>Nós (Ao Vivo)</t>
  </si>
  <si>
    <t>Nos Bailes Da Vida</t>
  </si>
  <si>
    <t>Nossa Gente (Avisa Là)</t>
  </si>
  <si>
    <t>Nosso Adeus</t>
  </si>
  <si>
    <t>Not In Portland</t>
  </si>
  <si>
    <t>Not The Doctor</t>
  </si>
  <si>
    <t>Nothin' To Lose</t>
  </si>
  <si>
    <t>Nothing But Love</t>
  </si>
  <si>
    <t>Nothing Else Matters</t>
  </si>
  <si>
    <t>Nothing Left to Say But Goodbye</t>
  </si>
  <si>
    <t>Nothing to Hide</t>
  </si>
  <si>
    <t>Nothing To Say</t>
  </si>
  <si>
    <t>Nothingman</t>
  </si>
  <si>
    <t>Jeff Ament &amp; Eddie Vedder</t>
  </si>
  <si>
    <t>November Rain</t>
  </si>
  <si>
    <t>Now I'm Here</t>
  </si>
  <si>
    <t>Now Sports</t>
  </si>
  <si>
    <t>Now You're Gone</t>
  </si>
  <si>
    <t>Now's The Time</t>
  </si>
  <si>
    <t>Numb</t>
  </si>
  <si>
    <t>U2; Edge, The</t>
  </si>
  <si>
    <t>Numbers</t>
  </si>
  <si>
    <t>O Amor Daqui De Casa</t>
  </si>
  <si>
    <t>O Amor Nao Sabe Esperar</t>
  </si>
  <si>
    <t>O Bêbado e a Equilibrista</t>
  </si>
  <si>
    <t>O Beco</t>
  </si>
  <si>
    <t>O Bicho Tá Pregando</t>
  </si>
  <si>
    <t>O Boto (Bôto)</t>
  </si>
  <si>
    <t>O Braço Da Minha Guitarra</t>
  </si>
  <si>
    <t>O Cidadão Do Mundo</t>
  </si>
  <si>
    <t>O Descobridor Dos Sete Mares</t>
  </si>
  <si>
    <t>Gilson Mendonça/Michel</t>
  </si>
  <si>
    <t>O Dia Em Que A Terra Parou</t>
  </si>
  <si>
    <t>O Encontro De Isaac Asimov Com Santos Dumont No Céu</t>
  </si>
  <si>
    <t>O Erê</t>
  </si>
  <si>
    <t>Bernardo Vilhena/Bino Farias/Da Gama/Lazão/Toni Garrido</t>
  </si>
  <si>
    <t>Bernardo Vilhena/Bino/Da Gama/Lazao/Toni Garrido</t>
  </si>
  <si>
    <t>O Estrangeiro</t>
  </si>
  <si>
    <t>O Leaozinho</t>
  </si>
  <si>
    <t>O Livro Dos Dias</t>
  </si>
  <si>
    <t>O Mestre-Sala dos Mares</t>
  </si>
  <si>
    <t>O Misterio do Samba</t>
  </si>
  <si>
    <t>O Pulso</t>
  </si>
  <si>
    <t>O Que É O Que É ?</t>
  </si>
  <si>
    <t>O Que Me Importa</t>
  </si>
  <si>
    <t>O Que Será (À Flor Da Terra)</t>
  </si>
  <si>
    <t>O Que Vai Em Meu Coração</t>
  </si>
  <si>
    <t>O Segredo Do Universo</t>
  </si>
  <si>
    <t>O Segundo Sol</t>
  </si>
  <si>
    <t>O Trem Da Juventude</t>
  </si>
  <si>
    <t>O Último Romântico (Ao Vivo)</t>
  </si>
  <si>
    <t>O Velho E Aflor</t>
  </si>
  <si>
    <t>O Xote Das Meninas</t>
  </si>
  <si>
    <t>OAM's Blues</t>
  </si>
  <si>
    <t>Aaron Goldberg</t>
  </si>
  <si>
    <t>Worlds</t>
  </si>
  <si>
    <t>Occupation / Precipice</t>
  </si>
  <si>
    <t>Oceano</t>
  </si>
  <si>
    <t>Oceans</t>
  </si>
  <si>
    <t>October Song</t>
  </si>
  <si>
    <t>Matt Rowe &amp; Stefan Skarbek</t>
  </si>
  <si>
    <t>Óculos</t>
  </si>
  <si>
    <t>Odara</t>
  </si>
  <si>
    <t>Of Wolf And Man</t>
  </si>
  <si>
    <t>Off He Goes</t>
  </si>
  <si>
    <t>Office Olympics</t>
  </si>
  <si>
    <t>Oh, My Love</t>
  </si>
  <si>
    <t>Oi, La</t>
  </si>
  <si>
    <t>Óia Eu Aqui De Novo</t>
  </si>
  <si>
    <t>Old Love</t>
  </si>
  <si>
    <t>Eric Clapton, Robert Cray</t>
  </si>
  <si>
    <t>Old School Hollywood</t>
  </si>
  <si>
    <t>Dolmayan, John/Malakian, Daron/Odadjian, Shavo</t>
  </si>
  <si>
    <t>Olhos Coloridos (Com Sandra De Sá)</t>
  </si>
  <si>
    <t>Olodum - Alegria Geral</t>
  </si>
  <si>
    <t>Olodum - Smile (Instrumental)</t>
  </si>
  <si>
    <t>Olodum, A Banda Do Pelô</t>
  </si>
  <si>
    <t>On A Plain</t>
  </si>
  <si>
    <t>On Fire</t>
  </si>
  <si>
    <t>On Mercury</t>
  </si>
  <si>
    <t>On the Beautiful Blue Danube</t>
  </si>
  <si>
    <t>Johann Strauss II</t>
  </si>
  <si>
    <t>Strauss: Waltzes</t>
  </si>
  <si>
    <t>On The Mend</t>
  </si>
  <si>
    <t>On The Run</t>
  </si>
  <si>
    <t>Gilmour, Waters</t>
  </si>
  <si>
    <t>Once</t>
  </si>
  <si>
    <t>Onde Anda Você</t>
  </si>
  <si>
    <t>Onde Você Mora?</t>
  </si>
  <si>
    <t>Marisa Monte/Nando Reis</t>
  </si>
  <si>
    <t>One</t>
  </si>
  <si>
    <t>James Hetfield &amp; Lars Ulrich</t>
  </si>
  <si>
    <t>One and the Same</t>
  </si>
  <si>
    <t>One For The Road</t>
  </si>
  <si>
    <t>E. Schrody/L. Dimant/L. Muggerud</t>
  </si>
  <si>
    <t>One Giant Leap</t>
  </si>
  <si>
    <t>One I Want</t>
  </si>
  <si>
    <t>One Man's Meat</t>
  </si>
  <si>
    <t>One Minute Warning</t>
  </si>
  <si>
    <t>One of Them</t>
  </si>
  <si>
    <t>One of Us</t>
  </si>
  <si>
    <t>One Step Beyond</t>
  </si>
  <si>
    <t>One Step Closer</t>
  </si>
  <si>
    <t>One Vision</t>
  </si>
  <si>
    <t>Onibusfobia</t>
  </si>
  <si>
    <t>Only A Dream In Rio</t>
  </si>
  <si>
    <t>Only the Good Die Young</t>
  </si>
  <si>
    <t>Bruce Dickinson; Harris</t>
  </si>
  <si>
    <t>Opachorô (Live)</t>
  </si>
  <si>
    <t>Oprah</t>
  </si>
  <si>
    <t>Opus No.1</t>
  </si>
  <si>
    <t>Oração</t>
  </si>
  <si>
    <t>Orange Crush</t>
  </si>
  <si>
    <t>Orientation</t>
  </si>
  <si>
    <t>Original Fire</t>
  </si>
  <si>
    <t>Original Of The Species</t>
  </si>
  <si>
    <t>Orion</t>
  </si>
  <si>
    <t>Os Alquimistas Estão Chegando</t>
  </si>
  <si>
    <t>Os Cegos Do Castelo</t>
  </si>
  <si>
    <t>Os Exilados</t>
  </si>
  <si>
    <t>Otay</t>
  </si>
  <si>
    <t>John Scofield, Robert Aries, Milton Chambers and Gary Grainger</t>
  </si>
  <si>
    <t>Otherside</t>
  </si>
  <si>
    <t>Out Of Control</t>
  </si>
  <si>
    <t>Out Of Sight</t>
  </si>
  <si>
    <t>Ted Wright</t>
  </si>
  <si>
    <t>Out Of Tears</t>
  </si>
  <si>
    <t>Out of the Shadows</t>
  </si>
  <si>
    <t>Out Of The Silent Planet</t>
  </si>
  <si>
    <t>Out On The Tiles</t>
  </si>
  <si>
    <t>Jimmy Page, Robert Plant, John Bonham</t>
  </si>
  <si>
    <t>Out Ta Get Me</t>
  </si>
  <si>
    <t>Jim Beard &amp; Jon Herington</t>
  </si>
  <si>
    <t>Outlaws</t>
  </si>
  <si>
    <t>Outra Vez</t>
  </si>
  <si>
    <t>Outshined</t>
  </si>
  <si>
    <t>Over Again</t>
  </si>
  <si>
    <t>Over And Out</t>
  </si>
  <si>
    <t>Over The Hills And Far Away</t>
  </si>
  <si>
    <t>Overdose</t>
  </si>
  <si>
    <t>Overdrive</t>
  </si>
  <si>
    <t>Overkill</t>
  </si>
  <si>
    <t>Clarke/Kilmister/Tayler</t>
  </si>
  <si>
    <t>Overtime</t>
  </si>
  <si>
    <t>Ozone Baby</t>
  </si>
  <si>
    <t>P.S.Apareça</t>
  </si>
  <si>
    <t>Padre Cícero</t>
  </si>
  <si>
    <t>Paga Pau</t>
  </si>
  <si>
    <t>Pagan Baby</t>
  </si>
  <si>
    <t>Paint It Black</t>
  </si>
  <si>
    <t>Keith Richards/Mick Jagger</t>
  </si>
  <si>
    <t>Pais E Filhos</t>
  </si>
  <si>
    <t>País Tropical</t>
  </si>
  <si>
    <t>Paisagem Na Janela</t>
  </si>
  <si>
    <t>Lô Borges, Fernando Brant</t>
  </si>
  <si>
    <t>Palavras</t>
  </si>
  <si>
    <t>Palavras Ao Vento</t>
  </si>
  <si>
    <t>Palco</t>
  </si>
  <si>
    <t>Palco (Live)</t>
  </si>
  <si>
    <t>Palhas Do Coqueiro</t>
  </si>
  <si>
    <t>Panama</t>
  </si>
  <si>
    <t>Panis Et Circenses</t>
  </si>
  <si>
    <t>Caetano Veloso - Gilberto Gil</t>
  </si>
  <si>
    <t>Papa's Got A Brand New Bag Pt.1</t>
  </si>
  <si>
    <t>Papeau Nuky Doe</t>
  </si>
  <si>
    <t>Papel Principal</t>
  </si>
  <si>
    <t>Almir Guineto/Dedé Paraiso/Luverci Ernesto</t>
  </si>
  <si>
    <t>Papelão</t>
  </si>
  <si>
    <t>Par Avion</t>
  </si>
  <si>
    <t>Para Lennon E McCartney</t>
  </si>
  <si>
    <t>Lô Borges, Márcio Borges, Fernando Brant</t>
  </si>
  <si>
    <t>Parabolicamará</t>
  </si>
  <si>
    <t>Parachutes</t>
  </si>
  <si>
    <t>Paradise City</t>
  </si>
  <si>
    <t>Parallel Universe</t>
  </si>
  <si>
    <t>Paranoid</t>
  </si>
  <si>
    <t>Parasite</t>
  </si>
  <si>
    <t>Paris On Mine</t>
  </si>
  <si>
    <t>Jon Herington</t>
  </si>
  <si>
    <t>Partita in E Major, BWV 1006A: I. Prelude</t>
  </si>
  <si>
    <t>J.S. Bach: Chaconne, Suite in E Minor, Partita in E Major &amp; Prelude, Fugue and Allegro</t>
  </si>
  <si>
    <t>Julian Bream</t>
  </si>
  <si>
    <t>Paschendale</t>
  </si>
  <si>
    <t>Past, Present, and Future</t>
  </si>
  <si>
    <t>Paths Of Glory</t>
  </si>
  <si>
    <t>Pau-De-Arara</t>
  </si>
  <si>
    <t>Guio De Morais E Seus "Parentes"/Luiz Gonzaga</t>
  </si>
  <si>
    <t>Paula E Bebeto</t>
  </si>
  <si>
    <t>Pavan, Lachrimae Antiquae</t>
  </si>
  <si>
    <t>John Dowland</t>
  </si>
  <si>
    <t>Armada: Music from the Courts of England and Spain</t>
  </si>
  <si>
    <t>Fretwork</t>
  </si>
  <si>
    <t>Payin' Them Dues Blues</t>
  </si>
  <si>
    <t>Peace On Earth</t>
  </si>
  <si>
    <t>Peer Gynt Suite No.1, Op.46: 1. Morning Mood</t>
  </si>
  <si>
    <t>Edvard Grieg</t>
  </si>
  <si>
    <t>Grieg: Peer Gynt Suites &amp; Sibelius: Pelléas et Mélisande</t>
  </si>
  <si>
    <t>Pela Internet (Live)</t>
  </si>
  <si>
    <t>Pela Luz Dos Olhos Teus</t>
  </si>
  <si>
    <t>Pela Luz dos Olhos Teus (Miúcha e Tom Jobim)</t>
  </si>
  <si>
    <t>Pensamento</t>
  </si>
  <si>
    <t>Bino Farias/Da Gamma/Lazão/Rás Bernard</t>
  </si>
  <si>
    <t>Pererê</t>
  </si>
  <si>
    <t>Augusto Conceição/Chiclete Com Banana</t>
  </si>
  <si>
    <t>Perfect</t>
  </si>
  <si>
    <t>Perfect Circle</t>
  </si>
  <si>
    <t>Perfect Crime</t>
  </si>
  <si>
    <t>Perfect Strangers</t>
  </si>
  <si>
    <t>Perfeição</t>
  </si>
  <si>
    <t>Performance Review</t>
  </si>
  <si>
    <t>Perola Negra 2001</t>
  </si>
  <si>
    <t>Perplexo</t>
  </si>
  <si>
    <t>Persuasion</t>
  </si>
  <si>
    <t>Carlos Santana</t>
  </si>
  <si>
    <t>Pescador de Ilusões</t>
  </si>
  <si>
    <t>Macelo Yuka/O Rappa</t>
  </si>
  <si>
    <t>Pétala</t>
  </si>
  <si>
    <t>Petits Machins (Little Stuff)</t>
  </si>
  <si>
    <t>Phantom Lord</t>
  </si>
  <si>
    <t>Phantom Of The Opera</t>
  </si>
  <si>
    <t>Phoney Smile Fake Hellos</t>
  </si>
  <si>
    <t>Photograph</t>
  </si>
  <si>
    <t>Phyllis's Wedding</t>
  </si>
  <si>
    <t>Piano Sonata No. 14 in C Sharp Minor, Op. 27, No. 2, "Moonlight": I. Adagio sostenuto</t>
  </si>
  <si>
    <t>Ludwig van Beethoven</t>
  </si>
  <si>
    <t>Beethoven Piano Sonatas: Moonlight &amp; Pastorale</t>
  </si>
  <si>
    <t>Maurizio Pollini</t>
  </si>
  <si>
    <t>Pick Myself Up</t>
  </si>
  <si>
    <t>Pictures Of Home</t>
  </si>
  <si>
    <t>Pictures Of Lily</t>
  </si>
  <si>
    <t>Piece Of Pie</t>
  </si>
  <si>
    <t>Pilot</t>
  </si>
  <si>
    <t>Aquaman</t>
  </si>
  <si>
    <t>Pinball Wizard</t>
  </si>
  <si>
    <t>Pini Di Roma (Pinien Von Rom) \ I Pini Della Via Appia</t>
  </si>
  <si>
    <t>Respighi:Pines of Rome</t>
  </si>
  <si>
    <t>Plan B</t>
  </si>
  <si>
    <t>Dean Brown, Dennis Chambers &amp; Jim Beard</t>
  </si>
  <si>
    <t>Planet Home</t>
  </si>
  <si>
    <t>Plaster Caster</t>
  </si>
  <si>
    <t>Play The Game</t>
  </si>
  <si>
    <t>Play With Fire</t>
  </si>
  <si>
    <t>Nanker Phelge</t>
  </si>
  <si>
    <t>Playtime</t>
  </si>
  <si>
    <t>Please</t>
  </si>
  <si>
    <t>Please Don't Touch</t>
  </si>
  <si>
    <t>Heath/Robinson</t>
  </si>
  <si>
    <t>Please Mr. Postman</t>
  </si>
  <si>
    <t>Brian Holland/Freddie Gorman/Georgia Dobbins/Robert Bateman/William Garrett</t>
  </si>
  <si>
    <t>Please Please Please</t>
  </si>
  <si>
    <t>James Brown/Johnny Terry</t>
  </si>
  <si>
    <t>Please Read The Letter</t>
  </si>
  <si>
    <t>Plot 180</t>
  </si>
  <si>
    <t>Plush</t>
  </si>
  <si>
    <t>Poconé</t>
  </si>
  <si>
    <t>Pode Parar</t>
  </si>
  <si>
    <t>Jorge Vercilo/Jota Maranhao</t>
  </si>
  <si>
    <t>Podes Crer</t>
  </si>
  <si>
    <t>Podres Poderes</t>
  </si>
  <si>
    <t>Poeira</t>
  </si>
  <si>
    <t>Poison Eye</t>
  </si>
  <si>
    <t>Polícia (Vinheta)</t>
  </si>
  <si>
    <t>Polly</t>
  </si>
  <si>
    <t>Ponta de Areia</t>
  </si>
  <si>
    <t>Ponto De Interrogação</t>
  </si>
  <si>
    <t>Poofter's Froth Wyoming Plans Ahead</t>
  </si>
  <si>
    <t>Poor Tom</t>
  </si>
  <si>
    <t>Poor Twisted Me</t>
  </si>
  <si>
    <t>Pop Song 89</t>
  </si>
  <si>
    <t>Poprocks And Coke</t>
  </si>
  <si>
    <t>Por Causa De Você</t>
  </si>
  <si>
    <t>Por Merecer</t>
  </si>
  <si>
    <t>Por Que Será</t>
  </si>
  <si>
    <t>Por Você</t>
  </si>
  <si>
    <t>Porcelain</t>
  </si>
  <si>
    <t>Porch</t>
  </si>
  <si>
    <t>Portela</t>
  </si>
  <si>
    <t>Flavio Bororo/Paulo Apparicio/Wagner Alves/Zeca Sereno</t>
  </si>
  <si>
    <t>Portia</t>
  </si>
  <si>
    <t>Posso Até Me Apaixonar</t>
  </si>
  <si>
    <t>Dudu Nobre</t>
  </si>
  <si>
    <t>Posso Perder Minha Mulher, Minha Mãe, Desde Que Eu Tenha O Rock And Roll</t>
  </si>
  <si>
    <t>Arnaldo Baptista - Rita Lee - Arnolpho Lima Filho</t>
  </si>
  <si>
    <t>Pot-Pourri N.º 2</t>
  </si>
  <si>
    <t>Pot-Pourri N.º 4</t>
  </si>
  <si>
    <t>Pot-Pourri N.º 5</t>
  </si>
  <si>
    <t>Poundcake</t>
  </si>
  <si>
    <t>Pour Some Sugar On Me</t>
  </si>
  <si>
    <t>Power to the People</t>
  </si>
  <si>
    <t>Prá Dizer Adeus</t>
  </si>
  <si>
    <t>Praiera</t>
  </si>
  <si>
    <t>Praise</t>
  </si>
  <si>
    <t>Prazer E Fé</t>
  </si>
  <si>
    <t>Preciso Apender a Viver Só (Maysa)</t>
  </si>
  <si>
    <t>Preciso Aprender A Ser Só</t>
  </si>
  <si>
    <t>Preciso Ser Amado</t>
  </si>
  <si>
    <t>Tradicional</t>
  </si>
  <si>
    <t>Pretinha</t>
  </si>
  <si>
    <t>Preto Damião</t>
  </si>
  <si>
    <t>Pretty Baby</t>
  </si>
  <si>
    <t>Pretty Noose</t>
  </si>
  <si>
    <t>Pretty Persuasion</t>
  </si>
  <si>
    <t>Pretty Tied Up</t>
  </si>
  <si>
    <t>Izzy Stradlin'</t>
  </si>
  <si>
    <t>Pride (In The Name Of Love)</t>
  </si>
  <si>
    <t>Primal Scream</t>
  </si>
  <si>
    <t>Primary</t>
  </si>
  <si>
    <t>Primavera</t>
  </si>
  <si>
    <t>KC Porter &amp; JB Eckl</t>
  </si>
  <si>
    <t>Genival Cassiano/Silvio Rochael</t>
  </si>
  <si>
    <t>Prince Charming</t>
  </si>
  <si>
    <t>Princess of the Dawn</t>
  </si>
  <si>
    <t>Deaffy &amp; R.A. Smith-Diesel</t>
  </si>
  <si>
    <t>Principiando/Decolagem</t>
  </si>
  <si>
    <t>Pristina</t>
  </si>
  <si>
    <t>Problem Child</t>
  </si>
  <si>
    <t>Prodigal Son</t>
  </si>
  <si>
    <t>Producer's Cut: The Return</t>
  </si>
  <si>
    <t>Product Recall</t>
  </si>
  <si>
    <t>Prometheus Overture, Op. 43</t>
  </si>
  <si>
    <t>Beethoven: Symphony No. 6 'Pastoral' Etc.</t>
  </si>
  <si>
    <t>Otto Klemperer &amp; Philharmonia Orchestra</t>
  </si>
  <si>
    <t>Promises</t>
  </si>
  <si>
    <t>Clapton/F.eldman/Linn</t>
  </si>
  <si>
    <t>Protesto Do Olodum (Ao Vivo)</t>
  </si>
  <si>
    <t>Proud Mary</t>
  </si>
  <si>
    <t>Prowler</t>
  </si>
  <si>
    <t>Pseudo Silk Kimono</t>
  </si>
  <si>
    <t>Psychopomp</t>
  </si>
  <si>
    <t>Public Enema Number One</t>
  </si>
  <si>
    <t>Pulse</t>
  </si>
  <si>
    <t>Pura Elegancia</t>
  </si>
  <si>
    <t>Purgatory</t>
  </si>
  <si>
    <t>Purify</t>
  </si>
  <si>
    <t>Purple Haze</t>
  </si>
  <si>
    <t>Purple Stain</t>
  </si>
  <si>
    <t>Pushin Forward Back</t>
  </si>
  <si>
    <t>Put The Finger On You</t>
  </si>
  <si>
    <t>Put You Down</t>
  </si>
  <si>
    <t>Put Your Head Out</t>
  </si>
  <si>
    <t>E. Schrody/L. Freese/L. Muggerud</t>
  </si>
  <si>
    <t>Put Your Lights On</t>
  </si>
  <si>
    <t>E. Shrody</t>
  </si>
  <si>
    <t>Puteiro Em João Pessoa</t>
  </si>
  <si>
    <t>Quadrant</t>
  </si>
  <si>
    <t>Qualquer Coisa</t>
  </si>
  <si>
    <t>Quando Você Voltar</t>
  </si>
  <si>
    <t>Quanta (Live)</t>
  </si>
  <si>
    <t>Quase Um Segundo</t>
  </si>
  <si>
    <t>Que Luz É Essa</t>
  </si>
  <si>
    <t>Que Maravilha</t>
  </si>
  <si>
    <t>Que País É Este</t>
  </si>
  <si>
    <t>Queimando Tudo</t>
  </si>
  <si>
    <t>Queixa</t>
  </si>
  <si>
    <t>Quem Mata A Mulher Mata O Melhor</t>
  </si>
  <si>
    <t>Quem Me Cobrou?</t>
  </si>
  <si>
    <t>Querem Meu Sangue</t>
  </si>
  <si>
    <t>Quest For Fire</t>
  </si>
  <si>
    <t>Question!</t>
  </si>
  <si>
    <t>Qui Nem Jiló</t>
  </si>
  <si>
    <t>Quilombo Groove [Instrumental]</t>
  </si>
  <si>
    <t>Quintet for Horn, Violin, 2 Violas, and Cello in E Flat Major, K. 407/386c: III. Allegro</t>
  </si>
  <si>
    <t>Mozart: Chamber Music</t>
  </si>
  <si>
    <t>Nash Ensemble</t>
  </si>
  <si>
    <t>Radio Free Aurope</t>
  </si>
  <si>
    <t>Radio GA GA</t>
  </si>
  <si>
    <t>Radio Song</t>
  </si>
  <si>
    <t>Radio/Video</t>
  </si>
  <si>
    <t>Rag Doll</t>
  </si>
  <si>
    <t>Steven Tyler, Joe Perry, Jim Vallance, Holly Knight</t>
  </si>
  <si>
    <t>Rain</t>
  </si>
  <si>
    <t>Rain Song</t>
  </si>
  <si>
    <t>Rainmaker</t>
  </si>
  <si>
    <t>Raised By Another</t>
  </si>
  <si>
    <t>Ram It Down</t>
  </si>
  <si>
    <t>Ramble On</t>
  </si>
  <si>
    <t>Ramshackle Man</t>
  </si>
  <si>
    <t>Rapidamente</t>
  </si>
  <si>
    <t>Rappers Reais</t>
  </si>
  <si>
    <t>Rapture</t>
  </si>
  <si>
    <t>Rasul</t>
  </si>
  <si>
    <t>Rats</t>
  </si>
  <si>
    <t>Razor</t>
  </si>
  <si>
    <t>Re-Align</t>
  </si>
  <si>
    <t>Reach Down</t>
  </si>
  <si>
    <t>Real Love</t>
  </si>
  <si>
    <t>Real Thing</t>
  </si>
  <si>
    <t>Realce</t>
  </si>
  <si>
    <t>Realidade Virtual</t>
  </si>
  <si>
    <t>Bino/Da Gamma/Lazao/Toni Garrido</t>
  </si>
  <si>
    <t>Realword</t>
  </si>
  <si>
    <t>Rearviewmirror</t>
  </si>
  <si>
    <t>Rebelião</t>
  </si>
  <si>
    <t>Reboladeira</t>
  </si>
  <si>
    <t>Cal Adan/Ferrugem/Julinho Carioca/Tríona Ní Dhomhnaill</t>
  </si>
  <si>
    <t>Red House</t>
  </si>
  <si>
    <t>Red Light</t>
  </si>
  <si>
    <t>Red Mosquito</t>
  </si>
  <si>
    <t>Jeff Ament &amp; Stone Gossard &amp; Jack Irons &amp; Mike McCready &amp; Eddie Vedder</t>
  </si>
  <si>
    <t>Redundant</t>
  </si>
  <si>
    <t>Refavela (Live)</t>
  </si>
  <si>
    <t>Refazenda</t>
  </si>
  <si>
    <t>Reggae Music</t>
  </si>
  <si>
    <t>Reggae Odoyá</t>
  </si>
  <si>
    <t>Reggae Tchan</t>
  </si>
  <si>
    <t>Cal Adan/Del Rey, Tension/Edu Casanova</t>
  </si>
  <si>
    <t>Rehab</t>
  </si>
  <si>
    <t>Rehab (Hot Chip Remix)</t>
  </si>
  <si>
    <t>Release</t>
  </si>
  <si>
    <t>Jeff Ament/Mike McCready/Stone Gossard</t>
  </si>
  <si>
    <t>Releasing The Demons</t>
  </si>
  <si>
    <t>Relvelation (Mother Earth)</t>
  </si>
  <si>
    <t>Remedy</t>
  </si>
  <si>
    <t>Remember</t>
  </si>
  <si>
    <t>Remember Tomorrow</t>
  </si>
  <si>
    <t>Remote Control</t>
  </si>
  <si>
    <t>Requebra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</si>
  <si>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</si>
  <si>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</si>
  <si>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</si>
  <si>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</si>
  <si>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Resolve</t>
  </si>
  <si>
    <t>Respectable</t>
  </si>
  <si>
    <t>F. Baltes, R.A. Smith-Diesel, S. Kaufman, U. Dirkscneider &amp; W. Hoffman</t>
  </si>
  <si>
    <t>Resurrection Joe</t>
  </si>
  <si>
    <t>Réu Confesso</t>
  </si>
  <si>
    <t>Revenga</t>
  </si>
  <si>
    <t>Revolta Olodum</t>
  </si>
  <si>
    <t>Revolution</t>
  </si>
  <si>
    <t>Revolution 1993</t>
  </si>
  <si>
    <t>Rhinocerous</t>
  </si>
  <si>
    <t>Rhythm of Love</t>
  </si>
  <si>
    <t>Ricochet</t>
  </si>
  <si>
    <t>Right Next Door to Hell</t>
  </si>
  <si>
    <t>Right Now</t>
  </si>
  <si>
    <t>Right On Time</t>
  </si>
  <si>
    <t>Right Through You</t>
  </si>
  <si>
    <t>Rime Of The Ancient Mariner</t>
  </si>
  <si>
    <t>Rime of the Ancient Mariner</t>
  </si>
  <si>
    <t>Rindo À Toa</t>
  </si>
  <si>
    <t>Rios Pontes &amp; Overdrives</t>
  </si>
  <si>
    <t>Rise</t>
  </si>
  <si>
    <t>Risoflora</t>
  </si>
  <si>
    <t>Rita Lee</t>
  </si>
  <si>
    <t>Arnaldo Baptista/Rita Lee/Sérgio Dias</t>
  </si>
  <si>
    <t>River Song</t>
  </si>
  <si>
    <t>Riviera Paradise</t>
  </si>
  <si>
    <t>Stevie Ray Vaughan</t>
  </si>
  <si>
    <t>Ro-Que-Se-Da-Ne</t>
  </si>
  <si>
    <t>Road Trippin'</t>
  </si>
  <si>
    <t>Roadrunner</t>
  </si>
  <si>
    <t>Bo Diddley</t>
  </si>
  <si>
    <t>Rock 'N' Roll Music</t>
  </si>
  <si>
    <t>Rock &amp; Roll</t>
  </si>
  <si>
    <t>Rock And Roll All Nite</t>
  </si>
  <si>
    <t>Paul Stanley, Gene Simmons</t>
  </si>
  <si>
    <t>Rock And Roll Is Dead</t>
  </si>
  <si>
    <t>Rock Bottom</t>
  </si>
  <si>
    <t>Rock Das Aranhas (Ao Vivo) (Live)</t>
  </si>
  <si>
    <t>Rock Me</t>
  </si>
  <si>
    <t>Rock Of Ages</t>
  </si>
  <si>
    <t>Rock On</t>
  </si>
  <si>
    <t>David Cook</t>
  </si>
  <si>
    <t>Rock The Casbah</t>
  </si>
  <si>
    <t>Rock You Like a Hurricane</t>
  </si>
  <si>
    <t>Rocket</t>
  </si>
  <si>
    <t>Rocket Queen</t>
  </si>
  <si>
    <t>Roll Call</t>
  </si>
  <si>
    <t>Rollin' And Tumblin'</t>
  </si>
  <si>
    <t>McKinley Morgenfield (Muddy Waters)</t>
  </si>
  <si>
    <t>Rollover D.J.</t>
  </si>
  <si>
    <t>Romance Ideal</t>
  </si>
  <si>
    <t>Romaria</t>
  </si>
  <si>
    <t>Romaria (Renato Teixeira)</t>
  </si>
  <si>
    <t>Romeo et Juliette: No. 11 - Danse des Chevaliers</t>
  </si>
  <si>
    <t>Prokofiev: Romeo &amp; Juliet</t>
  </si>
  <si>
    <t>Michael Tilson Thomas &amp; San Francisco Symphony</t>
  </si>
  <si>
    <t>Ronnie</t>
  </si>
  <si>
    <t>Rosa's Cantina</t>
  </si>
  <si>
    <t>Rosas De Ouro 2001</t>
  </si>
  <si>
    <t>Roxanne</t>
  </si>
  <si>
    <t>Royal Orleans</t>
  </si>
  <si>
    <t>Rubens</t>
  </si>
  <si>
    <t>Ruby Tuesday</t>
  </si>
  <si>
    <t>Rugas</t>
  </si>
  <si>
    <t>Augusto Garcez/Nelson Cavaquinho</t>
  </si>
  <si>
    <t>Run Silent Run Deep</t>
  </si>
  <si>
    <t>Run Through The Jungle</t>
  </si>
  <si>
    <t>Run To The Hills</t>
  </si>
  <si>
    <t>Run to the Hills</t>
  </si>
  <si>
    <t>Run To The Hilss</t>
  </si>
  <si>
    <t>Run!</t>
  </si>
  <si>
    <t>Runnin' With The Devil</t>
  </si>
  <si>
    <t>Running Free</t>
  </si>
  <si>
    <t>Harris/Di Anno</t>
  </si>
  <si>
    <t>Running On Faith</t>
  </si>
  <si>
    <t>Jerry Lynn Williams</t>
  </si>
  <si>
    <t>Rusty Cage</t>
  </si>
  <si>
    <t>RV</t>
  </si>
  <si>
    <t>S.O.S.</t>
  </si>
  <si>
    <t>Sábado A Noite</t>
  </si>
  <si>
    <t>Sábado À Noite</t>
  </si>
  <si>
    <t>Sabbath, Bloody Sabbath</t>
  </si>
  <si>
    <t>Sabbra Cadabra</t>
  </si>
  <si>
    <t>Saber Amar</t>
  </si>
  <si>
    <t>Sad But True</t>
  </si>
  <si>
    <t>Sad Statue</t>
  </si>
  <si>
    <t>Safe and Sound</t>
  </si>
  <si>
    <t>Safety Training</t>
  </si>
  <si>
    <t>Saint Of Me</t>
  </si>
  <si>
    <t>Salgueiro</t>
  </si>
  <si>
    <t>Augusto/Craig Negoescu/Rocco Filho/Saara, Ze Carlos Da</t>
  </si>
  <si>
    <t>Salustiano Song</t>
  </si>
  <si>
    <t>Salutations</t>
  </si>
  <si>
    <t>Salve Nossa Senhora</t>
  </si>
  <si>
    <t>Carlos Imperial/Edardo Araújo</t>
  </si>
  <si>
    <t>Salve Simpatia</t>
  </si>
  <si>
    <t>Sam With The Showing Scalp Flat Top</t>
  </si>
  <si>
    <t>Samba da Bençaco</t>
  </si>
  <si>
    <t>Baden Powell/Vinicius de Moraes</t>
  </si>
  <si>
    <t>Samba Da Bênção</t>
  </si>
  <si>
    <t>Samba Da Volta</t>
  </si>
  <si>
    <t>Samba De Orly</t>
  </si>
  <si>
    <t>Samba De Uma Nota Só (One Note Samba)</t>
  </si>
  <si>
    <t>Samba Do Jato</t>
  </si>
  <si>
    <t>Samba Do Lado</t>
  </si>
  <si>
    <t>Samba Em Prelúdio</t>
  </si>
  <si>
    <t>Samba Makossa</t>
  </si>
  <si>
    <t>Samba Pra Endrigo</t>
  </si>
  <si>
    <t>Samba pras moças</t>
  </si>
  <si>
    <t>Grazielle/Roque Ferreira</t>
  </si>
  <si>
    <t>Sambassim (dj patife remix)</t>
  </si>
  <si>
    <t>Alba Carvalho/Fernando Porto</t>
  </si>
  <si>
    <t>Same Ol' Situation</t>
  </si>
  <si>
    <t>Samidarish [Instrumental]</t>
  </si>
  <si>
    <t>Sampa</t>
  </si>
  <si>
    <t>Samurai</t>
  </si>
  <si>
    <t>San Francisco Bay Blues</t>
  </si>
  <si>
    <t>Jesse Fuller</t>
  </si>
  <si>
    <t>Sanctuary</t>
  </si>
  <si>
    <t>Sangrando</t>
  </si>
  <si>
    <t>Gonzaga Jr/Gonzaguinha</t>
  </si>
  <si>
    <t>Sangue De Bairro</t>
  </si>
  <si>
    <t>Sangue Latino</t>
  </si>
  <si>
    <t>Santa Clara Clareou</t>
  </si>
  <si>
    <t>Santana Jam</t>
  </si>
  <si>
    <t>Santo Antonio</t>
  </si>
  <si>
    <t>Sao Lucas 2001</t>
  </si>
  <si>
    <t>Sapato 36</t>
  </si>
  <si>
    <t>Sapopemba e Maxambomba</t>
  </si>
  <si>
    <t>Nei Lopes/Wilson Moreira</t>
  </si>
  <si>
    <t>Satch Boogie</t>
  </si>
  <si>
    <t>Satisfação</t>
  </si>
  <si>
    <t>Satisfaction</t>
  </si>
  <si>
    <t>Saturnine</t>
  </si>
  <si>
    <t>Saudade Dos Aviões Da Panair (Conversando No Bar)</t>
  </si>
  <si>
    <t>Saudade Louca</t>
  </si>
  <si>
    <t>Acyr Marques/Arlindo Cruz/Franco</t>
  </si>
  <si>
    <t>Saudosa Maloca</t>
  </si>
  <si>
    <t>Saudosismo</t>
  </si>
  <si>
    <t>Save Me</t>
  </si>
  <si>
    <t>Save Me (Remix)</t>
  </si>
  <si>
    <t>Save The Children</t>
  </si>
  <si>
    <t>Al Cleveland/Marvin Gaye/Renaldo Benson</t>
  </si>
  <si>
    <t>Save You</t>
  </si>
  <si>
    <t>Eddie Vedder/Jeff Ament/Matt Cameron/Mike McCready/Stone Gossard</t>
  </si>
  <si>
    <t>Savior</t>
  </si>
  <si>
    <t>Say Hello 2 Heaven</t>
  </si>
  <si>
    <t>Say It Loud, I'm Black And I'm Proud Pt.1</t>
  </si>
  <si>
    <t>Scam</t>
  </si>
  <si>
    <t>Stuart Zender</t>
  </si>
  <si>
    <t>Scar On the Sky</t>
  </si>
  <si>
    <t>Scar Tissue</t>
  </si>
  <si>
    <t>Scentless Apprentice</t>
  </si>
  <si>
    <t>Scheherazade, Op. 35: I. The Sea and Sindbad's Ship</t>
  </si>
  <si>
    <t>Nikolai Rimsky-Korsakov</t>
  </si>
  <si>
    <t>Scheherazade</t>
  </si>
  <si>
    <t>Chicago Symphony Orchestra &amp; Fritz Reiner</t>
  </si>
  <si>
    <t>School</t>
  </si>
  <si>
    <t>Scratch-N-Sniff</t>
  </si>
  <si>
    <t>Doyle Bramhall/Stevie Ray Vaughan</t>
  </si>
  <si>
    <t>SCRIABIN: Prelude in B Major, Op. 11, No. 11</t>
  </si>
  <si>
    <t>SCRIABIN: Vers la flamme</t>
  </si>
  <si>
    <t>Christopher O'Riley</t>
  </si>
  <si>
    <t>Se Liga</t>
  </si>
  <si>
    <t>Se Todos Fossem Iguais A Você (Instrumental)</t>
  </si>
  <si>
    <t>Se Você Pensa</t>
  </si>
  <si>
    <t>Se...</t>
  </si>
  <si>
    <t>Sea of Madness</t>
  </si>
  <si>
    <t>Sea Of Sorrow</t>
  </si>
  <si>
    <t>Seconds</t>
  </si>
  <si>
    <t>Secrets</t>
  </si>
  <si>
    <t>Século XXI</t>
  </si>
  <si>
    <t>Seduzir</t>
  </si>
  <si>
    <t>See You</t>
  </si>
  <si>
    <t>See You Tonight</t>
  </si>
  <si>
    <t>Seek &amp; Destroy</t>
  </si>
  <si>
    <t>Seek And You Shall Find</t>
  </si>
  <si>
    <t>Ivy Hunter/William "Mickey" Stevenson</t>
  </si>
  <si>
    <t>Segue O Seco</t>
  </si>
  <si>
    <t>Seis Da Tarde</t>
  </si>
  <si>
    <t>Selassiê</t>
  </si>
  <si>
    <t>Selvagem</t>
  </si>
  <si>
    <t>Bi Ribeiro/Herbert Vianna/João Barone</t>
  </si>
  <si>
    <t>Sem Essa de Malandro Agulha</t>
  </si>
  <si>
    <t>Aldir Blanc/Jayme Vignoli</t>
  </si>
  <si>
    <t>Sem Sentido</t>
  </si>
  <si>
    <t>Sem Terra</t>
  </si>
  <si>
    <t>Send Me an Angel</t>
  </si>
  <si>
    <t>Senhor Delegado/Eu Não Aguento</t>
  </si>
  <si>
    <t>Antonio Lopes</t>
  </si>
  <si>
    <t>Senhora E Senhor</t>
  </si>
  <si>
    <t>Arnaldo Anutnes/Marcelo Fromer/Paulo Miklos</t>
  </si>
  <si>
    <t>Senta A Pua</t>
  </si>
  <si>
    <t>Será</t>
  </si>
  <si>
    <t>Será Que Vai Chover?</t>
  </si>
  <si>
    <t>Sereia</t>
  </si>
  <si>
    <t>Serenity</t>
  </si>
  <si>
    <t>Serrado</t>
  </si>
  <si>
    <t>Set It Off</t>
  </si>
  <si>
    <t>Set Me Free</t>
  </si>
  <si>
    <t>Set The Ray To Jerry</t>
  </si>
  <si>
    <t>Seu Balancê</t>
  </si>
  <si>
    <t>Paulinho Rezende/Toninho Geraes</t>
  </si>
  <si>
    <t>Seus Amigos</t>
  </si>
  <si>
    <t>Seven Minutes to Midnight</t>
  </si>
  <si>
    <t>Seven Seas Of Rhye</t>
  </si>
  <si>
    <t>Severed Hand</t>
  </si>
  <si>
    <t>Sexual Harassment</t>
  </si>
  <si>
    <t>Shadow on the Sun</t>
  </si>
  <si>
    <t>Shakes and Ladders</t>
  </si>
  <si>
    <t>Shamrocks And Shenanigans</t>
  </si>
  <si>
    <t>Shamrocks And Shenanigans (Boom Shalock Lock Boom/Butch Vig Mix)</t>
  </si>
  <si>
    <t>Shape of Things to Come</t>
  </si>
  <si>
    <t>Shape The Sky</t>
  </si>
  <si>
    <t>She</t>
  </si>
  <si>
    <t>She Give Me ...</t>
  </si>
  <si>
    <t>She Loves Me Not</t>
  </si>
  <si>
    <t>She Sells Sanctuary</t>
  </si>
  <si>
    <t>She Suits Me To A Tee</t>
  </si>
  <si>
    <t>She Talks To Angels</t>
  </si>
  <si>
    <t>She Wears Black</t>
  </si>
  <si>
    <t>G Harvey/R Hope-Taylor</t>
  </si>
  <si>
    <t>She'll Never Be Your Man</t>
  </si>
  <si>
    <t>She's A Rebel</t>
  </si>
  <si>
    <t>Sheer Heart Attack</t>
  </si>
  <si>
    <t>Shining In The Light</t>
  </si>
  <si>
    <t>Shiny Happy People</t>
  </si>
  <si>
    <t>Shock Me</t>
  </si>
  <si>
    <t>Shoot Me Again</t>
  </si>
  <si>
    <t>Shoot You In The Back</t>
  </si>
  <si>
    <t>Shotgun Blues</t>
  </si>
  <si>
    <t>Should I Stay Or Should I Go</t>
  </si>
  <si>
    <t>Shout At The Devil</t>
  </si>
  <si>
    <t>Shout It Out Loud</t>
  </si>
  <si>
    <t>Paul Stanley, Gene Simmons, B. Ezrin</t>
  </si>
  <si>
    <t>Show Me How to Live</t>
  </si>
  <si>
    <t>Show Me How to Live (Live at the Quart Festival)</t>
  </si>
  <si>
    <t>Showcase</t>
  </si>
  <si>
    <t>Sick Again</t>
  </si>
  <si>
    <t>Sign Of The Cross</t>
  </si>
  <si>
    <t>Signe</t>
  </si>
  <si>
    <t>Silence the Voices</t>
  </si>
  <si>
    <t>Silver And Gold</t>
  </si>
  <si>
    <t>Bono</t>
  </si>
  <si>
    <t>Simples</t>
  </si>
  <si>
    <t>Nelson Angelo</t>
  </si>
  <si>
    <t>Sin</t>
  </si>
  <si>
    <t>Sina</t>
  </si>
  <si>
    <t>Since I've Been Loving You</t>
  </si>
  <si>
    <t>Sincero Breu</t>
  </si>
  <si>
    <t>C. A./C.A./Celso Alvim/Herbert Vianna/Mário Moura/Pedro Luís/Sidon Silva</t>
  </si>
  <si>
    <t>Sing Joyfully</t>
  </si>
  <si>
    <t>William Byrd</t>
  </si>
  <si>
    <t>Sir Psycho Sexy</t>
  </si>
  <si>
    <t>Sister Awake</t>
  </si>
  <si>
    <t>Sister Morphine</t>
  </si>
  <si>
    <t>Faithfull/Jagger/Richards</t>
  </si>
  <si>
    <t>Sítio Do Pica-Pau Amarelo</t>
  </si>
  <si>
    <t>Siva</t>
  </si>
  <si>
    <t>Six Months Ago</t>
  </si>
  <si>
    <t>SKA</t>
  </si>
  <si>
    <t>Slave</t>
  </si>
  <si>
    <t>Sleep On The Sidewalk</t>
  </si>
  <si>
    <t>Sleeping Village</t>
  </si>
  <si>
    <t>Slide It In</t>
  </si>
  <si>
    <t>Slither</t>
  </si>
  <si>
    <t>Sliver</t>
  </si>
  <si>
    <t>Slow An' Easy</t>
  </si>
  <si>
    <t>Moody</t>
  </si>
  <si>
    <t>Slow Dawn</t>
  </si>
  <si>
    <t>Slow Down</t>
  </si>
  <si>
    <t>Slowness</t>
  </si>
  <si>
    <t>Carried to Dust (Bonus Track Version)</t>
  </si>
  <si>
    <t>Calexico</t>
  </si>
  <si>
    <t>Slug</t>
  </si>
  <si>
    <t>Smaller And Smaller</t>
  </si>
  <si>
    <t>Smells Like Teen Spirit</t>
  </si>
  <si>
    <t>Smells Like Teen Spirit (Ao Vivo)</t>
  </si>
  <si>
    <t>Smoke On The Water</t>
  </si>
  <si>
    <t>Gillan/Glover/Lord/Paice</t>
  </si>
  <si>
    <t>Smokin' in The Boys Room</t>
  </si>
  <si>
    <t>Cub Coda/Michael Lutz</t>
  </si>
  <si>
    <t>Smooth</t>
  </si>
  <si>
    <t>M. Itaal Shur &amp; Rob Thomas</t>
  </si>
  <si>
    <t>Snoopy's search-Red baron</t>
  </si>
  <si>
    <t>Snowballed</t>
  </si>
  <si>
    <t>Snowblind</t>
  </si>
  <si>
    <t>So Beautiful</t>
  </si>
  <si>
    <t>So Central Rain</t>
  </si>
  <si>
    <t>So Cruel</t>
  </si>
  <si>
    <t>So Fast, So Numb</t>
  </si>
  <si>
    <t>So Fine</t>
  </si>
  <si>
    <t>Duff McKagan</t>
  </si>
  <si>
    <t>So Por Amor</t>
  </si>
  <si>
    <t>Só Se For Pelo Cabelo</t>
  </si>
  <si>
    <t>Só Tinha De Ser Com Você</t>
  </si>
  <si>
    <t>So What</t>
  </si>
  <si>
    <t>Culmer/Exalt</t>
  </si>
  <si>
    <t>Sobremesa</t>
  </si>
  <si>
    <t>Socorro</t>
  </si>
  <si>
    <t>Solar</t>
  </si>
  <si>
    <t>Soldado Da Paz</t>
  </si>
  <si>
    <t>Soldier Of Fortune</t>
  </si>
  <si>
    <t>Soldier Side - Intro</t>
  </si>
  <si>
    <t>Solitaire</t>
  </si>
  <si>
    <t>Solitary</t>
  </si>
  <si>
    <t>Solo-Panhandler</t>
  </si>
  <si>
    <t>Solomon HWV 67: The Arrival of the Queen of Sheba</t>
  </si>
  <si>
    <t>Solução</t>
  </si>
  <si>
    <t>Sombras Do Meu Destino</t>
  </si>
  <si>
    <t>Some Days Are Better Than Others</t>
  </si>
  <si>
    <t>Some Heads Are Gonna Roll</t>
  </si>
  <si>
    <t>Some Kind Of Monster</t>
  </si>
  <si>
    <t>Some Unholy War</t>
  </si>
  <si>
    <t>Somebody Stole My Guitar</t>
  </si>
  <si>
    <t>Somebody To Love</t>
  </si>
  <si>
    <t>Someday My Prince Will Come</t>
  </si>
  <si>
    <t>Someday Never Comes</t>
  </si>
  <si>
    <t>Somedays</t>
  </si>
  <si>
    <t>Somethin' Else</t>
  </si>
  <si>
    <t>Bob Cochran/Sharon Sheeley</t>
  </si>
  <si>
    <t>Something For Nothing</t>
  </si>
  <si>
    <t>Something Got Me Started</t>
  </si>
  <si>
    <t>Mick Hucknall and Fritz McIntyre</t>
  </si>
  <si>
    <t>Something In The Way</t>
  </si>
  <si>
    <t>Something Nice Back Home</t>
  </si>
  <si>
    <t>Something Stupid</t>
  </si>
  <si>
    <t>carson c. parks</t>
  </si>
  <si>
    <t>Sometimes I Feel Like Screaming</t>
  </si>
  <si>
    <t>Sometimes Salvation</t>
  </si>
  <si>
    <t>Sometimes You Can't Make It On Your Own</t>
  </si>
  <si>
    <t>Sonata for Solo Violin: IV: Presto</t>
  </si>
  <si>
    <t>Béla Bartók</t>
  </si>
  <si>
    <t>Bartok: Violin &amp; Viola Concertos</t>
  </si>
  <si>
    <t>Yehudi Menuhin</t>
  </si>
  <si>
    <t>Soneto Da Separacao</t>
  </si>
  <si>
    <t>Song For Lorraine</t>
  </si>
  <si>
    <t>Sonifera Ilha</t>
  </si>
  <si>
    <t>Branco Mello/Carlos Barmack/Ciro Pessoa/Marcelo Fromer/Toni Belloto</t>
  </si>
  <si>
    <t>Sons Of Freedom</t>
  </si>
  <si>
    <t>Soon Forgotten</t>
  </si>
  <si>
    <t>Soot &amp; Stars</t>
  </si>
  <si>
    <t>Soul Education</t>
  </si>
  <si>
    <t>Soul Kitchen</t>
  </si>
  <si>
    <t>Soul Parsifal</t>
  </si>
  <si>
    <t>Renato Russo - Marisa Monte</t>
  </si>
  <si>
    <t>Soul Power (Live)</t>
  </si>
  <si>
    <t>Soul Sacrifice</t>
  </si>
  <si>
    <t>Soul Singing</t>
  </si>
  <si>
    <t>Sound of a Gun</t>
  </si>
  <si>
    <t>South Bound Saurez</t>
  </si>
  <si>
    <t>John Paul Jones &amp; Robert Plant</t>
  </si>
  <si>
    <t>Sozinho</t>
  </si>
  <si>
    <t>Peninha</t>
  </si>
  <si>
    <t>Sozinho (Caêdrum 'n' Bass)</t>
  </si>
  <si>
    <t>Sozinho Remix Ao Vivo</t>
  </si>
  <si>
    <t>Sozinho (Hitmakers Classic Mix)</t>
  </si>
  <si>
    <t>Sozinho (Hitmakers Classic Radio Edit)</t>
  </si>
  <si>
    <t>Space Cowboy</t>
  </si>
  <si>
    <t>Space Truckin'</t>
  </si>
  <si>
    <t>Blackmore/Gillan/Glover/Lord/Paice</t>
  </si>
  <si>
    <t>Space Trucking</t>
  </si>
  <si>
    <t>Spanish Eyes</t>
  </si>
  <si>
    <t>Spanish moss-"A sound portrait"-Spanish moss</t>
  </si>
  <si>
    <t>Spank Thru</t>
  </si>
  <si>
    <t>Sparks Will Fly</t>
  </si>
  <si>
    <t>Sparrow</t>
  </si>
  <si>
    <t>Speak To Me/Breathe</t>
  </si>
  <si>
    <t>Mason/Waters, Gilmour, Wright</t>
  </si>
  <si>
    <t>Special</t>
  </si>
  <si>
    <t>Spectacle</t>
  </si>
  <si>
    <t>Speed King</t>
  </si>
  <si>
    <t>Speed Of Light</t>
  </si>
  <si>
    <t>Spellbound</t>
  </si>
  <si>
    <t>Spirit Walker</t>
  </si>
  <si>
    <t>Spirit's in the Material World</t>
  </si>
  <si>
    <t>Spoonman</t>
  </si>
  <si>
    <t>Spread Your Wings</t>
  </si>
  <si>
    <t>Deacon</t>
  </si>
  <si>
    <t>Springsville</t>
  </si>
  <si>
    <t>J. Carisi</t>
  </si>
  <si>
    <t>Springsville (Alternate Take)</t>
  </si>
  <si>
    <t>Squeeze Box</t>
  </si>
  <si>
    <t>St. Jimmy</t>
  </si>
  <si>
    <t>St. Vitus Dance</t>
  </si>
  <si>
    <t>Stairway To Heaven</t>
  </si>
  <si>
    <t>Stand</t>
  </si>
  <si>
    <t>Stand By My Woman</t>
  </si>
  <si>
    <t>Henry Kirssch/Lenny Kravitz/S. Pasch A. Krizan</t>
  </si>
  <si>
    <t>Stand Inside Your Love</t>
  </si>
  <si>
    <t>Star A.D.</t>
  </si>
  <si>
    <t>Starburst</t>
  </si>
  <si>
    <t>Staring At The Sun</t>
  </si>
  <si>
    <t>Stars</t>
  </si>
  <si>
    <t>Stay (Faraway, So Close!)</t>
  </si>
  <si>
    <t>Stay Away</t>
  </si>
  <si>
    <t>Steal Away (The Night)</t>
  </si>
  <si>
    <t>Still</t>
  </si>
  <si>
    <t>Still Life</t>
  </si>
  <si>
    <t>Still Loving You</t>
  </si>
  <si>
    <t>Still Of The Night</t>
  </si>
  <si>
    <t>Stillness In Time</t>
  </si>
  <si>
    <t>Sting Me</t>
  </si>
  <si>
    <t>Stir It Up (Live)</t>
  </si>
  <si>
    <t>Stone Cold Crazy</t>
  </si>
  <si>
    <t>Deacon/May/Mercury/Taylor</t>
  </si>
  <si>
    <t>Stone Crazy</t>
  </si>
  <si>
    <t>Stone Dead Forever</t>
  </si>
  <si>
    <t>Stone Free</t>
  </si>
  <si>
    <t>Straight Out Of Line</t>
  </si>
  <si>
    <t>Strange Brew</t>
  </si>
  <si>
    <t>Clapton/Collins/Pappalardi</t>
  </si>
  <si>
    <t>Strange Kind Of Woman</t>
  </si>
  <si>
    <t>Stranger in a Strange Land</t>
  </si>
  <si>
    <t>Stranger In a Strange Land</t>
  </si>
  <si>
    <t>Strangers In The Night</t>
  </si>
  <si>
    <t>berthold kaempfert/charles singleton/eddie snyder</t>
  </si>
  <si>
    <t>Stratus</t>
  </si>
  <si>
    <t>String Quartet No. 12 in C Minor, D. 703 "Quartettsatz": II. Andante - Allegro assai</t>
  </si>
  <si>
    <t>Schubert: The Late String Quartets &amp; String Quintet (3 CD's)</t>
  </si>
  <si>
    <t>Emerson String Quartet</t>
  </si>
  <si>
    <t>Stripsearch</t>
  </si>
  <si>
    <t>Jon Hudson/Mike Bordin/Mike Patton</t>
  </si>
  <si>
    <t>Stronger Than Death</t>
  </si>
  <si>
    <t>Strutter</t>
  </si>
  <si>
    <t>Stuck In A Moment You Can't Get Out Of</t>
  </si>
  <si>
    <t>Stuck With Me</t>
  </si>
  <si>
    <t>Sua Impossivel Chance</t>
  </si>
  <si>
    <t>Substitute</t>
  </si>
  <si>
    <t>Suck My Kiss</t>
  </si>
  <si>
    <t>Suck On The Jugular</t>
  </si>
  <si>
    <t>Sucker Train Blues</t>
  </si>
  <si>
    <t>Suicide Solution (With Guitar Solo)</t>
  </si>
  <si>
    <t>Suite for Solo Cello No. 1 in G Major, BWV 1007: I. Prélude</t>
  </si>
  <si>
    <t>Bach: The Cello Suites</t>
  </si>
  <si>
    <t>Yo-Yo Ma</t>
  </si>
  <si>
    <t>Suite No. 3 in D, BWV 1068: III. Gavotte I &amp; II</t>
  </si>
  <si>
    <t>Bach: Orchestral Suites Nos. 1 - 4</t>
  </si>
  <si>
    <t>Academy of St. Martin in the Fields, Sir Neville Marriner &amp; Thurston Dart</t>
  </si>
  <si>
    <t>Sul Da América</t>
  </si>
  <si>
    <t>Summer Love</t>
  </si>
  <si>
    <t>hans bradtke/heinz meier/johnny mercer</t>
  </si>
  <si>
    <t>Summertime</t>
  </si>
  <si>
    <t>Sun And Steel</t>
  </si>
  <si>
    <t>Sun King</t>
  </si>
  <si>
    <t>Sunchild</t>
  </si>
  <si>
    <t>Graham Harvey</t>
  </si>
  <si>
    <t>Sunday Bloody Sunday</t>
  </si>
  <si>
    <t>Sunshine</t>
  </si>
  <si>
    <t>Sunshine Of Your Love</t>
  </si>
  <si>
    <t>Super Terrorizer</t>
  </si>
  <si>
    <t>Superhuman</t>
  </si>
  <si>
    <t>Supernaut</t>
  </si>
  <si>
    <t>Supersonic</t>
  </si>
  <si>
    <t>Superstition</t>
  </si>
  <si>
    <t>Sure Know Something</t>
  </si>
  <si>
    <t>Paul Stanley, Vincent Poncia</t>
  </si>
  <si>
    <t>Surfing with the Alien</t>
  </si>
  <si>
    <t>Surprise! You're Dead!</t>
  </si>
  <si>
    <t>Surrender</t>
  </si>
  <si>
    <t>Susie Q</t>
  </si>
  <si>
    <t>Hawkins-Lewis-Broadwater</t>
  </si>
  <si>
    <t>Suzie-Q, Pt. 2</t>
  </si>
  <si>
    <t>Swedish Schnapps</t>
  </si>
  <si>
    <t>Sweet Amber</t>
  </si>
  <si>
    <t>Sweet Child O' Mine</t>
  </si>
  <si>
    <t>Sweet Hitch-Hiker</t>
  </si>
  <si>
    <t>Sweet Lady Luck</t>
  </si>
  <si>
    <t>Sweet Leaf</t>
  </si>
  <si>
    <t>Sweet Soul Sister</t>
  </si>
  <si>
    <t>Sweetest Thing</t>
  </si>
  <si>
    <t>U2 &amp; Daragh O'Toole</t>
  </si>
  <si>
    <t>Sweethearts Together</t>
  </si>
  <si>
    <t>Swing Low Sweet Chariot</t>
  </si>
  <si>
    <t>Clapton/Trad. Arr. Clapton</t>
  </si>
  <si>
    <t>Symphonie Fantastique, Op. 14: V. Songe d'une nuit du sabbat</t>
  </si>
  <si>
    <t>Hector Berlioz</t>
  </si>
  <si>
    <t>Berlioz: Symphonie Fantastique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</si>
  <si>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</si>
  <si>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</si>
  <si>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</si>
  <si>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</si>
  <si>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</si>
  <si>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</si>
  <si>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</si>
  <si>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</si>
  <si>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Symphony No. 2: III. Allegro vivace</t>
  </si>
  <si>
    <t>Kurt Weill</t>
  </si>
  <si>
    <t>Weill: The Seven Deadly Sins</t>
  </si>
  <si>
    <t>Kent Nagano and Orchestre de l'Opéra de Lyon</t>
  </si>
  <si>
    <t>Symphony No. 3 in E-flat major, Op. 55, "Eroica" - Scherzo: Allegro Vivace</t>
  </si>
  <si>
    <t>The Best of Beethoven</t>
  </si>
  <si>
    <t>Nicolaus Esterhazy Sinfonia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</si>
  <si>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</si>
  <si>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</si>
  <si>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</si>
  <si>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</si>
  <si>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Symphony No. 41 in C Major, K. 551, "Jupiter": IV. Molto allegro</t>
  </si>
  <si>
    <t>Mozart: Symphonies Nos. 40 &amp; 41</t>
  </si>
  <si>
    <t>Symphony No.1 in D Major, Op.25 "Classical", Allegro Con Brio</t>
  </si>
  <si>
    <t>Sergei Prokofiev</t>
  </si>
  <si>
    <t>Prokofiev: Symphony No.1</t>
  </si>
  <si>
    <t>Sergei Prokofiev &amp; Yuri Temirkanov</t>
  </si>
  <si>
    <t>Symphony No.5 in C Minor: I. Allegro con brio</t>
  </si>
  <si>
    <t>Beethoven: Symhonies Nos. 5 &amp; 6</t>
  </si>
  <si>
    <t>Orchestre Révolutionnaire et Romantique &amp; John Eliot Gardiner</t>
  </si>
  <si>
    <t>Sympton of the Universe</t>
  </si>
  <si>
    <t>Tabula Rasa</t>
  </si>
  <si>
    <t>Tailgunner</t>
  </si>
  <si>
    <t>Taj Mahal</t>
  </si>
  <si>
    <t>Take It As It Comes</t>
  </si>
  <si>
    <t>Take It Or Leave It</t>
  </si>
  <si>
    <t>Take the Box</t>
  </si>
  <si>
    <t>Luke Smith</t>
  </si>
  <si>
    <t>Take the Celestra</t>
  </si>
  <si>
    <t>Take The Power</t>
  </si>
  <si>
    <t>Take This Bottle</t>
  </si>
  <si>
    <t>Take Your Daughter to Work Day</t>
  </si>
  <si>
    <t>Taking a Break from All Your Worries</t>
  </si>
  <si>
    <t>Talk About Love</t>
  </si>
  <si>
    <t>Talk About The Passion</t>
  </si>
  <si>
    <t>Talkin Loud and Saying Nothin</t>
  </si>
  <si>
    <t>James Brown &amp; Bobby Byrd</t>
  </si>
  <si>
    <t>Talkin' 'Bout Women Obviously</t>
  </si>
  <si>
    <t>Amos Blakemore/Buddy Guy</t>
  </si>
  <si>
    <t>Tangerine</t>
  </si>
  <si>
    <t>Tanto Tempo</t>
  </si>
  <si>
    <t>Tão Seu</t>
  </si>
  <si>
    <t>Tapa Aqui, Descobre Ali</t>
  </si>
  <si>
    <t>Paulo Levi/W. Rangel</t>
  </si>
  <si>
    <t>Tarde Em Itapoã</t>
  </si>
  <si>
    <t>Tatuagem</t>
  </si>
  <si>
    <t>Tea For One</t>
  </si>
  <si>
    <t>Tear</t>
  </si>
  <si>
    <t>Tears Dry On Their Own</t>
  </si>
  <si>
    <t>Nickolas Ashford &amp; Valerie Simpson</t>
  </si>
  <si>
    <t>Tears In Heaven</t>
  </si>
  <si>
    <t>Eric Clapton, Will Jennings</t>
  </si>
  <si>
    <t>Tease Me Please Me</t>
  </si>
  <si>
    <t>Televisão</t>
  </si>
  <si>
    <t>Tempo Perdido</t>
  </si>
  <si>
    <t>Tempo Rei</t>
  </si>
  <si>
    <t>Tempos Modernos</t>
  </si>
  <si>
    <t>Temptation</t>
  </si>
  <si>
    <t>Tempus Fugit</t>
  </si>
  <si>
    <t>Ten Years Gone</t>
  </si>
  <si>
    <t>Tendo A Lua</t>
  </si>
  <si>
    <t>Herbert Vianna/Tet Tillett</t>
  </si>
  <si>
    <t>Herbert Vianna/Tetê Tillet</t>
  </si>
  <si>
    <t>Tenho Sede</t>
  </si>
  <si>
    <t>Tequila - Lourinha Bombril (Parate Y Mira)</t>
  </si>
  <si>
    <t>Bahiano/Chuck Rio/Diego Blanco/Herbert Vianna</t>
  </si>
  <si>
    <t>Terra</t>
  </si>
  <si>
    <t>Territorial Pissings</t>
  </si>
  <si>
    <t>Texarkana</t>
  </si>
  <si>
    <t>Texto "Verdade Tropical"</t>
  </si>
  <si>
    <t>Thank You</t>
  </si>
  <si>
    <t>That's Life</t>
  </si>
  <si>
    <t>dean kay thompson/kelly gordon</t>
  </si>
  <si>
    <t>That's The Way</t>
  </si>
  <si>
    <t>The 23rd Psalm</t>
  </si>
  <si>
    <t>The Aftermath</t>
  </si>
  <si>
    <t>The Alchemist</t>
  </si>
  <si>
    <t>The Alliance</t>
  </si>
  <si>
    <t>The Angel And The Gambler</t>
  </si>
  <si>
    <t>The Apparition</t>
  </si>
  <si>
    <t>The Assassin</t>
  </si>
  <si>
    <t>The Aviator</t>
  </si>
  <si>
    <t>The Awakening</t>
  </si>
  <si>
    <t>The Battle Of Evermore</t>
  </si>
  <si>
    <t>ian paice/jon lord</t>
  </si>
  <si>
    <t>The Bazaar</t>
  </si>
  <si>
    <t>The Begining... At Last</t>
  </si>
  <si>
    <t>The Beginning of the End</t>
  </si>
  <si>
    <t>The Beginning...At Last</t>
  </si>
  <si>
    <t>The Best Is Yet To Come</t>
  </si>
  <si>
    <t>carolyn leigh/cy coleman</t>
  </si>
  <si>
    <t>The Brig</t>
  </si>
  <si>
    <t>The Call Of Ktulu</t>
  </si>
  <si>
    <t>The Call Up</t>
  </si>
  <si>
    <t>The Calling</t>
  </si>
  <si>
    <t>Carlos Santana &amp; C. Thompson</t>
  </si>
  <si>
    <t>The Carpet</t>
  </si>
  <si>
    <t>The Chase Is Better Than The Catch</t>
  </si>
  <si>
    <t>The Clairvoyant</t>
  </si>
  <si>
    <t>The Clansman</t>
  </si>
  <si>
    <t>The Client</t>
  </si>
  <si>
    <t>The Constant</t>
  </si>
  <si>
    <t>The Convention</t>
  </si>
  <si>
    <t>The Convict</t>
  </si>
  <si>
    <t>The Cost of Living</t>
  </si>
  <si>
    <t>The Coup</t>
  </si>
  <si>
    <t>The Crunge</t>
  </si>
  <si>
    <t>The Crystal Ship</t>
  </si>
  <si>
    <t>The Curse</t>
  </si>
  <si>
    <t>The Cut Runs Deep</t>
  </si>
  <si>
    <t>The Day I Tried To Live</t>
  </si>
  <si>
    <t>The Deeper The Love</t>
  </si>
  <si>
    <t>The Deepest Blues Are Black</t>
  </si>
  <si>
    <t>The Duke</t>
  </si>
  <si>
    <t>Dave Brubeck</t>
  </si>
  <si>
    <t>The Dundies</t>
  </si>
  <si>
    <t>The Economist</t>
  </si>
  <si>
    <t>The Edge Of Darkness</t>
  </si>
  <si>
    <t>The Educated Fool</t>
  </si>
  <si>
    <t>The End</t>
  </si>
  <si>
    <t>The Everlasting Gaze</t>
  </si>
  <si>
    <t>The Evil That Men Do</t>
  </si>
  <si>
    <t>The Eye of Jupiter</t>
  </si>
  <si>
    <t>The Fallen Angel</t>
  </si>
  <si>
    <t>The Fight</t>
  </si>
  <si>
    <t>The Finest Worksong</t>
  </si>
  <si>
    <t>The Fire</t>
  </si>
  <si>
    <t>The First Time</t>
  </si>
  <si>
    <t>The Fix</t>
  </si>
  <si>
    <t>The Fly</t>
  </si>
  <si>
    <t>The Four Horsemen</t>
  </si>
  <si>
    <t>The Frayed Ends Of Sanity</t>
  </si>
  <si>
    <t>The Fugitive</t>
  </si>
  <si>
    <t>The Full Bug</t>
  </si>
  <si>
    <t>The Garden</t>
  </si>
  <si>
    <t>The Gentle Art Of Making Enemies</t>
  </si>
  <si>
    <t>The Girl From Ipanema</t>
  </si>
  <si>
    <t>antonio carlos jobim/norman gimbel/vinicius de moraes</t>
  </si>
  <si>
    <t>The Girl I Love She Got Long Black Wavy Hair</t>
  </si>
  <si>
    <t>Jimmy Page/John Bonham/John Estes/John Paul Jones/Robert Plant</t>
  </si>
  <si>
    <t>The Glass Ballerina</t>
  </si>
  <si>
    <t>The God That Failed</t>
  </si>
  <si>
    <t>The Great Gig In The Sky</t>
  </si>
  <si>
    <t>Wright, Waters</t>
  </si>
  <si>
    <t>The Greater Good</t>
  </si>
  <si>
    <t>The Green Manalishi</t>
  </si>
  <si>
    <t>The Greeting Song</t>
  </si>
  <si>
    <t>The Gun On Ice Planet Zero, Pt. 1</t>
  </si>
  <si>
    <t>The Gun On Ice Planet Zero, Pt. 2</t>
  </si>
  <si>
    <t>The Gypsy</t>
  </si>
  <si>
    <t>The Hammer</t>
  </si>
  <si>
    <t>The Hand of God</t>
  </si>
  <si>
    <t>The Hard Part</t>
  </si>
  <si>
    <t>The Hellion</t>
  </si>
  <si>
    <t>The House Is Rockin'</t>
  </si>
  <si>
    <t>The House Jack Built</t>
  </si>
  <si>
    <t>The Hunting Party</t>
  </si>
  <si>
    <t>The Ides Of March</t>
  </si>
  <si>
    <t>The Initiation</t>
  </si>
  <si>
    <t>The Injury</t>
  </si>
  <si>
    <t>The Invisible Man</t>
  </si>
  <si>
    <t>The Job</t>
  </si>
  <si>
    <t>The Kids</t>
  </si>
  <si>
    <t>The Lady Is A Tramp</t>
  </si>
  <si>
    <t>lorenz hart/richard rodgers</t>
  </si>
  <si>
    <t>The Last Remaining Light</t>
  </si>
  <si>
    <t>The Last Song</t>
  </si>
  <si>
    <t>The Last Time</t>
  </si>
  <si>
    <t>The Last To Know</t>
  </si>
  <si>
    <t>The Legacy</t>
  </si>
  <si>
    <t>The Lemon Song</t>
  </si>
  <si>
    <t>The Living Legend, Pt. 1</t>
  </si>
  <si>
    <t>The Living Legend, Pt. 2</t>
  </si>
  <si>
    <t>The Loneliness of the Long Dis</t>
  </si>
  <si>
    <t>The Long Con</t>
  </si>
  <si>
    <t>The Long Patrol</t>
  </si>
  <si>
    <t>The Longest Day</t>
  </si>
  <si>
    <t>The Lost Warrior</t>
  </si>
  <si>
    <t>The Magnificent Seven</t>
  </si>
  <si>
    <t>The Magnificent Warriors</t>
  </si>
  <si>
    <t>The Maids Of Cadiz</t>
  </si>
  <si>
    <t>L. Delibes</t>
  </si>
  <si>
    <t>The Man Behind the Curtain</t>
  </si>
  <si>
    <t>The Man from Tallahassee</t>
  </si>
  <si>
    <t>The Man With Nine Lives</t>
  </si>
  <si>
    <t>The Meaning Of The Blues</t>
  </si>
  <si>
    <t>R. Troup, L. Worth</t>
  </si>
  <si>
    <t>The Meaning Of The Blues/Lament (Alternate Take)</t>
  </si>
  <si>
    <t>J.J. Johnson/R. Troup, L. Worth</t>
  </si>
  <si>
    <t>The Memory Remains</t>
  </si>
  <si>
    <t>The Mercenary</t>
  </si>
  <si>
    <t>The Merger</t>
  </si>
  <si>
    <t>The Messenger</t>
  </si>
  <si>
    <t>Daniel Lanois</t>
  </si>
  <si>
    <t>The Messiah: Behold, I Tell You a Mystery... The Trumpet Shall Sound</t>
  </si>
  <si>
    <t>Handel: The Messiah (Highlights)</t>
  </si>
  <si>
    <t>Scholars Baroque Ensemble</t>
  </si>
  <si>
    <t>The Midnight Special</t>
  </si>
  <si>
    <t>The Miracle</t>
  </si>
  <si>
    <t>The More I See</t>
  </si>
  <si>
    <t>The Morning After</t>
  </si>
  <si>
    <t>The Moth</t>
  </si>
  <si>
    <t>The Mule</t>
  </si>
  <si>
    <t>The Negotiation</t>
  </si>
  <si>
    <t>The Nomad</t>
  </si>
  <si>
    <t>The Number Of The Beast</t>
  </si>
  <si>
    <t>The Nutcracker, Op. 71a, Act II: Scene 14: Pas de deux: Dance of the Prince &amp; the Sugar-Plum Fairy</t>
  </si>
  <si>
    <t>Peter Ilyich Tchaikovsky</t>
  </si>
  <si>
    <t>Tchaikovsky: The Nutcracker</t>
  </si>
  <si>
    <t>London Symphony Orchestra &amp; Sir Charles Mackerras</t>
  </si>
  <si>
    <t>The Ocean</t>
  </si>
  <si>
    <t>The Office: An American Workplace (Pilot)</t>
  </si>
  <si>
    <t>The One I Love</t>
  </si>
  <si>
    <t>The Other 48 Days</t>
  </si>
  <si>
    <t>The Other Side</t>
  </si>
  <si>
    <t>The Other Woman</t>
  </si>
  <si>
    <t>The Outlaw Torn</t>
  </si>
  <si>
    <t>The Pan Piper</t>
  </si>
  <si>
    <t>The Passage</t>
  </si>
  <si>
    <t>The Pilgrim</t>
  </si>
  <si>
    <t>The Playboy Mansion</t>
  </si>
  <si>
    <t>The pleasant pheasant</t>
  </si>
  <si>
    <t>The Power Of Equality</t>
  </si>
  <si>
    <t>The Prince</t>
  </si>
  <si>
    <t>The Prisoner</t>
  </si>
  <si>
    <t>The Prophecy</t>
  </si>
  <si>
    <t>Dave Murray; Steve Harris</t>
  </si>
  <si>
    <t>The Purpendicular Waltz</t>
  </si>
  <si>
    <t>The Rain Song</t>
  </si>
  <si>
    <t>The Real Problem</t>
  </si>
  <si>
    <t>The Refugee</t>
  </si>
  <si>
    <t>The Reincarnation of Benjamin Breeg</t>
  </si>
  <si>
    <t>The Return</t>
  </si>
  <si>
    <t>The Right Thing</t>
  </si>
  <si>
    <t>The Righteous &amp; The Wicked</t>
  </si>
  <si>
    <t>The River (Remix)</t>
  </si>
  <si>
    <t>The Rover</t>
  </si>
  <si>
    <t>The Saint</t>
  </si>
  <si>
    <t>The Secret</t>
  </si>
  <si>
    <t>The Seeker</t>
  </si>
  <si>
    <t>The Shape of Things to Come</t>
  </si>
  <si>
    <t>The Shortest Straw</t>
  </si>
  <si>
    <t>The Show Must Go On</t>
  </si>
  <si>
    <t>The Small Hours</t>
  </si>
  <si>
    <t>Holocaust</t>
  </si>
  <si>
    <t>The Son Also Rises</t>
  </si>
  <si>
    <t>The Song Remains The Same</t>
  </si>
  <si>
    <t>The Spirit Of Radio</t>
  </si>
  <si>
    <t>The Star Spangled Banner</t>
  </si>
  <si>
    <t>Hendrix, Jimi</t>
  </si>
  <si>
    <t>The Struggle Within</t>
  </si>
  <si>
    <t>The Sun Road</t>
  </si>
  <si>
    <t>The Temples Of Syrinx</t>
  </si>
  <si>
    <t>The Thin Line Between Love &amp; Hate</t>
  </si>
  <si>
    <t>The Thing That Should Not Be</t>
  </si>
  <si>
    <t>The Three Sunrises</t>
  </si>
  <si>
    <t>The Tower</t>
  </si>
  <si>
    <t>The Trees</t>
  </si>
  <si>
    <t>The Trooper</t>
  </si>
  <si>
    <t>The Unbeliever</t>
  </si>
  <si>
    <t>The Unforgettable Fire</t>
  </si>
  <si>
    <t>The Unforgiven</t>
  </si>
  <si>
    <t>The Unforgiven II</t>
  </si>
  <si>
    <t>The Unnamed Feeling</t>
  </si>
  <si>
    <t>The Unwritten Law</t>
  </si>
  <si>
    <t>Richie Blackmore, Ian Gillian, Roger Glover, Ian Paice</t>
  </si>
  <si>
    <t>The Wait</t>
  </si>
  <si>
    <t>Killing Joke</t>
  </si>
  <si>
    <t>The Wake-Up Bomb</t>
  </si>
  <si>
    <t>The Wanderer</t>
  </si>
  <si>
    <t>The Wanton Song</t>
  </si>
  <si>
    <t>The Way You Do To Mer</t>
  </si>
  <si>
    <t>The Whole Truth</t>
  </si>
  <si>
    <t>The Wicker Man</t>
  </si>
  <si>
    <t>The Wind Cries Mary</t>
  </si>
  <si>
    <t>The Winner Loses</t>
  </si>
  <si>
    <t>The Witch</t>
  </si>
  <si>
    <t>The Wizard</t>
  </si>
  <si>
    <t>The Woman King</t>
  </si>
  <si>
    <t>The Worm</t>
  </si>
  <si>
    <t>The Worst</t>
  </si>
  <si>
    <t>The Wrong Child</t>
  </si>
  <si>
    <t>The Young Lords</t>
  </si>
  <si>
    <t>The Zephyr Song</t>
  </si>
  <si>
    <t>The Zoo</t>
  </si>
  <si>
    <t>Theme From Let's Go Native</t>
  </si>
  <si>
    <t>Theme From The Swan</t>
  </si>
  <si>
    <t>There Goes The Neighborhood</t>
  </si>
  <si>
    <t>There's No Place Like Home, Pt. 1</t>
  </si>
  <si>
    <t>There's No Place Like Home, Pt. 2</t>
  </si>
  <si>
    <t>There's No Place Like Home, Pt. 3</t>
  </si>
  <si>
    <t>These Colours Don't Run</t>
  </si>
  <si>
    <t>They Can't Take That Away From Me</t>
  </si>
  <si>
    <t>george gershwin/ira gershwin</t>
  </si>
  <si>
    <t>They're Red Hot</t>
  </si>
  <si>
    <t>Thick &amp; Thin</t>
  </si>
  <si>
    <t>Thief In The Night</t>
  </si>
  <si>
    <t>De Beauport/Jagger/Richards</t>
  </si>
  <si>
    <t>Think</t>
  </si>
  <si>
    <t>Lowman Pauling</t>
  </si>
  <si>
    <t>Think About You</t>
  </si>
  <si>
    <t>Thinking 'Bout Tomorrow</t>
  </si>
  <si>
    <t>Fayyaz Virgi/Richard Bull</t>
  </si>
  <si>
    <t>Third Stone From The Sun</t>
  </si>
  <si>
    <t>This Cocaine Makes Me Feel Like I'm On This Song</t>
  </si>
  <si>
    <t>This Is Radio Clash</t>
  </si>
  <si>
    <t>This Is The Place</t>
  </si>
  <si>
    <t>This Time Around / Owed to 'G' [Instrumental]</t>
  </si>
  <si>
    <t>Bolin/Hughes/Lord</t>
  </si>
  <si>
    <t>This Velvet Glove</t>
  </si>
  <si>
    <t>Thorn Within</t>
  </si>
  <si>
    <t>Three Minutes</t>
  </si>
  <si>
    <t>Thrill Me</t>
  </si>
  <si>
    <t>Through a Looking Glass</t>
  </si>
  <si>
    <t>Through the Looking Glass, Pt. 1</t>
  </si>
  <si>
    <t>Through the Looking Glass, Pt. 2</t>
  </si>
  <si>
    <t>Through The Never</t>
  </si>
  <si>
    <t>Throw Away Your Television</t>
  </si>
  <si>
    <t>Thru And Thru</t>
  </si>
  <si>
    <t>Thumbing My Way</t>
  </si>
  <si>
    <t>Tightrope</t>
  </si>
  <si>
    <t>Tim Tim Por Tim Tim</t>
  </si>
  <si>
    <t>Time</t>
  </si>
  <si>
    <t>Mason, Waters, Wright, Gilmour</t>
  </si>
  <si>
    <t>Time After Time</t>
  </si>
  <si>
    <t>Time Is On My Side</t>
  </si>
  <si>
    <t>Jerry Ragavoy</t>
  </si>
  <si>
    <t>Time To Kill</t>
  </si>
  <si>
    <t>Times Like These</t>
  </si>
  <si>
    <t>Times of Trouble</t>
  </si>
  <si>
    <t>Timothy</t>
  </si>
  <si>
    <t>C. Cester</t>
  </si>
  <si>
    <t>Tired Of You</t>
  </si>
  <si>
    <t>Title Song</t>
  </si>
  <si>
    <t>To Live Is To Die</t>
  </si>
  <si>
    <t>James Hetfield, Lars Ulrich and Cliff Burton</t>
  </si>
  <si>
    <t>To Tame A Land</t>
  </si>
  <si>
    <t>Toccata and Fugue in D Minor, BWV 565: I. Toccata</t>
  </si>
  <si>
    <t>Bach: Toccata &amp; Fugue in D Minor</t>
  </si>
  <si>
    <t>Ton Koopman</t>
  </si>
  <si>
    <t>Toda Cor</t>
  </si>
  <si>
    <t>Ciro Pressoa/Marcelo Fromer</t>
  </si>
  <si>
    <t>Toda Forma De Amor</t>
  </si>
  <si>
    <t>Toda Menina Baiana</t>
  </si>
  <si>
    <t>Today</t>
  </si>
  <si>
    <t>Todo Amor (Asas Da Liberdade)</t>
  </si>
  <si>
    <t>Todo Amor Que Houver Nesta Vida</t>
  </si>
  <si>
    <t>Todo Mundo Explica</t>
  </si>
  <si>
    <t>Todo o Carnaval tem seu Fim</t>
  </si>
  <si>
    <t>Tombstone Shadow</t>
  </si>
  <si>
    <t>Tommy Gun</t>
  </si>
  <si>
    <t>Tomorrow's Dream</t>
  </si>
  <si>
    <t>Tonight, Tonight</t>
  </si>
  <si>
    <t>Too Fast For Love</t>
  </si>
  <si>
    <t>Too Late Too Late</t>
  </si>
  <si>
    <t>Too Many Tears</t>
  </si>
  <si>
    <t>Adrian Vanderberg/David Coverdale</t>
  </si>
  <si>
    <t>Too Many Ways (Alternate)</t>
  </si>
  <si>
    <t>Too Much Is Not Enough</t>
  </si>
  <si>
    <t>Turner, Held, Greenwood</t>
  </si>
  <si>
    <t>Too Young To Die</t>
  </si>
  <si>
    <t>Top O' The Morning To Ya</t>
  </si>
  <si>
    <t>Top Top</t>
  </si>
  <si>
    <t>Os Mutantes - Arnolpho Lima Filho</t>
  </si>
  <si>
    <t>Torn</t>
  </si>
  <si>
    <t>Tourette's</t>
  </si>
  <si>
    <t>Trac Trac</t>
  </si>
  <si>
    <t>Fito Paez/Herbert Vianna</t>
  </si>
  <si>
    <t>Tradição</t>
  </si>
  <si>
    <t>Adalto Magalha/Lourenco</t>
  </si>
  <si>
    <t>Train In Vain</t>
  </si>
  <si>
    <t>Trampled Under Foot</t>
  </si>
  <si>
    <t>Transylvania</t>
  </si>
  <si>
    <t>Trapped Under Ice</t>
  </si>
  <si>
    <t>Trash, Trampoline And The Party Girl</t>
  </si>
  <si>
    <t>Trastevere</t>
  </si>
  <si>
    <t>Travelin' Band</t>
  </si>
  <si>
    <t>Traveling Salesmen</t>
  </si>
  <si>
    <t>Travelling Riverside Blues</t>
  </si>
  <si>
    <t>Jimmy Page/Robert Johnson/Robert Plant</t>
  </si>
  <si>
    <t>Travis Walk</t>
  </si>
  <si>
    <t>Três Lados</t>
  </si>
  <si>
    <t>Tres Reis</t>
  </si>
  <si>
    <t>TriboTchan</t>
  </si>
  <si>
    <t>Cal Adan/Paulo Levi</t>
  </si>
  <si>
    <t>Tricia Tanaka Is Dead</t>
  </si>
  <si>
    <t>Trocando Em Miúdos</t>
  </si>
  <si>
    <t>True Believers</t>
  </si>
  <si>
    <t>Trupets Of Jericho</t>
  </si>
  <si>
    <t>Truth Hurts</t>
  </si>
  <si>
    <t>Tryin' To Throw Your Arms Around The World</t>
  </si>
  <si>
    <t>Tucuruvi 2001</t>
  </si>
  <si>
    <t>Tudo Bem</t>
  </si>
  <si>
    <t>Tudo Igual</t>
  </si>
  <si>
    <t>Tudo Na Mais Santa Paz</t>
  </si>
  <si>
    <t>Tuesday's Gone</t>
  </si>
  <si>
    <t>Collins/Van Zandt</t>
  </si>
  <si>
    <t>Tuiuti</t>
  </si>
  <si>
    <t>Claudio Martins/David Lima/Kleber Rodrigues/Livre, Cesare Som</t>
  </si>
  <si>
    <t>Turandot, Act III, Nessun dorma!</t>
  </si>
  <si>
    <t>Pavarotti's Opera Made Easy</t>
  </si>
  <si>
    <t>Luciano Pavarotti</t>
  </si>
  <si>
    <t>Turbo Lover</t>
  </si>
  <si>
    <t>Turn The Page</t>
  </si>
  <si>
    <t>Seger</t>
  </si>
  <si>
    <t>Turn You Inside-Out</t>
  </si>
  <si>
    <t>Twentienth Century Fox</t>
  </si>
  <si>
    <t>Twice As Hard</t>
  </si>
  <si>
    <t>Twist And Shout</t>
  </si>
  <si>
    <t>Bert Russell/Phil Medley</t>
  </si>
  <si>
    <t>Two Fanfares for Orchestra: II. Short Ride in a Fast Machine</t>
  </si>
  <si>
    <t>John Adams</t>
  </si>
  <si>
    <t>Adams, John: The Chairman Dances</t>
  </si>
  <si>
    <t>Edo de Waart &amp; San Francisco Symphony</t>
  </si>
  <si>
    <t>Two for the Road</t>
  </si>
  <si>
    <t>Two Hearts Beat As One</t>
  </si>
  <si>
    <t>Two Steps Behind [Acoustic Version]</t>
  </si>
  <si>
    <t>Ty Cobb</t>
  </si>
  <si>
    <t>Ben Shepherd/Chris Cornell</t>
  </si>
  <si>
    <t>Tyrant (Live)</t>
  </si>
  <si>
    <t>Ugly In The Morning</t>
  </si>
  <si>
    <t>Último Pau-De-Arara</t>
  </si>
  <si>
    <t>Corumbá/José Gumarães/Venancio</t>
  </si>
  <si>
    <t>Ultraviolet (Light My Way)</t>
  </si>
  <si>
    <t>Um Amor Puro</t>
  </si>
  <si>
    <t>Um Amor, Um Lugar</t>
  </si>
  <si>
    <t>Um Certo Alguém</t>
  </si>
  <si>
    <t>Um Contrato Com Deus</t>
  </si>
  <si>
    <t>Um Dia Qualquer</t>
  </si>
  <si>
    <t>Um Gosto De Sol</t>
  </si>
  <si>
    <t>Um Homem Chamado Alfredo</t>
  </si>
  <si>
    <t>Um Homem Também Chora (Guerreiro Menino)</t>
  </si>
  <si>
    <t>Um Indio</t>
  </si>
  <si>
    <t>Um Jantar Pra Dois</t>
  </si>
  <si>
    <t>Um Love</t>
  </si>
  <si>
    <t>Um Lugar ao Sol</t>
  </si>
  <si>
    <t>Um Passeio No Mundo Livre</t>
  </si>
  <si>
    <t>Um Pro Outro</t>
  </si>
  <si>
    <t>Um Satélite Na Cabeça</t>
  </si>
  <si>
    <t>Uma Brasileira</t>
  </si>
  <si>
    <t>Carlinhos Brown/Herbert Vianna</t>
  </si>
  <si>
    <t>Unchained</t>
  </si>
  <si>
    <t>Unchained Melody</t>
  </si>
  <si>
    <t>Alex North/Hy Zaret</t>
  </si>
  <si>
    <t>Under My Thumb</t>
  </si>
  <si>
    <t>Under Pressure</t>
  </si>
  <si>
    <t>Queen &amp; David Bowie</t>
  </si>
  <si>
    <t>Under The Bridge</t>
  </si>
  <si>
    <t>Under The Sun/Every Day Comes and Goes</t>
  </si>
  <si>
    <t>Undertow</t>
  </si>
  <si>
    <t>Underwater Love</t>
  </si>
  <si>
    <t>Unemployable</t>
  </si>
  <si>
    <t>Matt Cameron &amp; Mike McCready</t>
  </si>
  <si>
    <t>Unexpected</t>
  </si>
  <si>
    <t>Unfinished Business</t>
  </si>
  <si>
    <t>União Da Ilha</t>
  </si>
  <si>
    <t>Dito/Djalma Falcao/Ilha, Almir Da/Márcio André</t>
  </si>
  <si>
    <t>Unidos Da Tijuca</t>
  </si>
  <si>
    <t>Douglas/Neves, Vicente Das/Silva, Gilmar L./Toninho Gentil/Wantuir</t>
  </si>
  <si>
    <t>United Colours</t>
  </si>
  <si>
    <t>Universally Speaking</t>
  </si>
  <si>
    <t>Uns Dias</t>
  </si>
  <si>
    <t>Until It Sleeps</t>
  </si>
  <si>
    <t>Until My Dying Day</t>
  </si>
  <si>
    <t>Until The End Of The World</t>
  </si>
  <si>
    <t>Until We Fall</t>
  </si>
  <si>
    <t>Untitled</t>
  </si>
  <si>
    <t>Up Around The Bend</t>
  </si>
  <si>
    <t>Up In Arms</t>
  </si>
  <si>
    <t>Upon A Golden Horse</t>
  </si>
  <si>
    <t>Us And Them</t>
  </si>
  <si>
    <t>Waters, Wright</t>
  </si>
  <si>
    <t>Vai Adiar</t>
  </si>
  <si>
    <t>Alcino Corrêa/Monarco</t>
  </si>
  <si>
    <t>Vai Passar</t>
  </si>
  <si>
    <t>Vai Trabalhar Vagabundo</t>
  </si>
  <si>
    <t>Vai Valer</t>
  </si>
  <si>
    <t>Vai-Vai 2001</t>
  </si>
  <si>
    <t>Valentine's Day</t>
  </si>
  <si>
    <t>Valentino's</t>
  </si>
  <si>
    <t>Vamo Batê Lata</t>
  </si>
  <si>
    <t>Vamos Dançar</t>
  </si>
  <si>
    <t>Van Diemen's Land</t>
  </si>
  <si>
    <t>Vavoom : Ted The Mechanic</t>
  </si>
  <si>
    <t>Vendedor De Caranguejo (Live)</t>
  </si>
  <si>
    <t>Venice Queen</t>
  </si>
  <si>
    <t>Vento No Litoral</t>
  </si>
  <si>
    <t>Verdade</t>
  </si>
  <si>
    <t>Carlinhos Santana/Nelson Rufino</t>
  </si>
  <si>
    <t>Vertigo</t>
  </si>
  <si>
    <t>Vício</t>
  </si>
  <si>
    <t>Victim Of Change (Live)</t>
  </si>
  <si>
    <t>Vida Bandida (Ao Vivo)</t>
  </si>
  <si>
    <t>Vida Boa</t>
  </si>
  <si>
    <t>Fausto Nilo - Armandinho</t>
  </si>
  <si>
    <t>Vida De Cachorro</t>
  </si>
  <si>
    <t>Rita Lee - Arnaldo Baptista - Sérgio Baptista</t>
  </si>
  <si>
    <t>Vinicius, Poeta Do Encontro</t>
  </si>
  <si>
    <t>Viradouro</t>
  </si>
  <si>
    <t>Dadinho/Gilbreto Gomes/Gustavo/P.C. Portugal/R. Mocoto</t>
  </si>
  <si>
    <t>Virginia Moon</t>
  </si>
  <si>
    <t>Vital E Sua Moto</t>
  </si>
  <si>
    <t>Vivo Isolado Do Mundo</t>
  </si>
  <si>
    <t>Alcides Dias Lopes</t>
  </si>
  <si>
    <t>Você</t>
  </si>
  <si>
    <t>Voce e Linda</t>
  </si>
  <si>
    <t>Você Fugiu</t>
  </si>
  <si>
    <t>Genival Cassiano</t>
  </si>
  <si>
    <t>Voce Inteira</t>
  </si>
  <si>
    <t>Voce Nao Entende Nada - Cotidiano</t>
  </si>
  <si>
    <t>Você Passa, Eu Acho Graça (Ao Vivo)</t>
  </si>
  <si>
    <t>Vôo Sobre o Horizonte</t>
  </si>
  <si>
    <t>J.r.Bertami/Parana</t>
  </si>
  <si>
    <t>Voodoo</t>
  </si>
  <si>
    <t>Vou Pra Ai</t>
  </si>
  <si>
    <t>Vulcão Dub - Fui Eu</t>
  </si>
  <si>
    <t>Bi Ribeira/Herbert Vianna/João Barone</t>
  </si>
  <si>
    <t>W.M.A.</t>
  </si>
  <si>
    <t>W/Brasil (Chama O Síndico)</t>
  </si>
  <si>
    <t>Wainting On A Friend</t>
  </si>
  <si>
    <t>Waiting</t>
  </si>
  <si>
    <t>Waiting On A Sign</t>
  </si>
  <si>
    <t>Wake Me Up When September Ends</t>
  </si>
  <si>
    <t>Wake Up</t>
  </si>
  <si>
    <t>Wake Up Alone</t>
  </si>
  <si>
    <t>Paul O'duffy</t>
  </si>
  <si>
    <t>Wake Up Dead Man</t>
  </si>
  <si>
    <t>Walk On</t>
  </si>
  <si>
    <t>Walk On Water</t>
  </si>
  <si>
    <t>Steven Tyler, Joe Perry, Jack Blades, Tommy Shaw</t>
  </si>
  <si>
    <t>Walk To The Water</t>
  </si>
  <si>
    <t>Walkabout</t>
  </si>
  <si>
    <t>Walkin'</t>
  </si>
  <si>
    <t>Walkin' Blues</t>
  </si>
  <si>
    <t>Walking After You</t>
  </si>
  <si>
    <t>Walking Contradiction</t>
  </si>
  <si>
    <t>Walking on the Moon</t>
  </si>
  <si>
    <t>Walking On The Water</t>
  </si>
  <si>
    <t>Walking Wounded</t>
  </si>
  <si>
    <t>Wall Of Denial</t>
  </si>
  <si>
    <t>Walter's Walk</t>
  </si>
  <si>
    <t>Wanted Dread And Alive</t>
  </si>
  <si>
    <t>War (The Process)</t>
  </si>
  <si>
    <t>War of the Gods, Pt. 1</t>
  </si>
  <si>
    <t>War of the Gods, Pt. 2</t>
  </si>
  <si>
    <t>War Pigs</t>
  </si>
  <si>
    <t>Cake: B-Sides and Rarities</t>
  </si>
  <si>
    <t>Cake</t>
  </si>
  <si>
    <t>Warm Tape</t>
  </si>
  <si>
    <t>Warning</t>
  </si>
  <si>
    <t>Wasted My Hate</t>
  </si>
  <si>
    <t>Wasted Reprise</t>
  </si>
  <si>
    <t>Wasted Years</t>
  </si>
  <si>
    <t>Wasting Love</t>
  </si>
  <si>
    <t>Watching the Wheels</t>
  </si>
  <si>
    <t>Waterhole (Expresso Bongo)</t>
  </si>
  <si>
    <t>Wave (Os Cariocas)</t>
  </si>
  <si>
    <t>Wave (Vou te Contar)</t>
  </si>
  <si>
    <t>Antonio Carlos Jobim</t>
  </si>
  <si>
    <t>We Are The Champions</t>
  </si>
  <si>
    <t>We Die Young</t>
  </si>
  <si>
    <t>We Will Rock You</t>
  </si>
  <si>
    <t>Deacon, John/May, Brian</t>
  </si>
  <si>
    <t>We're Gonna Groove</t>
  </si>
  <si>
    <t>Ben E.King/James Bethea</t>
  </si>
  <si>
    <t>We've Got To Get Together/Jingo</t>
  </si>
  <si>
    <t>Wear You To The Ball</t>
  </si>
  <si>
    <t>Wearing And Tearing</t>
  </si>
  <si>
    <t>Weekend Warrior</t>
  </si>
  <si>
    <t>Welcome Home (Sanitarium)</t>
  </si>
  <si>
    <t>Welcome To Paradise</t>
  </si>
  <si>
    <t>Welcome to the Jungle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</si>
  <si>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</si>
  <si>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</si>
  <si>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</si>
  <si>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Were Do We Go From Here</t>
  </si>
  <si>
    <t>Westwood Moon</t>
  </si>
  <si>
    <t>Wet My Bed</t>
  </si>
  <si>
    <t>What A Day</t>
  </si>
  <si>
    <t>What If I Do?</t>
  </si>
  <si>
    <t>What is and Should Never Be</t>
  </si>
  <si>
    <t>What Is And What Should Never Be</t>
  </si>
  <si>
    <t>What Is It About Men</t>
  </si>
  <si>
    <t>Delroy "Chris" Cooper, Donovan Jackson, Earl Chinna Smith, Felix Howard, Gordon Williams, Luke Smith, Paul Watson &amp; Wilburn Squiddley Cole</t>
  </si>
  <si>
    <t>What It Takes</t>
  </si>
  <si>
    <t>What Kate Did</t>
  </si>
  <si>
    <t>What Now My Love</t>
  </si>
  <si>
    <t>carl sigman/gilbert becaud/pierre leroyer</t>
  </si>
  <si>
    <t>What You Are</t>
  </si>
  <si>
    <t>Whatever Gets You Thru the Night</t>
  </si>
  <si>
    <t>Whatever It Is, I Just Can't Stop</t>
  </si>
  <si>
    <t>Jay Kay/Kay, Jay</t>
  </si>
  <si>
    <t>Whatever the Case May Be</t>
  </si>
  <si>
    <t>Whatsername</t>
  </si>
  <si>
    <t>Wheels Of Confusion / The Straightener</t>
  </si>
  <si>
    <t>When Evening Falls</t>
  </si>
  <si>
    <t>When I Come Around</t>
  </si>
  <si>
    <t>When I Had Your Love</t>
  </si>
  <si>
    <t>Robert Rogers/Warren "Pete" Moore/William "Mickey" Stevenson</t>
  </si>
  <si>
    <t>When I Look At The World</t>
  </si>
  <si>
    <t>When I Was A Child</t>
  </si>
  <si>
    <t>When It's Love</t>
  </si>
  <si>
    <t>When Love &amp; Hate Collide</t>
  </si>
  <si>
    <t>When Love Comes To Town</t>
  </si>
  <si>
    <t>When My Left Eye Jumps</t>
  </si>
  <si>
    <t>Al Perkins/Willie Dixon</t>
  </si>
  <si>
    <t>When The Levee Breaks</t>
  </si>
  <si>
    <t>Jimmy Page, Robert Plant, John Paul Jones, John Bonham, Memphis Minnie</t>
  </si>
  <si>
    <t>When The World Was Young</t>
  </si>
  <si>
    <t>When Two Worlds Collide</t>
  </si>
  <si>
    <t>Blaze Bayley/David Murray/Steve Harris</t>
  </si>
  <si>
    <t>When You Gonna Learn (Digeridoo)</t>
  </si>
  <si>
    <t>Where Did I Go Wrong</t>
  </si>
  <si>
    <t>Where Eagles Dare</t>
  </si>
  <si>
    <t>Where Have All The Good Times Gone?</t>
  </si>
  <si>
    <t>Ray Davies</t>
  </si>
  <si>
    <t>Where The River Goes</t>
  </si>
  <si>
    <t>D. DeLeo/Kretz/Weiland</t>
  </si>
  <si>
    <t>Where The Streets Have No Name</t>
  </si>
  <si>
    <t>Where The Wild Things Are</t>
  </si>
  <si>
    <t>Hetfield, Ulrich, Newsted</t>
  </si>
  <si>
    <t>Wherever I Lay My Hat</t>
  </si>
  <si>
    <t>Wherever I May Roam</t>
  </si>
  <si>
    <t>Wherever You May Go</t>
  </si>
  <si>
    <t>Whiplash</t>
  </si>
  <si>
    <t>Whiskey In The Jar</t>
  </si>
  <si>
    <t>Whistle Stop</t>
  </si>
  <si>
    <t>White Feather</t>
  </si>
  <si>
    <t>White Rabbit</t>
  </si>
  <si>
    <t>White Riot</t>
  </si>
  <si>
    <t>White Room</t>
  </si>
  <si>
    <t>Who Are You (Single Edit Version)</t>
  </si>
  <si>
    <t>Who Can It Be Now?</t>
  </si>
  <si>
    <t>Who Needs You</t>
  </si>
  <si>
    <t>Who Wants To Live Forever</t>
  </si>
  <si>
    <t>Who'll Stop The Rain</t>
  </si>
  <si>
    <t>Who's Gonna Ride Your Wild Horses</t>
  </si>
  <si>
    <t>Whole Lotta Love</t>
  </si>
  <si>
    <t>Jimmy Page/John Bonham/John Paul Jones/Robert Plant/Willie Dixon</t>
  </si>
  <si>
    <t>John Bonham/John Paul Jones/Robert Plant/Willie Dixon</t>
  </si>
  <si>
    <t>Whole Lotta Love (Medley)</t>
  </si>
  <si>
    <t>Arthur Crudup/Bernard Besman/Bukka White/Doc Pomus/John Bonham/John Lee Hooker/John Paul Jones/Mort Shuman/Robert Plant/Willie Dixon</t>
  </si>
  <si>
    <t>Whole Lotta Rosie</t>
  </si>
  <si>
    <t>Why Can't This Be Love</t>
  </si>
  <si>
    <t>Why Go</t>
  </si>
  <si>
    <t>Wicked Garden</t>
  </si>
  <si>
    <t>D. DeLeo/R. DeLeo/Weiland</t>
  </si>
  <si>
    <t>Wicked Ways</t>
  </si>
  <si>
    <t>Wide Awake</t>
  </si>
  <si>
    <t>Wild Flower</t>
  </si>
  <si>
    <t>Wild Hearted Son</t>
  </si>
  <si>
    <t>Wild Honey</t>
  </si>
  <si>
    <t>Wild Side</t>
  </si>
  <si>
    <t>Wildest Dreams</t>
  </si>
  <si>
    <t>Wind of Change</t>
  </si>
  <si>
    <t>Wind Up</t>
  </si>
  <si>
    <t>Winterlong</t>
  </si>
  <si>
    <t>Wiser Time</t>
  </si>
  <si>
    <t>Wishing It Was</t>
  </si>
  <si>
    <t>Eale-Eye Cherry, M. Simpson, J. King &amp; M. Nishita</t>
  </si>
  <si>
    <t>With Or Without You</t>
  </si>
  <si>
    <t>Without You</t>
  </si>
  <si>
    <t>Women In Uniform</t>
  </si>
  <si>
    <t>Greg Macainsh</t>
  </si>
  <si>
    <t>Women's Appreciation</t>
  </si>
  <si>
    <t>Won't Get Fooled Again (Full Length Version)</t>
  </si>
  <si>
    <t>Wonderful Tonight</t>
  </si>
  <si>
    <t>Wooden Jesus</t>
  </si>
  <si>
    <t>Woodpecker From Mars</t>
  </si>
  <si>
    <t>Working Class Hero</t>
  </si>
  <si>
    <t>World Leader Pretend</t>
  </si>
  <si>
    <t>World Of Trouble</t>
  </si>
  <si>
    <t>World Wide Suicide</t>
  </si>
  <si>
    <t>Wrapped Around Your Finger</t>
  </si>
  <si>
    <t>Wrathchild</t>
  </si>
  <si>
    <t>Wrote A Song For Everyone</t>
  </si>
  <si>
    <t>X-9 2001</t>
  </si>
  <si>
    <t>Xanadu</t>
  </si>
  <si>
    <t>Xote Dos Milagres</t>
  </si>
  <si>
    <t>Yahweh</t>
  </si>
  <si>
    <t>Year to the Day</t>
  </si>
  <si>
    <t>Yesterday To Tomorrow</t>
  </si>
  <si>
    <t>Yesterdays</t>
  </si>
  <si>
    <t>Billy/Del James/W. Axl Rose/West Arkeen</t>
  </si>
  <si>
    <t>You Ain't the First</t>
  </si>
  <si>
    <t>You Are</t>
  </si>
  <si>
    <t>You Are The Everything</t>
  </si>
  <si>
    <t>You Better You Bet</t>
  </si>
  <si>
    <t>You Can't Do it Right (With the One You Love)</t>
  </si>
  <si>
    <t>D.Coverdale/G.Hughes/Glenn Hughes/R.Blackmore/Ritchie Blackmore</t>
  </si>
  <si>
    <t>You Could Be Mine</t>
  </si>
  <si>
    <t>You Fool No One</t>
  </si>
  <si>
    <t>You Fool No One (Alternate Version)</t>
  </si>
  <si>
    <t>Blackmore/Coverdale/Lord/Paice</t>
  </si>
  <si>
    <t>You Got Me Rocking</t>
  </si>
  <si>
    <t>You Got No Right</t>
  </si>
  <si>
    <t>You Keep On Moving</t>
  </si>
  <si>
    <t>Coverdale/Hughes</t>
  </si>
  <si>
    <t>You Know I'm No Good</t>
  </si>
  <si>
    <t>You Know I'm No Good (feat. Ghostface Killah)</t>
  </si>
  <si>
    <t>You Know My Name</t>
  </si>
  <si>
    <t>You Learn</t>
  </si>
  <si>
    <t>You Oughta Know</t>
  </si>
  <si>
    <t>You Oughta Know (Alternate)</t>
  </si>
  <si>
    <t>You Really Got Me</t>
  </si>
  <si>
    <t>You Sent Me Flying / Cherry</t>
  </si>
  <si>
    <t>You Shook Me</t>
  </si>
  <si>
    <t>J B Lenoir/Willie Dixon</t>
  </si>
  <si>
    <t>J. B. Lenoir/Willie Dixon</t>
  </si>
  <si>
    <t>You Shook Me(2)</t>
  </si>
  <si>
    <t>You Sure Love To Ball</t>
  </si>
  <si>
    <t>You're Crazy</t>
  </si>
  <si>
    <t>You're Gonna Break My Hart Again</t>
  </si>
  <si>
    <t>You're My Best Friend</t>
  </si>
  <si>
    <t>You're What's Happening (In The World Today)</t>
  </si>
  <si>
    <t>Allen Story/George Gordy/Robert Gordy</t>
  </si>
  <si>
    <t>You've Been A Long Time Coming</t>
  </si>
  <si>
    <t>Brian Holland/Eddie Holland/Lamont Dozier</t>
  </si>
  <si>
    <t>You've Got Another Thing Comin'</t>
  </si>
  <si>
    <t>You've Got It</t>
  </si>
  <si>
    <t>Mick Hucknall and Lamont Dozier</t>
  </si>
  <si>
    <t>Your Blue Room</t>
  </si>
  <si>
    <t>Your Mirror</t>
  </si>
  <si>
    <t>Your Savior</t>
  </si>
  <si>
    <t>Your Soul Today</t>
  </si>
  <si>
    <t>Your Time Has Come</t>
  </si>
  <si>
    <t>Your Time Is Gonna Come</t>
  </si>
  <si>
    <t>Jimmy Page/John Paul Jones</t>
  </si>
  <si>
    <t>Page, Jones</t>
  </si>
  <si>
    <t>Un-Led-Ed</t>
  </si>
  <si>
    <t>Dread Zeppelin</t>
  </si>
  <si>
    <t>Zambação</t>
  </si>
  <si>
    <t>Zé Trindade</t>
  </si>
  <si>
    <t>Zeca Violeiro</t>
  </si>
  <si>
    <t>Zero</t>
  </si>
  <si>
    <t>ZeroVinteUm</t>
  </si>
  <si>
    <t>Zither</t>
  </si>
  <si>
    <t>Zombie Eaters</t>
  </si>
  <si>
    <t>Zoo Station</t>
  </si>
  <si>
    <t>Tracks</t>
  </si>
  <si>
    <t>CustomerId</t>
  </si>
  <si>
    <t>Company</t>
  </si>
  <si>
    <t>SalesRep</t>
  </si>
  <si>
    <t>Tim</t>
  </si>
  <si>
    <t>Goyer</t>
  </si>
  <si>
    <t>Apple Inc.</t>
  </si>
  <si>
    <t>1 Infinite Loop</t>
  </si>
  <si>
    <t>Cupertino</t>
  </si>
  <si>
    <t>CA</t>
  </si>
  <si>
    <t>USA</t>
  </si>
  <si>
    <t>95014</t>
  </si>
  <si>
    <t>+1 (408) 996-1010</t>
  </si>
  <si>
    <t>+1 (408) 996-1011</t>
  </si>
  <si>
    <t>tgoyer@apple.com</t>
  </si>
  <si>
    <t>Alexandre</t>
  </si>
  <si>
    <t>Rocha</t>
  </si>
  <si>
    <t>Banco do Brasil S.A.</t>
  </si>
  <si>
    <t>Av. Paulista, 2022</t>
  </si>
  <si>
    <t>São Paulo</t>
  </si>
  <si>
    <t>SP</t>
  </si>
  <si>
    <t>Brazil</t>
  </si>
  <si>
    <t>01310-200</t>
  </si>
  <si>
    <t>+55 (11) 3055-3278</t>
  </si>
  <si>
    <t>+55 (11) 3055-8131</t>
  </si>
  <si>
    <t>alero@uol.com.br</t>
  </si>
  <si>
    <t>Luís</t>
  </si>
  <si>
    <t>Gonçalves</t>
  </si>
  <si>
    <t>Embraer - Empresa Brasileira de Aeronáutica S.A.</t>
  </si>
  <si>
    <t>Av. Brigadeiro Faria Lima, 2170</t>
  </si>
  <si>
    <t>São José dos Campos</t>
  </si>
  <si>
    <t>12227-000</t>
  </si>
  <si>
    <t>+55 (12) 3923-5555</t>
  </si>
  <si>
    <t>+55 (12) 3923-5566</t>
  </si>
  <si>
    <t>luisg@embraer.com.br</t>
  </si>
  <si>
    <t>Google Inc.</t>
  </si>
  <si>
    <t>1600 Amphitheatre Parkway</t>
  </si>
  <si>
    <t>Mountain View</t>
  </si>
  <si>
    <t>94043-1351</t>
  </si>
  <si>
    <t>+1 (650) 253-0000</t>
  </si>
  <si>
    <t>fharris@google.com</t>
  </si>
  <si>
    <t>František</t>
  </si>
  <si>
    <t>Wichterlová</t>
  </si>
  <si>
    <t>JetBrains s.r.o.</t>
  </si>
  <si>
    <t>Klanova 9/506</t>
  </si>
  <si>
    <t>Prague</t>
  </si>
  <si>
    <t>Czech Republic</t>
  </si>
  <si>
    <t>14700</t>
  </si>
  <si>
    <t>+420 2 4172 5555</t>
  </si>
  <si>
    <t>frantisekw@jetbrains.com</t>
  </si>
  <si>
    <t>Jack</t>
  </si>
  <si>
    <t>Smith</t>
  </si>
  <si>
    <t>Microsoft Corporation</t>
  </si>
  <si>
    <t>1 Microsoft Way</t>
  </si>
  <si>
    <t>Redmond</t>
  </si>
  <si>
    <t>WA</t>
  </si>
  <si>
    <t>98052-8300</t>
  </si>
  <si>
    <t>+1 (425) 882-8080</t>
  </si>
  <si>
    <t>+1 (425) 882-8081</t>
  </si>
  <si>
    <t>jacksmith@microsoft.com</t>
  </si>
  <si>
    <t>Roberto</t>
  </si>
  <si>
    <t>Almeida</t>
  </si>
  <si>
    <t>Riotur</t>
  </si>
  <si>
    <t>Praça Pio X, 119</t>
  </si>
  <si>
    <t>Rio de Janeiro</t>
  </si>
  <si>
    <t>RJ</t>
  </si>
  <si>
    <t>20040-020</t>
  </si>
  <si>
    <t>+55 (21) 2271-7000</t>
  </si>
  <si>
    <t>+55 (21) 2271-7070</t>
  </si>
  <si>
    <t>roberto.almeida@riotur.gov.br</t>
  </si>
  <si>
    <t>Jennifer</t>
  </si>
  <si>
    <t>Peterson</t>
  </si>
  <si>
    <t>Rogers Canada</t>
  </si>
  <si>
    <t>700 W Pender Street</t>
  </si>
  <si>
    <t>Vancouver</t>
  </si>
  <si>
    <t>BC</t>
  </si>
  <si>
    <t>V6C 1G8</t>
  </si>
  <si>
    <t>+1 (604) 688-2255</t>
  </si>
  <si>
    <t>+1 (604) 688-8756</t>
  </si>
  <si>
    <t>jenniferp@rogers.ca</t>
  </si>
  <si>
    <t>Mark</t>
  </si>
  <si>
    <t>Philips</t>
  </si>
  <si>
    <t>Telus</t>
  </si>
  <si>
    <t>8210 111 ST NW</t>
  </si>
  <si>
    <t>T6G 2C7</t>
  </si>
  <si>
    <t>+1 (780) 434-4554</t>
  </si>
  <si>
    <t>+1 (780) 434-5565</t>
  </si>
  <si>
    <t>mphilips12@shaw.ca</t>
  </si>
  <si>
    <t>Eduardo</t>
  </si>
  <si>
    <t>Martins</t>
  </si>
  <si>
    <t>Woodstock Discos</t>
  </si>
  <si>
    <t>Rua Dr. Falcão Filho, 155</t>
  </si>
  <si>
    <t>01007-010</t>
  </si>
  <si>
    <t>+55 (11) 3033-5446</t>
  </si>
  <si>
    <t>+55 (11) 3033-4564</t>
  </si>
  <si>
    <t>eduardo@woodstock.com.br</t>
  </si>
  <si>
    <t>Julia</t>
  </si>
  <si>
    <t>Barnett</t>
  </si>
  <si>
    <t>302 S 700 E</t>
  </si>
  <si>
    <t>Salt Lake City</t>
  </si>
  <si>
    <t>UT</t>
  </si>
  <si>
    <t>84102</t>
  </si>
  <si>
    <t>+1 (801) 531-7272</t>
  </si>
  <si>
    <t>jubarnett@gmail.com</t>
  </si>
  <si>
    <t>Camille</t>
  </si>
  <si>
    <t>Bernard</t>
  </si>
  <si>
    <t>4, Rue Milton</t>
  </si>
  <si>
    <t>Paris</t>
  </si>
  <si>
    <t>France</t>
  </si>
  <si>
    <t>75009</t>
  </si>
  <si>
    <t>+33 01 49 70 65 65</t>
  </si>
  <si>
    <t>camille.bernard@yahoo.fr</t>
  </si>
  <si>
    <t>Michelle</t>
  </si>
  <si>
    <t>Brooks</t>
  </si>
  <si>
    <t>627 Broadway</t>
  </si>
  <si>
    <t>NY</t>
  </si>
  <si>
    <t>10012-2612</t>
  </si>
  <si>
    <t>+1 (212) 221-3546</t>
  </si>
  <si>
    <t>+1 (212) 221-4679</t>
  </si>
  <si>
    <t>michelleb@aol.com</t>
  </si>
  <si>
    <t>Brown</t>
  </si>
  <si>
    <t>796 Dundas Street West</t>
  </si>
  <si>
    <t>Toronto</t>
  </si>
  <si>
    <t>ON</t>
  </si>
  <si>
    <t>M6J 1V1</t>
  </si>
  <si>
    <t>+1 (416) 363-8888</t>
  </si>
  <si>
    <t>robbrown@shaw.ca</t>
  </si>
  <si>
    <t>Kathy</t>
  </si>
  <si>
    <t>Chase</t>
  </si>
  <si>
    <t>801 W 4th Street</t>
  </si>
  <si>
    <t>Reno</t>
  </si>
  <si>
    <t>NV</t>
  </si>
  <si>
    <t>89503</t>
  </si>
  <si>
    <t>+1 (775) 223-7665</t>
  </si>
  <si>
    <t>kachase@hotmail.com</t>
  </si>
  <si>
    <t>Richard</t>
  </si>
  <si>
    <t>Cunningham</t>
  </si>
  <si>
    <t>2211 W Berry Street</t>
  </si>
  <si>
    <t>Fort Worth</t>
  </si>
  <si>
    <t>TX</t>
  </si>
  <si>
    <t>76110</t>
  </si>
  <si>
    <t>+1 (817) 924-7272</t>
  </si>
  <si>
    <t>ricunningham@hotmail.com</t>
  </si>
  <si>
    <t>Marc</t>
  </si>
  <si>
    <t>Dubois</t>
  </si>
  <si>
    <t>11, Place Bellecour</t>
  </si>
  <si>
    <t>Lyon</t>
  </si>
  <si>
    <t>69002</t>
  </si>
  <si>
    <t>+33 04 78 30 30 30</t>
  </si>
  <si>
    <t>marc.dubois@hotmail.com</t>
  </si>
  <si>
    <t>João</t>
  </si>
  <si>
    <t>Fernandes</t>
  </si>
  <si>
    <t>Rua da Assunção 53</t>
  </si>
  <si>
    <t>Lisbon</t>
  </si>
  <si>
    <t>Portugal</t>
  </si>
  <si>
    <t>+351 (213) 466-111</t>
  </si>
  <si>
    <t>jfernandes@yahoo.pt</t>
  </si>
  <si>
    <t>Edward</t>
  </si>
  <si>
    <t>Francis</t>
  </si>
  <si>
    <t>230 Elgin Street</t>
  </si>
  <si>
    <t>Ottawa</t>
  </si>
  <si>
    <t>K2P 1L7</t>
  </si>
  <si>
    <t>+1 (613) 234-3322</t>
  </si>
  <si>
    <t>edfrancis@yachoo.ca</t>
  </si>
  <si>
    <t>Wyatt</t>
  </si>
  <si>
    <t>Girard</t>
  </si>
  <si>
    <t>9, Place Louis Barthou</t>
  </si>
  <si>
    <t>Bordeaux</t>
  </si>
  <si>
    <t>33000</t>
  </si>
  <si>
    <t>+33 05 56 96 96 96</t>
  </si>
  <si>
    <t>wyatt.girard@yahoo.fr</t>
  </si>
  <si>
    <t>John</t>
  </si>
  <si>
    <t>Gordon</t>
  </si>
  <si>
    <t>69 Salem Street</t>
  </si>
  <si>
    <t>Boston</t>
  </si>
  <si>
    <t>MA</t>
  </si>
  <si>
    <t>2113</t>
  </si>
  <si>
    <t>+1 (617) 522-1333</t>
  </si>
  <si>
    <t>johngordon22@yahoo.com</t>
  </si>
  <si>
    <t>Patrick</t>
  </si>
  <si>
    <t>Gray</t>
  </si>
  <si>
    <t>1033 N Park Ave</t>
  </si>
  <si>
    <t>Tucson</t>
  </si>
  <si>
    <t>AZ</t>
  </si>
  <si>
    <t>85719</t>
  </si>
  <si>
    <t>+1 (520) 622-4200</t>
  </si>
  <si>
    <t>patrick.gray@aol.com</t>
  </si>
  <si>
    <t>Astrid</t>
  </si>
  <si>
    <t>Gruber</t>
  </si>
  <si>
    <t>Rotenturmstraße 4, 1010 Innere Stadt</t>
  </si>
  <si>
    <t>Vienne</t>
  </si>
  <si>
    <t>Austria</t>
  </si>
  <si>
    <t>1010</t>
  </si>
  <si>
    <t>+43 01 5134505</t>
  </si>
  <si>
    <t>astrid.gruber@apple.at</t>
  </si>
  <si>
    <t>Diego</t>
  </si>
  <si>
    <t>Gutiérrez</t>
  </si>
  <si>
    <t>307 Macacha Güemes</t>
  </si>
  <si>
    <t>Buenos Aires</t>
  </si>
  <si>
    <t>Argentina</t>
  </si>
  <si>
    <t>1106</t>
  </si>
  <si>
    <t>+54 (0)11 4311 4333</t>
  </si>
  <si>
    <t>diego.gutierrez@yahoo.ar</t>
  </si>
  <si>
    <t>Terhi</t>
  </si>
  <si>
    <t>Hämäläinen</t>
  </si>
  <si>
    <t>Porthaninkatu 9</t>
  </si>
  <si>
    <t>Helsinki</t>
  </si>
  <si>
    <t>Finland</t>
  </si>
  <si>
    <t>00530</t>
  </si>
  <si>
    <t>+358 09 870 2000</t>
  </si>
  <si>
    <t>terhi.hamalainen@apple.fi</t>
  </si>
  <si>
    <t>Bjørn</t>
  </si>
  <si>
    <t>Hansen</t>
  </si>
  <si>
    <t>Ullevålsveien 14</t>
  </si>
  <si>
    <t>Oslo</t>
  </si>
  <si>
    <t>Norway</t>
  </si>
  <si>
    <t>0171</t>
  </si>
  <si>
    <t>+47 22 44 22 22</t>
  </si>
  <si>
    <t>bjorn.hansen@yahoo.no</t>
  </si>
  <si>
    <t>Helena</t>
  </si>
  <si>
    <t>Holý</t>
  </si>
  <si>
    <t>Rilská 3174/6</t>
  </si>
  <si>
    <t>14300</t>
  </si>
  <si>
    <t>+420 2 4177 0449</t>
  </si>
  <si>
    <t>hholy@gmail.com</t>
  </si>
  <si>
    <t>Phil</t>
  </si>
  <si>
    <t>Hughes</t>
  </si>
  <si>
    <t>113 Lupus St</t>
  </si>
  <si>
    <t>London</t>
  </si>
  <si>
    <t>United Kingdom</t>
  </si>
  <si>
    <t>SW1V 3EN</t>
  </si>
  <si>
    <t>+44 020 7976 5722</t>
  </si>
  <si>
    <t>phil.hughes@gmail.com</t>
  </si>
  <si>
    <t>Joakim</t>
  </si>
  <si>
    <t>Johansson</t>
  </si>
  <si>
    <t>Celsiusg. 9</t>
  </si>
  <si>
    <t>Stockholm</t>
  </si>
  <si>
    <t>Sweden</t>
  </si>
  <si>
    <t>11230</t>
  </si>
  <si>
    <t>+46 08-651 52 52</t>
  </si>
  <si>
    <t>joakim.johansson@yahoo.se</t>
  </si>
  <si>
    <t>Emma</t>
  </si>
  <si>
    <t>Jones</t>
  </si>
  <si>
    <t>202 Hoxton Street</t>
  </si>
  <si>
    <t>N1 5LH</t>
  </si>
  <si>
    <t>+44 020 7707 0707</t>
  </si>
  <si>
    <t>emma_jones@hotmail.com</t>
  </si>
  <si>
    <t>Leonie</t>
  </si>
  <si>
    <t>Köhler</t>
  </si>
  <si>
    <t>Theodor-Heuss-Straße 34</t>
  </si>
  <si>
    <t>Stuttgart</t>
  </si>
  <si>
    <t>Germany</t>
  </si>
  <si>
    <t>70174</t>
  </si>
  <si>
    <t>+49 0711 2842222</t>
  </si>
  <si>
    <t>leonekohler@surfeu.de</t>
  </si>
  <si>
    <t>Ladislav</t>
  </si>
  <si>
    <t>Kovács</t>
  </si>
  <si>
    <t>Erzsébet krt. 58.</t>
  </si>
  <si>
    <t>Budapest</t>
  </si>
  <si>
    <t>Hungary</t>
  </si>
  <si>
    <t>H-1073</t>
  </si>
  <si>
    <t>ladislav_kovacs@apple.hu</t>
  </si>
  <si>
    <t>Heather</t>
  </si>
  <si>
    <t>Leacock</t>
  </si>
  <si>
    <t>120 S Orange Ave</t>
  </si>
  <si>
    <t>Orlando</t>
  </si>
  <si>
    <t>FL</t>
  </si>
  <si>
    <t>32801</t>
  </si>
  <si>
    <t>+1 (407) 999-7788</t>
  </si>
  <si>
    <t>hleacock@gmail.com</t>
  </si>
  <si>
    <t>Dominique</t>
  </si>
  <si>
    <t>Lefebvre</t>
  </si>
  <si>
    <t>8, Rue Hanovre</t>
  </si>
  <si>
    <t>75002</t>
  </si>
  <si>
    <t>+33 01 47 42 71 71</t>
  </si>
  <si>
    <t>dominiquelefebvre@gmail.com</t>
  </si>
  <si>
    <t>Lucas</t>
  </si>
  <si>
    <t>Mancini</t>
  </si>
  <si>
    <t>Via Degli Scipioni, 43</t>
  </si>
  <si>
    <t>Rome</t>
  </si>
  <si>
    <t>RM</t>
  </si>
  <si>
    <t>Italy</t>
  </si>
  <si>
    <t>00192</t>
  </si>
  <si>
    <t>+39 06 39733434</t>
  </si>
  <si>
    <t>lucas.mancini@yahoo.it</t>
  </si>
  <si>
    <t>Isabelle</t>
  </si>
  <si>
    <t>Mercier</t>
  </si>
  <si>
    <t>68, Rue Jouvence</t>
  </si>
  <si>
    <t>Dijon</t>
  </si>
  <si>
    <t>21000</t>
  </si>
  <si>
    <t>+33 03 80 73 66 99</t>
  </si>
  <si>
    <t>isabelle_mercier@apple.fr</t>
  </si>
  <si>
    <t>Dan</t>
  </si>
  <si>
    <t>Miller</t>
  </si>
  <si>
    <t>541 Del Medio Avenue</t>
  </si>
  <si>
    <t>94040-111</t>
  </si>
  <si>
    <t>+1 (650) 644-3358</t>
  </si>
  <si>
    <t>dmiller@comcast.com</t>
  </si>
  <si>
    <t>Aaron</t>
  </si>
  <si>
    <t>696 Osborne Street</t>
  </si>
  <si>
    <t>Winnipeg</t>
  </si>
  <si>
    <t>MB</t>
  </si>
  <si>
    <t>R3L 2B9</t>
  </si>
  <si>
    <t>+1 (204) 452-6452</t>
  </si>
  <si>
    <t>aaronmitchell@yahoo.ca</t>
  </si>
  <si>
    <t>Enrique</t>
  </si>
  <si>
    <t>Muñoz</t>
  </si>
  <si>
    <t>C/ San Bernardo 85</t>
  </si>
  <si>
    <t>Madrid</t>
  </si>
  <si>
    <t>Spain</t>
  </si>
  <si>
    <t>28015</t>
  </si>
  <si>
    <t>+34 914 454 454</t>
  </si>
  <si>
    <t>enrique_munoz@yahoo.es</t>
  </si>
  <si>
    <t>Murray</t>
  </si>
  <si>
    <t>110 Raeburn Pl</t>
  </si>
  <si>
    <t>Edinburgh</t>
  </si>
  <si>
    <t>EH4 1HH</t>
  </si>
  <si>
    <t>+44 0131 315 3300</t>
  </si>
  <si>
    <t>steve.murray@yahoo.uk</t>
  </si>
  <si>
    <t>Kara</t>
  </si>
  <si>
    <t>Nielsen</t>
  </si>
  <si>
    <t>Sønder Boulevard 51</t>
  </si>
  <si>
    <t>Copenhagen</t>
  </si>
  <si>
    <t>Denmark</t>
  </si>
  <si>
    <t>1720</t>
  </si>
  <si>
    <t>+453 3331 9991</t>
  </si>
  <si>
    <t>kara.nielsen@jubii.dk</t>
  </si>
  <si>
    <t>Hugh</t>
  </si>
  <si>
    <t>O'Reilly</t>
  </si>
  <si>
    <t>3 Chatham Street</t>
  </si>
  <si>
    <t>Dublin</t>
  </si>
  <si>
    <t>Ireland</t>
  </si>
  <si>
    <t>+353 01 6792424</t>
  </si>
  <si>
    <t>hughoreilly@apple.ie</t>
  </si>
  <si>
    <t>Manoj</t>
  </si>
  <si>
    <t>Pareek</t>
  </si>
  <si>
    <t>12,Community Centre</t>
  </si>
  <si>
    <t>Delhi</t>
  </si>
  <si>
    <t>India</t>
  </si>
  <si>
    <t>110017</t>
  </si>
  <si>
    <t>+91 0124 39883988</t>
  </si>
  <si>
    <t>manoj.pareek@rediff.com</t>
  </si>
  <si>
    <t>Daan</t>
  </si>
  <si>
    <t>Peeters</t>
  </si>
  <si>
    <t>Grétrystraat 63</t>
  </si>
  <si>
    <t>Brussels</t>
  </si>
  <si>
    <t>Belgium</t>
  </si>
  <si>
    <t>1000</t>
  </si>
  <si>
    <t>+32 02 219 03 03</t>
  </si>
  <si>
    <t>daan_peeters@apple.be</t>
  </si>
  <si>
    <t>Ralston</t>
  </si>
  <si>
    <t>162 E Superior Street</t>
  </si>
  <si>
    <t>Chicago</t>
  </si>
  <si>
    <t>IL</t>
  </si>
  <si>
    <t>60611</t>
  </si>
  <si>
    <t>+1 (312) 332-3232</t>
  </si>
  <si>
    <t>fralston@gmail.com</t>
  </si>
  <si>
    <t>Fernanda</t>
  </si>
  <si>
    <t>Ramos</t>
  </si>
  <si>
    <t>Qe 7 Bloco G</t>
  </si>
  <si>
    <t>Brasília</t>
  </si>
  <si>
    <t>DF</t>
  </si>
  <si>
    <t>71020-677</t>
  </si>
  <si>
    <t>+55 (61) 3363-5547</t>
  </si>
  <si>
    <t>+55 (61) 3363-7855</t>
  </si>
  <si>
    <t>fernadaramos4@uol.com.br</t>
  </si>
  <si>
    <t>Luis</t>
  </si>
  <si>
    <t>Rojas</t>
  </si>
  <si>
    <t>Calle Lira, 198</t>
  </si>
  <si>
    <t>Santiago</t>
  </si>
  <si>
    <t>Chile</t>
  </si>
  <si>
    <t>+56 (0)2 635 4444</t>
  </si>
  <si>
    <t>luisrojas@yahoo.cl</t>
  </si>
  <si>
    <t>Sampaio</t>
  </si>
  <si>
    <t>Rua dos Campeões Europeus de Viena, 4350</t>
  </si>
  <si>
    <t>Porto</t>
  </si>
  <si>
    <t>+351 (225) 022-448</t>
  </si>
  <si>
    <t>masampaio@sapo.pt</t>
  </si>
  <si>
    <t>Hannah</t>
  </si>
  <si>
    <t>Schneider</t>
  </si>
  <si>
    <t>Tauentzienstraße 8</t>
  </si>
  <si>
    <t>Berlin</t>
  </si>
  <si>
    <t>10789</t>
  </si>
  <si>
    <t>+49 030 26550280</t>
  </si>
  <si>
    <t>hannah.schneider@yahoo.de</t>
  </si>
  <si>
    <t>Niklas</t>
  </si>
  <si>
    <t>Schröder</t>
  </si>
  <si>
    <t>Barbarossastraße 19</t>
  </si>
  <si>
    <t>10779</t>
  </si>
  <si>
    <t>+49 030 2141444</t>
  </si>
  <si>
    <t>nschroder@surfeu.de</t>
  </si>
  <si>
    <t>Martha</t>
  </si>
  <si>
    <t>Silk</t>
  </si>
  <si>
    <t>194A Chain Lake Drive</t>
  </si>
  <si>
    <t>Halifax</t>
  </si>
  <si>
    <t>NS</t>
  </si>
  <si>
    <t>B3S 1C5</t>
  </si>
  <si>
    <t>+1 (902) 450-0450</t>
  </si>
  <si>
    <t>marthasilk@gmail.com</t>
  </si>
  <si>
    <t>Puja</t>
  </si>
  <si>
    <t>Srivastava</t>
  </si>
  <si>
    <t>3,Raj Bhavan Road</t>
  </si>
  <si>
    <t>Bangalore</t>
  </si>
  <si>
    <t>560001</t>
  </si>
  <si>
    <t>+91 080 22289999</t>
  </si>
  <si>
    <t>puja_srivastava@yahoo.in</t>
  </si>
  <si>
    <t>Victor</t>
  </si>
  <si>
    <t>Stevens</t>
  </si>
  <si>
    <t>319 N. Frances Street</t>
  </si>
  <si>
    <t>Madison</t>
  </si>
  <si>
    <t>WI</t>
  </si>
  <si>
    <t>53703</t>
  </si>
  <si>
    <t>+1 (608) 257-0597</t>
  </si>
  <si>
    <t>vstevens@yahoo.com</t>
  </si>
  <si>
    <t>Ellie</t>
  </si>
  <si>
    <t>Sullivan</t>
  </si>
  <si>
    <t>5112 48 Street</t>
  </si>
  <si>
    <t>Yellowknife</t>
  </si>
  <si>
    <t>NT</t>
  </si>
  <si>
    <t>X1A 1N6</t>
  </si>
  <si>
    <t>+1 (867) 920-2233</t>
  </si>
  <si>
    <t>ellie.sullivan@shaw.ca</t>
  </si>
  <si>
    <t>421 Bourke Street</t>
  </si>
  <si>
    <t>Sidney</t>
  </si>
  <si>
    <t>NSW</t>
  </si>
  <si>
    <t>Australia</t>
  </si>
  <si>
    <t>2010</t>
  </si>
  <si>
    <t>+61 (02) 9332 3633</t>
  </si>
  <si>
    <t>mark.taylor@yahoo.au</t>
  </si>
  <si>
    <t>François</t>
  </si>
  <si>
    <t>Tremblay</t>
  </si>
  <si>
    <t>1498 rue Bélanger</t>
  </si>
  <si>
    <t>Montréal</t>
  </si>
  <si>
    <t>QC</t>
  </si>
  <si>
    <t>H2G 1A7</t>
  </si>
  <si>
    <t>+1 (514) 721-4711</t>
  </si>
  <si>
    <t>ftremblay@gmail.com</t>
  </si>
  <si>
    <t>Johannes</t>
  </si>
  <si>
    <t>Van der Berg</t>
  </si>
  <si>
    <t>Lijnbaansgracht 120bg</t>
  </si>
  <si>
    <t>Amsterdam</t>
  </si>
  <si>
    <t>VV</t>
  </si>
  <si>
    <t>Netherlands</t>
  </si>
  <si>
    <t>1016</t>
  </si>
  <si>
    <t>+31 020 6223130</t>
  </si>
  <si>
    <t>johavanderberg@yahoo.nl</t>
  </si>
  <si>
    <t>Stanisław</t>
  </si>
  <si>
    <t>Wójcik</t>
  </si>
  <si>
    <t>Ordynacka 10</t>
  </si>
  <si>
    <t>Warsaw</t>
  </si>
  <si>
    <t>Poland</t>
  </si>
  <si>
    <t>00-358</t>
  </si>
  <si>
    <t>+48 22 828 37 39</t>
  </si>
  <si>
    <t>stanisław.wójcik@wp.pl</t>
  </si>
  <si>
    <t>Fynn</t>
  </si>
  <si>
    <t>Zimmermann</t>
  </si>
  <si>
    <t>Berger Straße 10</t>
  </si>
  <si>
    <t>Frankfurt</t>
  </si>
  <si>
    <t>60316</t>
  </si>
  <si>
    <t>+49 069 40598889</t>
  </si>
  <si>
    <t>fzimmermann@yahoo.de</t>
  </si>
  <si>
    <t>InvoiceDate</t>
  </si>
  <si>
    <t>Customer</t>
  </si>
  <si>
    <t>BillingAddress</t>
  </si>
  <si>
    <t>BillingCity</t>
  </si>
  <si>
    <t>BillingState</t>
  </si>
  <si>
    <t>BillingCountry</t>
  </si>
  <si>
    <t>BillingPostalCode</t>
  </si>
  <si>
    <t>InvoiceValue</t>
  </si>
  <si>
    <t>Item1</t>
  </si>
  <si>
    <t>Price1</t>
  </si>
  <si>
    <t>Item2</t>
  </si>
  <si>
    <t>Price2</t>
  </si>
  <si>
    <t>Item3</t>
  </si>
  <si>
    <t>Price3</t>
  </si>
  <si>
    <t>Item4</t>
  </si>
  <si>
    <t>Price4</t>
  </si>
  <si>
    <t>Item5</t>
  </si>
  <si>
    <t>Price5</t>
  </si>
  <si>
    <t>Item6</t>
  </si>
  <si>
    <t>Price6</t>
  </si>
  <si>
    <t>Item7</t>
  </si>
  <si>
    <t>Price7</t>
  </si>
  <si>
    <t>Item8</t>
  </si>
  <si>
    <t>Price8</t>
  </si>
  <si>
    <t>Item9</t>
  </si>
  <si>
    <t>Price9</t>
  </si>
  <si>
    <t>Item10</t>
  </si>
  <si>
    <t>Price10</t>
  </si>
  <si>
    <t>Item11</t>
  </si>
  <si>
    <t>Price11</t>
  </si>
  <si>
    <t>Item12</t>
  </si>
  <si>
    <t>Price12</t>
  </si>
  <si>
    <t>Item13</t>
  </si>
  <si>
    <t>Price13</t>
  </si>
  <si>
    <t>Item14</t>
  </si>
  <si>
    <t>Price14</t>
  </si>
  <si>
    <t>Item15</t>
  </si>
  <si>
    <t>Price15</t>
  </si>
  <si>
    <t>2012-06-25 00:00:00</t>
  </si>
  <si>
    <t>Frank Ralston</t>
  </si>
  <si>
    <t>2010-03-12 00:00:00</t>
  </si>
  <si>
    <t>František Wichterlová</t>
  </si>
  <si>
    <t>2012-01-22 00:00:00</t>
  </si>
  <si>
    <t>Alexandre Rocha</t>
  </si>
  <si>
    <t>2009-05-07 00:00:00</t>
  </si>
  <si>
    <t>Wyatt Girard</t>
  </si>
  <si>
    <t>2013-06-19 00:00:00</t>
  </si>
  <si>
    <t>Astrid Gruber</t>
  </si>
  <si>
    <t>2013-03-02 00:00:00</t>
  </si>
  <si>
    <t>Marc Dubois</t>
  </si>
  <si>
    <t>2012-01-09 00:00:00</t>
  </si>
  <si>
    <t>Eduardo Martins</t>
  </si>
  <si>
    <t>2010-04-12 00:00:00</t>
  </si>
  <si>
    <t>Isabelle Mercier</t>
  </si>
  <si>
    <t>2009-04-09 00:00:00</t>
  </si>
  <si>
    <t>2011-04-28 00:00:00</t>
  </si>
  <si>
    <t>Hugh O'Reilly</t>
  </si>
  <si>
    <t>2013-03-05 00:00:00</t>
  </si>
  <si>
    <t>Lucas Mancini</t>
  </si>
  <si>
    <t>2013-02-15 00:00:00</t>
  </si>
  <si>
    <t>Aaron Mitchell</t>
  </si>
  <si>
    <t>2011-05-06 00:00:00</t>
  </si>
  <si>
    <t>Luís Gonçalves</t>
  </si>
  <si>
    <t>2012-08-26 00:00:00</t>
  </si>
  <si>
    <t>2012-03-03 00:00:00</t>
  </si>
  <si>
    <t>Fernanda Ramos</t>
  </si>
  <si>
    <t>2012-11-06 00:00:00</t>
  </si>
  <si>
    <t>Heather Leacock</t>
  </si>
  <si>
    <t>2013-04-05 00:00:00</t>
  </si>
  <si>
    <t>Richard Cunningham</t>
  </si>
  <si>
    <t>2011-12-27 00:00:00</t>
  </si>
  <si>
    <t>2013-11-04 00:00:00</t>
  </si>
  <si>
    <t>2010-06-30 00:00:00</t>
  </si>
  <si>
    <t>João Fernandes</t>
  </si>
  <si>
    <t>2009-02-01 00:00:00</t>
  </si>
  <si>
    <t>Niklas Schröder</t>
  </si>
  <si>
    <t>2009-09-08 00:00:00</t>
  </si>
  <si>
    <t>Jack Smith</t>
  </si>
  <si>
    <t>2011-07-20 00:00:00</t>
  </si>
  <si>
    <t>Kathy Chase</t>
  </si>
  <si>
    <t>2011-05-21 00:00:00</t>
  </si>
  <si>
    <t>2011-04-20 00:00:00</t>
  </si>
  <si>
    <t>Martha Silk</t>
  </si>
  <si>
    <t>2010-02-26 00:00:00</t>
  </si>
  <si>
    <t>Puja Srivastava</t>
  </si>
  <si>
    <t>2013-12-05 00:00:00</t>
  </si>
  <si>
    <t>Victor Stevens</t>
  </si>
  <si>
    <t>2011-06-19 00:00:00</t>
  </si>
  <si>
    <t>2013-07-03 00:00:00</t>
  </si>
  <si>
    <t>Roberto Almeida</t>
  </si>
  <si>
    <t>2009-10-12 00:00:00</t>
  </si>
  <si>
    <t>Leonie Köhler</t>
  </si>
  <si>
    <t>2011-12-09 00:00:00</t>
  </si>
  <si>
    <t>2009-03-04 00:00:00</t>
  </si>
  <si>
    <t>2011-11-23 00:00:00</t>
  </si>
  <si>
    <t>2010-05-12 00:00:00</t>
  </si>
  <si>
    <t>Dan Miller</t>
  </si>
  <si>
    <t>2011-10-22 00:00:00</t>
  </si>
  <si>
    <t>Tim Goyer</t>
  </si>
  <si>
    <t>2011-02-16 00:00:00</t>
  </si>
  <si>
    <t>2013-01-02 00:00:00</t>
  </si>
  <si>
    <t>Edward Francis</t>
  </si>
  <si>
    <t>2012-02-22 00:00:00</t>
  </si>
  <si>
    <t>Joakim Johansson</t>
  </si>
  <si>
    <t>2009-12-10 00:00:00</t>
  </si>
  <si>
    <t>2013-10-13 00:00:00</t>
  </si>
  <si>
    <t>Patrick Gray</t>
  </si>
  <si>
    <t>2009-08-06 00:00:00</t>
  </si>
  <si>
    <t>2010-07-23 00:00:00</t>
  </si>
  <si>
    <t>Manoj Pareek</t>
  </si>
  <si>
    <t>2012-06-27 00:00:00</t>
  </si>
  <si>
    <t>2013-01-15 00:00:00</t>
  </si>
  <si>
    <t>Phil Hughes</t>
  </si>
  <si>
    <t>2012-11-28 00:00:00</t>
  </si>
  <si>
    <t>2012-04-25 00:00:00</t>
  </si>
  <si>
    <t>2012-07-13 00:00:00</t>
  </si>
  <si>
    <t>2009-04-06 00:00:00</t>
  </si>
  <si>
    <t>Bjørn Hansen</t>
  </si>
  <si>
    <t>2010-09-13 00:00:00</t>
  </si>
  <si>
    <t>Emma Jones</t>
  </si>
  <si>
    <t>2009-01-19 00:00:00</t>
  </si>
  <si>
    <t>Fynn Zimmermann</t>
  </si>
  <si>
    <t>2013-02-02 00:00:00</t>
  </si>
  <si>
    <t>Kara Nielsen</t>
  </si>
  <si>
    <t>2011-01-15 00:00:00</t>
  </si>
  <si>
    <t>2011-02-25 00:00:00</t>
  </si>
  <si>
    <t>Robert Brown</t>
  </si>
  <si>
    <t>2009-11-08 00:00:00</t>
  </si>
  <si>
    <t>2009-12-18 00:00:00</t>
  </si>
  <si>
    <t>Julia Barnett</t>
  </si>
  <si>
    <t>2010-04-21 00:00:00</t>
  </si>
  <si>
    <t>François Tremblay</t>
  </si>
  <si>
    <t>2009-10-25 00:00:00</t>
  </si>
  <si>
    <t>2010-11-15 00:00:00</t>
  </si>
  <si>
    <t>Mark Philips</t>
  </si>
  <si>
    <t>2011-11-21 00:00:00</t>
  </si>
  <si>
    <t>2011-03-23 00:00:00</t>
  </si>
  <si>
    <t>2011-08-07 00:00:00</t>
  </si>
  <si>
    <t>Diego Gutiérrez</t>
  </si>
  <si>
    <t>2012-01-27 00:00:00</t>
  </si>
  <si>
    <t>2012-08-13 00:00:00</t>
  </si>
  <si>
    <t>Dominique Lefebvre</t>
  </si>
  <si>
    <t>2009-12-13 00:00:00</t>
  </si>
  <si>
    <t>2009-02-02 00:00:00</t>
  </si>
  <si>
    <t>2011-04-18 00:00:00</t>
  </si>
  <si>
    <t>2012-10-28 00:00:00</t>
  </si>
  <si>
    <t>2012-10-27 00:00:00</t>
  </si>
  <si>
    <t>2009-08-16 00:00:00</t>
  </si>
  <si>
    <t>2011-10-23 00:00:00</t>
  </si>
  <si>
    <t>John Gordon</t>
  </si>
  <si>
    <t>2012-11-27 00:00:00</t>
  </si>
  <si>
    <t>2009-04-05 00:00:00</t>
  </si>
  <si>
    <t>2012-03-25 00:00:00</t>
  </si>
  <si>
    <t>2012-06-30 00:00:00</t>
  </si>
  <si>
    <t>2012-08-05 00:00:00</t>
  </si>
  <si>
    <t>2010-11-14 00:00:00</t>
  </si>
  <si>
    <t>2012-03-26 00:00:00</t>
  </si>
  <si>
    <t>Hannah Schneider</t>
  </si>
  <si>
    <t>2010-11-01 00:00:00</t>
  </si>
  <si>
    <t>2010-02-13 00:00:00</t>
  </si>
  <si>
    <t>2009-08-11 00:00:00</t>
  </si>
  <si>
    <t>Terhi Hämäläinen</t>
  </si>
  <si>
    <t>2010-10-16 00:00:00</t>
  </si>
  <si>
    <t>Camille Bernard</t>
  </si>
  <si>
    <t>2010-06-14 00:00:00</t>
  </si>
  <si>
    <t>2013-12-09 00:00:00</t>
  </si>
  <si>
    <t>Madalena Sampaio</t>
  </si>
  <si>
    <t>2010-01-26 00:00:00</t>
  </si>
  <si>
    <t>2010-11-24 00:00:00</t>
  </si>
  <si>
    <t>Ellie Sullivan</t>
  </si>
  <si>
    <t>2009-03-09 00:00:00</t>
  </si>
  <si>
    <t>2010-02-18 00:00:00</t>
  </si>
  <si>
    <t>Ladislav Kovács</t>
  </si>
  <si>
    <t>2012-08-27 00:00:00</t>
  </si>
  <si>
    <t>2009-01-03 00:00:00</t>
  </si>
  <si>
    <t>Daan Peeters</t>
  </si>
  <si>
    <t>2011-11-08 00:00:00</t>
  </si>
  <si>
    <t>2009-06-06 00:00:00</t>
  </si>
  <si>
    <t>2012-01-24 00:00:00</t>
  </si>
  <si>
    <t>2010-02-09 00:00:00</t>
  </si>
  <si>
    <t>2013-01-28 00:00:00</t>
  </si>
  <si>
    <t>Steve Murray</t>
  </si>
  <si>
    <t>2009-06-05 00:00:00</t>
  </si>
  <si>
    <t>2011-03-18 00:00:00</t>
  </si>
  <si>
    <t>2011-02-17 00:00:00</t>
  </si>
  <si>
    <t>2013-02-28 00:00:00</t>
  </si>
  <si>
    <t>2009-02-03 00:00:00</t>
  </si>
  <si>
    <t>2010-04-13 00:00:00</t>
  </si>
  <si>
    <t>2012-11-29 00:00:00</t>
  </si>
  <si>
    <t>2010-03-11 00:00:00</t>
  </si>
  <si>
    <t>2011-12-22 00:00:00</t>
  </si>
  <si>
    <t>2013-10-05 00:00:00</t>
  </si>
  <si>
    <t>2013-09-03 00:00:00</t>
  </si>
  <si>
    <t>2013-05-02 00:00:00</t>
  </si>
  <si>
    <t>2009-06-15 00:00:00</t>
  </si>
  <si>
    <t>2013-05-06 00:00:00</t>
  </si>
  <si>
    <t>2012-05-25 00:00:00</t>
  </si>
  <si>
    <t>2009-11-17 00:00:00</t>
  </si>
  <si>
    <t>Stanisław Wójcik</t>
  </si>
  <si>
    <t>2013-09-04 00:00:00</t>
  </si>
  <si>
    <t>2013-08-02 00:00:00</t>
  </si>
  <si>
    <t>2012-07-31 00:00:00</t>
  </si>
  <si>
    <t>2011-10-21 00:00:00</t>
  </si>
  <si>
    <t>2009-07-07 00:00:00</t>
  </si>
  <si>
    <t>Mark Taylor</t>
  </si>
  <si>
    <t>2010-07-18 00:00:00</t>
  </si>
  <si>
    <t>2011-08-20 00:00:00</t>
  </si>
  <si>
    <t>2012-09-13 00:00:00</t>
  </si>
  <si>
    <t>2010-09-23 00:00:00</t>
  </si>
  <si>
    <t>Frank Harris</t>
  </si>
  <si>
    <t>2009-12-26 00:00:00</t>
  </si>
  <si>
    <t>2011-01-25 00:00:00</t>
  </si>
  <si>
    <t>Enrique Muñoz</t>
  </si>
  <si>
    <t>2009-04-04 00:00:00</t>
  </si>
  <si>
    <t>Luis Rojas</t>
  </si>
  <si>
    <t>2011-04-19 00:00:00</t>
  </si>
  <si>
    <t>2009-10-17 00:00:00</t>
  </si>
  <si>
    <t>2012-10-01 00:00:00</t>
  </si>
  <si>
    <t>2013-09-07 00:00:00</t>
  </si>
  <si>
    <t>2010-10-14 00:00:00</t>
  </si>
  <si>
    <t>2009-06-23 00:00:00</t>
  </si>
  <si>
    <t>2013-04-18 00:00:00</t>
  </si>
  <si>
    <t>2012-07-26 00:00:00</t>
  </si>
  <si>
    <t>2009-09-11 00:00:00</t>
  </si>
  <si>
    <t>2011-05-20 00:00:00</t>
  </si>
  <si>
    <t>Helena Holý</t>
  </si>
  <si>
    <t>2013-11-03 00:00:00</t>
  </si>
  <si>
    <t>2012-11-01 00:00:00</t>
  </si>
  <si>
    <t>2009-05-05 00:00:00</t>
  </si>
  <si>
    <t>2010-01-13 00:00:00</t>
  </si>
  <si>
    <t>2009-04-14 00:00:00</t>
  </si>
  <si>
    <t>2010-08-14 00:00:00</t>
  </si>
  <si>
    <t>Michelle Brooks</t>
  </si>
  <si>
    <t>2011-10-26 00:00:00</t>
  </si>
  <si>
    <t>2013-12-14 00:00:00</t>
  </si>
  <si>
    <t>2013-07-07 00:00:00</t>
  </si>
  <si>
    <t>2010-08-31 00:00:00</t>
  </si>
  <si>
    <t>2013-07-04 00:00:00</t>
  </si>
  <si>
    <t>2013-12-22 00:00:00</t>
  </si>
  <si>
    <t>2011-02-15 00:00:00</t>
  </si>
  <si>
    <t>2011-06-06 00:00:00</t>
  </si>
  <si>
    <t>2011-12-24 00:00:00</t>
  </si>
  <si>
    <t>2013-11-05 00:00:00</t>
  </si>
  <si>
    <t>2009-10-08 00:00:00</t>
  </si>
  <si>
    <t>2011-10-31 00:00:00</t>
  </si>
  <si>
    <t>2011-05-19 00:00:00</t>
  </si>
  <si>
    <t>2013-06-03 00:00:00</t>
  </si>
  <si>
    <t>2011-06-24 00:00:00</t>
  </si>
  <si>
    <t>2011-09-21 00:00:00</t>
  </si>
  <si>
    <t>2013-11-13 00:00:00</t>
  </si>
  <si>
    <t>2012-12-07 00:00:00</t>
  </si>
  <si>
    <t>2012-01-23 00:00:00</t>
  </si>
  <si>
    <t>Jennifer Peterson</t>
  </si>
  <si>
    <t>2009-07-06 00:00:00</t>
  </si>
  <si>
    <t>2013-07-12 00:00:00</t>
  </si>
  <si>
    <t>2011-01-20 00:00:00</t>
  </si>
  <si>
    <t>2013-03-18 00:00:00</t>
  </si>
  <si>
    <t>2012-05-26 00:00:00</t>
  </si>
  <si>
    <t>2010-03-13 00:00:00</t>
  </si>
  <si>
    <t>2012-12-02 00:00:00</t>
  </si>
  <si>
    <t>2010-12-15 00:00:00</t>
  </si>
  <si>
    <t>Johannes Van der Berg</t>
  </si>
  <si>
    <t>2013-01-30 00:00:00</t>
  </si>
  <si>
    <t>2010-08-13 00:00:00</t>
  </si>
  <si>
    <t>2011-01-17 00:00:00</t>
  </si>
  <si>
    <t>2009-02-11 00:00:00</t>
  </si>
  <si>
    <t>2010-07-31 00:00:00</t>
  </si>
  <si>
    <t>2009-09-06 00:00:00</t>
  </si>
  <si>
    <t>2011-03-19 00:00:00</t>
  </si>
  <si>
    <t>2009-07-08 00:00:00</t>
  </si>
  <si>
    <t>2012-12-28 00:00:00</t>
  </si>
  <si>
    <t>2010-07-14 00:00:00</t>
  </si>
  <si>
    <t>2010-07-15 00:00:00</t>
  </si>
  <si>
    <t>2009-03-05 00:00:00</t>
  </si>
  <si>
    <t>2010-06-12 00:00:00</t>
  </si>
  <si>
    <t>2011-03-28 00:00:00</t>
  </si>
  <si>
    <t>2011-11-22 00:00:00</t>
  </si>
  <si>
    <t>2013-08-03 00:00:00</t>
  </si>
  <si>
    <t>2013-04-10 00:00:00</t>
  </si>
  <si>
    <t>2010-12-17 00:00:00</t>
  </si>
  <si>
    <t>2009-08-24 00:00:00</t>
  </si>
  <si>
    <t>2009-10-07 00:00:00</t>
  </si>
  <si>
    <t>2010-04-29 00:00:00</t>
  </si>
  <si>
    <t>2010-03-21 00:00:00</t>
  </si>
  <si>
    <t>2013-06-01 00:00:00</t>
  </si>
  <si>
    <t>2010-08-18 00:00:00</t>
  </si>
  <si>
    <t>2012-12-29 00:00:00</t>
  </si>
  <si>
    <t>2013-08-12 00:00:00</t>
  </si>
  <si>
    <t>2010-12-02 00:00:00</t>
  </si>
  <si>
    <t>2011-04-05 00:00:00</t>
  </si>
  <si>
    <t>2011-08-22 00:00:00</t>
  </si>
  <si>
    <t>2010-05-22 00:00:00</t>
  </si>
  <si>
    <t>2009-04-22 00:00:00</t>
  </si>
  <si>
    <t>2012-04-26 00:00:00</t>
  </si>
  <si>
    <t>2011-01-02 00:00:00</t>
  </si>
  <si>
    <t>2013-09-02 00:00:00</t>
  </si>
  <si>
    <t>2013-03-01 00:00:00</t>
  </si>
  <si>
    <t>2013-11-08 00:00:00</t>
  </si>
  <si>
    <t>2011-05-29 00:00:00</t>
  </si>
  <si>
    <t>2011-03-20 00:00:00</t>
  </si>
  <si>
    <t>2012-03-11 00:00:00</t>
  </si>
  <si>
    <t>2012-04-29 00:00:00</t>
  </si>
  <si>
    <t>2012-07-28 00:00:00</t>
  </si>
  <si>
    <t>2010-01-08 00:00:00</t>
  </si>
  <si>
    <t>2012-03-24 00:00:00</t>
  </si>
  <si>
    <t>2010-08-15 00:00:00</t>
  </si>
  <si>
    <t>2011-10-08 00:00:00</t>
  </si>
  <si>
    <t>2013-04-01 00:00:00</t>
  </si>
  <si>
    <t>2009-08-08 00:00:00</t>
  </si>
  <si>
    <t>2012-06-26 00:00:00</t>
  </si>
  <si>
    <t>2010-08-23 00:00:00</t>
  </si>
  <si>
    <t>2013-06-06 00:00:00</t>
  </si>
  <si>
    <t>2010-01-09 00:00:00</t>
  </si>
  <si>
    <t>2013-02-07 00:00:00</t>
  </si>
  <si>
    <t>2009-11-09 00:00:00</t>
  </si>
  <si>
    <t>2013-11-21 00:00:00</t>
  </si>
  <si>
    <t>2012-10-29 00:00:00</t>
  </si>
  <si>
    <t>2009-09-24 00:00:00</t>
  </si>
  <si>
    <t>2011-07-25 00:00:00</t>
  </si>
  <si>
    <t>2012-02-01 00:00:00</t>
  </si>
  <si>
    <t>2011-09-25 00:00:00</t>
  </si>
  <si>
    <t>2009-09-16 00:00:00</t>
  </si>
  <si>
    <t>2009-11-25 00:00:00</t>
  </si>
  <si>
    <t>2010-06-22 00:00:00</t>
  </si>
  <si>
    <t>2013-07-02 00:00:00</t>
  </si>
  <si>
    <t>2009-05-06 00:00:00</t>
  </si>
  <si>
    <t>2010-04-16 00:00:00</t>
  </si>
  <si>
    <t>2010-04-11 00:00:00</t>
  </si>
  <si>
    <t>2012-05-04 00:00:00</t>
  </si>
  <si>
    <t>2009-01-02 00:00:00</t>
  </si>
  <si>
    <t>2011-02-20 00:00:00</t>
  </si>
  <si>
    <t>2013-03-31 00:00:00</t>
  </si>
  <si>
    <t>2010-01-10 00:00:00</t>
  </si>
  <si>
    <t>2009-11-07 00:00:00</t>
  </si>
  <si>
    <t>2009-12-09 00:00:00</t>
  </si>
  <si>
    <t>2013-08-20 00:00:00</t>
  </si>
  <si>
    <t>2013-10-08 00:00:00</t>
  </si>
  <si>
    <t>2012-06-12 00:00:00</t>
  </si>
  <si>
    <t>2010-06-17 00:00:00</t>
  </si>
  <si>
    <t>2013-04-02 00:00:00</t>
  </si>
  <si>
    <t>2012-04-24 00:00:00</t>
  </si>
  <si>
    <t>2011-07-07 00:00:00</t>
  </si>
  <si>
    <t>2013-10-21 00:00:00</t>
  </si>
  <si>
    <t>2009-10-09 00:00:00</t>
  </si>
  <si>
    <t>2009-01-01 00:00:00</t>
  </si>
  <si>
    <t>2012-04-11 00:00:00</t>
  </si>
  <si>
    <t>2013-10-04 00:00:00</t>
  </si>
  <si>
    <t>2010-12-20 00:00:00</t>
  </si>
  <si>
    <t>2009-05-23 00:00:00</t>
  </si>
  <si>
    <t>2009-01-06 00:00:00</t>
  </si>
  <si>
    <t>2012-02-09 00:00:00</t>
  </si>
  <si>
    <t>2010-10-24 00:00:00</t>
  </si>
  <si>
    <t>2012-09-28 00:00:00</t>
  </si>
  <si>
    <t>2012-10-06 00:00:00</t>
  </si>
  <si>
    <t>2009-02-06 00:00:00</t>
  </si>
  <si>
    <t>2013-07-20 00:00:00</t>
  </si>
  <si>
    <t>2013-09-12 00:00:00</t>
  </si>
  <si>
    <t>2013-10-03 00:00:00</t>
  </si>
  <si>
    <t>2010-12-25 00:00:00</t>
  </si>
  <si>
    <t>2013-05-11 00:00:00</t>
  </si>
  <si>
    <t>2012-10-14 00:00:00</t>
  </si>
  <si>
    <t>2011-07-30 00:00:00</t>
  </si>
  <si>
    <t>2009-05-15 00:00:00</t>
  </si>
  <si>
    <t>2010-10-15 00:00:00</t>
  </si>
  <si>
    <t>2010-09-18 00:00:00</t>
  </si>
  <si>
    <t>2010-06-13 00:00:00</t>
  </si>
  <si>
    <t>2013-06-11 00:00:00</t>
  </si>
  <si>
    <t>2012-06-04 00:00:00</t>
  </si>
  <si>
    <t>2011-12-23 00:00:00</t>
  </si>
  <si>
    <t>2013-01-07 00:00:00</t>
  </si>
  <si>
    <t>2010-03-29 00:00:00</t>
  </si>
  <si>
    <t>2012-11-14 00:00:00</t>
  </si>
  <si>
    <t>2011-08-30 00:00:00</t>
  </si>
  <si>
    <t>2009-12-08 00:00:00</t>
  </si>
  <si>
    <t>2010-01-18 00:00:00</t>
  </si>
  <si>
    <t>2011-07-21 00:00:00</t>
  </si>
  <si>
    <t>2009-03-22 00:00:00</t>
  </si>
  <si>
    <t>2011-04-23 00:00:00</t>
  </si>
  <si>
    <t>2010-05-13 00:00:00</t>
  </si>
  <si>
    <t>2010-05-14 00:00:00</t>
  </si>
  <si>
    <t>2011-03-05 00:00:00</t>
  </si>
  <si>
    <t>2010-02-10 00:00:00</t>
  </si>
  <si>
    <t>2009-07-16 00:00:00</t>
  </si>
  <si>
    <t>2011-11-26 00:00:00</t>
  </si>
  <si>
    <t>2009-03-06 00:00:00</t>
  </si>
  <si>
    <t>2009-11-12 00:00:00</t>
  </si>
  <si>
    <t>2010-02-08 00:00:00</t>
  </si>
  <si>
    <t>2010-05-30 00:00:00</t>
  </si>
  <si>
    <t>2010-07-13 00:00:00</t>
  </si>
  <si>
    <t>2013-05-01 00:00:00</t>
  </si>
  <si>
    <t>2011-07-22 00:00:00</t>
  </si>
  <si>
    <t>2013-03-10 00:00:00</t>
  </si>
  <si>
    <t>2012-12-15 00:00:00</t>
  </si>
  <si>
    <t>2012-05-30 00:00:00</t>
  </si>
  <si>
    <t>2009-08-07 00:00:00</t>
  </si>
  <si>
    <t>2010-11-19 00:00:00</t>
  </si>
  <si>
    <t>2012-02-23 00:00:00</t>
  </si>
  <si>
    <t>2011-08-21 00:00:00</t>
  </si>
  <si>
    <t>2012-09-26 00:00:00</t>
  </si>
  <si>
    <t>2012-09-27 00:00:00</t>
  </si>
  <si>
    <t>2010-10-19 00:00:00</t>
  </si>
  <si>
    <t>2011-05-24 00:00:00</t>
  </si>
  <si>
    <t>2010-12-16 00:00:00</t>
  </si>
  <si>
    <t>2011-06-20 00:00:00</t>
  </si>
  <si>
    <t>2012-04-03 00:00:00</t>
  </si>
  <si>
    <t>2009-09-07 00:00:00</t>
  </si>
  <si>
    <t>2010-10-01 00:00:00</t>
  </si>
  <si>
    <t>2012-03-29 00:00:00</t>
  </si>
  <si>
    <t>2011-09-22 00:00:00</t>
  </si>
  <si>
    <t>2013-12-04 00:00:00</t>
  </si>
  <si>
    <t>2012-01-01 00:00:00</t>
  </si>
  <si>
    <t>2013-05-03 00:00:00</t>
  </si>
  <si>
    <t>2012-08-31 00:00:00</t>
  </si>
  <si>
    <t>2012-05-27 00:00:00</t>
  </si>
  <si>
    <t>2010-03-16 00:00:00</t>
  </si>
  <si>
    <t>2009-06-10 00:00:00</t>
  </si>
  <si>
    <t>2010-09-15 00:00:00</t>
  </si>
  <si>
    <t>2012-07-05 00:00:00</t>
  </si>
  <si>
    <t>2013-08-04 00:00:00</t>
  </si>
  <si>
    <t>2013-12-06 00:00:00</t>
  </si>
  <si>
    <t>2011-09-20 00:00:00</t>
  </si>
  <si>
    <t>2012-12-30 00:00:00</t>
  </si>
  <si>
    <t>2013-06-02 00:00:00</t>
  </si>
  <si>
    <t>2011-09-30 00:00:00</t>
  </si>
  <si>
    <t>2011-06-29 00:00:00</t>
  </si>
  <si>
    <t>2010-05-17 00:00:00</t>
  </si>
  <si>
    <t>2011-01-16 00:00:00</t>
  </si>
  <si>
    <t>2012-09-05 00:00:00</t>
  </si>
  <si>
    <t>2009-05-10 00:00:00</t>
  </si>
  <si>
    <t>2009-03-14 00:00:00</t>
  </si>
  <si>
    <t>2011-02-02 00:00:00</t>
  </si>
  <si>
    <t>2013-01-29 00:00:00</t>
  </si>
  <si>
    <t>2011-08-25 00:00:00</t>
  </si>
  <si>
    <t>2009-02-19 00:00:00</t>
  </si>
  <si>
    <t>2013-08-07 00:00:00</t>
  </si>
  <si>
    <t>2013-09-20 00:00:00</t>
  </si>
  <si>
    <t>2010-09-14 00:00:00</t>
  </si>
  <si>
    <t>2012-08-28 00:00:00</t>
  </si>
  <si>
    <t>2011-06-21 00:00:00</t>
  </si>
  <si>
    <t>2012-05-12 00:00:00</t>
  </si>
  <si>
    <t>2012-02-24 00:00:00</t>
  </si>
  <si>
    <t>2010-11-16 00:00:00</t>
  </si>
  <si>
    <t>2009-07-11 00:00:00</t>
  </si>
  <si>
    <t>2011-09-07 00:00:00</t>
  </si>
  <si>
    <t>2012-07-27 00:00:00</t>
  </si>
  <si>
    <t>2009-06-07 00:00:00</t>
  </si>
  <si>
    <t>2012-02-27 00:00:00</t>
  </si>
  <si>
    <t>2013-05-19 00:00:00</t>
  </si>
  <si>
    <t>2009-01-11 00:00:00</t>
  </si>
  <si>
    <t>2009-07-24 00:00:00</t>
  </si>
  <si>
    <t>2011-12-01 00:00:00</t>
  </si>
  <si>
    <t>Spending</t>
  </si>
  <si>
    <t>SUM of InvoiceValue</t>
  </si>
  <si>
    <t>Grand Total</t>
  </si>
  <si>
    <t>CostPerTrack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</si>
</sst>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horizontal="right" readingOrder="0"/>
    </xf>
    <xf quotePrefix="1" borderId="0" fillId="0" fontId="2" numFmtId="0" xfId="0" applyAlignment="1" applyFont="1">
      <alignment horizontal="left" readingOrder="0"/>
    </xf>
    <xf borderId="0" fillId="0" fontId="2" numFmtId="2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4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right" readingOrder="0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2" fontId="3" numFmtId="0" xfId="0" applyFill="1" applyFont="1"/>
    <xf borderId="0" fillId="3" fontId="2" numFmtId="0" xfId="0" applyFill="1" applyFont="1"/>
    <xf borderId="0" fillId="3" fontId="2" numFmtId="4" xfId="0" applyFont="1" applyNumberFormat="1"/>
    <xf borderId="0" fillId="0" fontId="2" numFmtId="4" xfId="0" applyFont="1" applyNumberFormat="1"/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N413" sheet="Invoices"/>
  </cacheSource>
  <cacheFields>
    <cacheField name="InvoiceId" numFmtId="3">
      <sharedItems containsSemiMixedTypes="0" containsString="0" containsNumber="1" containsInteger="1">
        <n v="287.0"/>
        <n v="100.0"/>
        <n v="252.0"/>
        <n v="31.0"/>
        <n v="370.0"/>
        <n v="346.0"/>
        <n v="251.0"/>
        <n v="107.0"/>
        <n v="25.0"/>
        <n v="194.0"/>
        <n v="347.0"/>
        <n v="342.0"/>
        <n v="195.0"/>
        <n v="301.0"/>
        <n v="264.0"/>
        <n v="320.0"/>
        <n v="354.0"/>
        <n v="249.0"/>
        <n v="401.0"/>
        <n v="125.0"/>
        <n v="7.0"/>
        <n v="59.0"/>
        <n v="211.0"/>
        <n v="199.0"/>
        <n v="192.0"/>
        <n v="97.0"/>
        <n v="408.0"/>
        <n v="204.0"/>
        <n v="373.0"/>
        <n v="67.0"/>
        <n v="244.0"/>
        <n v="14.0"/>
        <n v="241.0"/>
        <n v="113.0"/>
        <n v="233.0"/>
        <n v="177.0"/>
        <n v="333.0"/>
        <n v="260.0"/>
        <n v="80.0"/>
        <n v="397.0"/>
        <n v="49.0"/>
        <n v="131.0"/>
        <n v="290.0"/>
        <n v="335.0"/>
        <n v="324.0"/>
        <n v="275.0"/>
        <n v="293.0"/>
        <n v="24.0"/>
        <n v="140.0"/>
        <n v="6.0"/>
        <n v="340.0"/>
        <n v="168.0"/>
        <n v="180.0"/>
        <n v="72.0"/>
        <n v="82.0"/>
        <n v="110.0"/>
        <n v="69.0"/>
        <n v="156.0"/>
        <n v="238.0"/>
        <n v="186.0"/>
        <n v="216.0"/>
        <n v="256.0"/>
        <n v="300.0"/>
        <n v="81.0"/>
        <n v="9.0"/>
        <n v="190.0"/>
        <n v="317.0"/>
        <n v="315.0"/>
        <n v="54.0"/>
        <n v="234.0"/>
        <n v="322.0"/>
        <n v="23.0"/>
        <n v="268.0"/>
        <n v="291.0"/>
        <n v="299.0"/>
        <n v="154.0"/>
        <n v="269.0"/>
        <n v="153.0"/>
        <n v="95.0"/>
        <n v="53.0"/>
        <n v="150.0"/>
        <n v="122.0"/>
        <n v="410.0"/>
        <n v="90.0"/>
        <n v="159.0"/>
        <n v="18.0"/>
        <n v="96.0"/>
        <n v="303.0"/>
        <n v="3.0"/>
        <n v="237.0"/>
        <n v="37.0"/>
        <n v="255.0"/>
        <n v="93.0"/>
        <n v="336.0"/>
        <n v="253.0"/>
        <n v="35.0"/>
        <n v="183.0"/>
        <n v="178.0"/>
        <n v="343.0"/>
        <n v="10.0"/>
        <n v="108.0"/>
        <n v="325.0"/>
        <n v="98.0"/>
        <n v="246.0"/>
        <n v="395.0"/>
        <n v="387.0"/>
        <n v="359.0"/>
        <n v="40.0"/>
        <n v="361.0"/>
        <n v="281.0"/>
        <n v="75.0"/>
        <n v="388.0"/>
        <n v="378.0"/>
        <n v="298.0"/>
        <n v="232.0"/>
        <n v="44.0"/>
        <n v="130.0"/>
        <n v="218.0"/>
        <n v="307.0"/>
        <n v="145.0"/>
        <n v="141.0"/>
        <n v="83.0"/>
        <n v="173.0"/>
        <n v="22.0"/>
        <n v="191.0"/>
        <n v="68.0"/>
        <n v="312.0"/>
        <n v="389.0"/>
        <n v="147.0"/>
        <n v="41.0"/>
        <n v="356.0"/>
        <n v="294.0"/>
        <n v="60.0"/>
        <n v="198.0"/>
        <n v="399.0"/>
        <n v="182.0"/>
        <n v="319.0"/>
        <n v="28.0"/>
        <n v="88.0"/>
        <n v="26.0"/>
        <n v="135.0"/>
        <n v="235.0"/>
        <n v="411.0"/>
        <n v="375.0"/>
        <n v="139.0"/>
        <n v="374.0"/>
        <n v="412.0"/>
        <n v="50.0"/>
        <n v="175.0"/>
        <n v="202.0"/>
        <n v="248.0"/>
        <n v="402.0"/>
        <n v="65.0"/>
        <n v="236.0"/>
        <n v="196.0"/>
        <n v="367.0"/>
        <n v="207.0"/>
        <n v="259.0"/>
        <n v="155.0"/>
        <n v="226.0"/>
        <n v="404.0"/>
        <n v="327.0"/>
        <n v="254.0"/>
        <n v="42.0"/>
        <n v="376.0"/>
        <n v="172.0"/>
        <n v="349.0"/>
        <n v="282.0"/>
        <n v="15.0"/>
        <n v="101.0"/>
        <n v="326.0"/>
        <n v="161.0"/>
        <n v="339.0"/>
        <n v="316.0"/>
        <n v="133.0"/>
        <n v="171.0"/>
        <n v="12.0"/>
        <n v="132.0"/>
        <n v="57.0"/>
        <n v="184.0"/>
        <n v="45.0"/>
        <n v="344.0"/>
        <n v="330.0"/>
        <n v="128.0"/>
        <n v="129.0"/>
        <n v="16.0"/>
        <n v="288.0"/>
        <n v="119.0"/>
        <n v="187.0"/>
        <n v="240.0"/>
        <n v="380.0"/>
        <n v="295.0"/>
        <n v="355.0"/>
        <n v="164.0"/>
        <n v="55.0"/>
        <n v="239.0"/>
        <n v="63.0"/>
        <n v="111.0"/>
        <n v="103.0"/>
        <n v="169.0"/>
        <n v="365.0"/>
        <n v="137.0"/>
        <n v="331.0"/>
        <n v="148.0"/>
        <n v="8.0"/>
        <n v="383.0"/>
        <n v="160.0"/>
        <n v="188.0"/>
        <n v="220.0"/>
        <n v="117.0"/>
        <n v="27.0"/>
        <n v="276.0"/>
        <n v="167.0"/>
        <n v="385.0"/>
        <n v="345.0"/>
        <n v="403.0"/>
        <n v="201.0"/>
        <n v="185.0"/>
        <n v="265.0"/>
        <n v="277.0"/>
        <n v="297.0"/>
        <n v="85.0"/>
        <n v="266.0"/>
        <n v="136.0"/>
        <n v="230.0"/>
        <n v="302.0"/>
        <n v="352.0"/>
        <n v="337.0"/>
        <n v="52.0"/>
        <n v="289.0"/>
        <n v="138.0"/>
        <n v="368.0"/>
        <n v="86.0"/>
        <n v="341.0"/>
        <n v="73.0"/>
        <n v="405.0"/>
        <n v="318.0"/>
        <n v="36.0"/>
        <n v="62.0"/>
        <n v="162.0"/>
        <n v="99.0"/>
        <n v="214.0"/>
        <n v="257.0"/>
        <n v="228.0"/>
        <n v="61.0"/>
        <n v="76.0"/>
        <n v="124.0"/>
        <n v="84.0"/>
        <n v="372.0"/>
        <n v="197.0"/>
        <n v="30.0"/>
        <n v="109.0"/>
        <n v="105.0"/>
        <n v="134.0"/>
        <n v="278.0"/>
        <n v="2.0"/>
        <n v="179.0"/>
        <n v="351.0"/>
        <n v="379.0"/>
        <n v="87.0"/>
        <n v="70.0"/>
        <n v="79.0"/>
        <n v="384.0"/>
        <n v="396.0"/>
        <n v="286.0"/>
        <n v="123.0"/>
        <n v="353.0"/>
        <n v="273.0"/>
        <n v="209.0"/>
        <n v="398.0"/>
        <n v="66.0"/>
        <n v="1.0"/>
        <n v="272.0"/>
        <n v="394.0"/>
        <n v="165.0"/>
        <n v="34.0"/>
        <n v="4.0"/>
        <n v="258.0"/>
        <n v="152.0"/>
        <n v="64.0"/>
        <n v="311.0"/>
        <n v="313.0"/>
        <n v="189.0"/>
        <n v="231.0"/>
        <n v="11.0"/>
        <n v="245.0"/>
        <n v="377.0"/>
        <n v="390.0"/>
        <n v="392.0"/>
        <n v="166.0"/>
        <n v="371.0"/>
        <n v="362.0"/>
        <n v="314.0"/>
        <n v="386.0"/>
        <n v="215.0"/>
        <n v="33.0"/>
        <n v="149.0"/>
        <n v="29.0"/>
        <n v="280.0"/>
        <n v="120.0"/>
        <n v="144.0"/>
        <n v="121.0"/>
        <n v="369.0"/>
        <n v="285.0"/>
        <n v="247.0"/>
        <n v="334.0"/>
        <n v="104.0"/>
        <n v="321.0"/>
        <n v="71.0"/>
        <n v="222.0"/>
        <n v="78.0"/>
        <n v="89.0"/>
        <n v="212.0"/>
        <n v="20.0"/>
        <n v="193.0"/>
        <n v="114.0"/>
        <n v="115.0"/>
        <n v="181.0"/>
        <n v="94.0"/>
        <n v="350.0"/>
        <n v="47.0"/>
        <n v="242.0"/>
        <n v="17.0"/>
        <n v="74.0"/>
        <n v="106.0"/>
        <n v="92.0"/>
        <n v="118.0"/>
        <n v="127.0"/>
        <n v="358.0"/>
        <n v="213.0"/>
        <n v="348.0"/>
        <n v="329.0"/>
        <n v="328.0"/>
        <n v="112.0"/>
        <n v="284.0"/>
        <n v="51.0"/>
        <n v="158.0"/>
        <n v="261.0"/>
        <n v="219.0"/>
        <n v="308.0"/>
        <n v="310.0"/>
        <n v="151.0"/>
        <n v="200.0"/>
        <n v="163.0"/>
        <n v="309.0"/>
        <n v="205.0"/>
        <n v="271.0"/>
        <n v="58.0"/>
        <n v="146.0"/>
        <n v="270.0"/>
        <n v="43.0"/>
        <n v="227.0"/>
        <n v="267.0"/>
        <n v="56.0"/>
        <n v="407.0"/>
        <n v="217.0"/>
        <n v="250.0"/>
        <n v="357.0"/>
        <n v="360.0"/>
        <n v="305.0"/>
        <n v="283.0"/>
        <n v="102.0"/>
        <n v="39.0"/>
        <n v="143.0"/>
        <n v="292.0"/>
        <n v="203.0"/>
        <n v="381.0"/>
        <n v="409.0"/>
        <n v="224.0"/>
        <n v="364.0"/>
        <n v="332.0"/>
        <n v="366.0"/>
        <n v="229.0"/>
        <n v="208.0"/>
        <n v="116.0"/>
        <n v="170.0"/>
        <n v="306.0"/>
        <n v="225.0"/>
        <n v="323.0"/>
        <n v="176.0"/>
        <n v="32.0"/>
        <n v="19.0"/>
        <n v="174.0"/>
        <n v="338.0"/>
        <n v="221.0"/>
        <n v="13.0"/>
        <n v="382.0"/>
        <n v="274.0"/>
        <n v="391.0"/>
        <n v="400.0"/>
        <n v="142.0"/>
        <n v="304.0"/>
        <n v="21.0"/>
        <n v="206.0"/>
        <n v="126.0"/>
        <n v="279.0"/>
        <n v="262.0"/>
        <n v="77.0"/>
        <n v="406.0"/>
        <n v="91.0"/>
        <n v="157.0"/>
        <n v="46.0"/>
        <n v="223.0"/>
        <n v="393.0"/>
        <n v="296.0"/>
        <n v="38.0"/>
        <n v="210.0"/>
        <n v="263.0"/>
        <n v="363.0"/>
        <n v="5.0"/>
        <n v="48.0"/>
        <n v="243.0"/>
      </sharedItems>
    </cacheField>
    <cacheField name="InvoiceDate" numFmtId="0">
      <sharedItems>
        <s v="2012-06-25 00:00:00"/>
        <s v="2010-03-12 00:00:00"/>
        <s v="2012-01-22 00:00:00"/>
        <s v="2009-05-07 00:00:00"/>
        <s v="2013-06-19 00:00:00"/>
        <s v="2013-03-02 00:00:00"/>
        <s v="2012-01-09 00:00:00"/>
        <s v="2010-04-12 00:00:00"/>
        <s v="2009-04-09 00:00:00"/>
        <s v="2011-04-28 00:00:00"/>
        <s v="2013-03-05 00:00:00"/>
        <s v="2013-02-15 00:00:00"/>
        <s v="2011-05-06 00:00:00"/>
        <s v="2012-08-26 00:00:00"/>
        <s v="2012-03-03 00:00:00"/>
        <s v="2012-11-06 00:00:00"/>
        <s v="2013-04-05 00:00:00"/>
        <s v="2011-12-27 00:00:00"/>
        <s v="2013-11-04 00:00:00"/>
        <s v="2010-06-30 00:00:00"/>
        <s v="2009-02-01 00:00:00"/>
        <s v="2009-09-08 00:00:00"/>
        <s v="2011-07-20 00:00:00"/>
        <s v="2011-05-21 00:00:00"/>
        <s v="2011-04-20 00:00:00"/>
        <s v="2010-02-26 00:00:00"/>
        <s v="2013-12-05 00:00:00"/>
        <s v="2011-06-19 00:00:00"/>
        <s v="2013-07-03 00:00:00"/>
        <s v="2009-10-12 00:00:00"/>
        <s v="2011-12-09 00:00:00"/>
        <s v="2009-03-04 00:00:00"/>
        <s v="2011-11-23 00:00:00"/>
        <s v="2010-05-12 00:00:00"/>
        <s v="2011-10-22 00:00:00"/>
        <s v="2011-02-16 00:00:00"/>
        <s v="2013-01-02 00:00:00"/>
        <s v="2012-02-22 00:00:00"/>
        <s v="2009-12-10 00:00:00"/>
        <s v="2013-10-13 00:00:00"/>
        <s v="2009-08-06 00:00:00"/>
        <s v="2010-07-23 00:00:00"/>
        <s v="2012-06-27 00:00:00"/>
        <s v="2013-01-15 00:00:00"/>
        <s v="2012-11-28 00:00:00"/>
        <s v="2012-04-25 00:00:00"/>
        <s v="2012-07-13 00:00:00"/>
        <s v="2009-04-06 00:00:00"/>
        <s v="2010-09-13 00:00:00"/>
        <s v="2009-01-19 00:00:00"/>
        <s v="2013-02-02 00:00:00"/>
        <s v="2011-01-15 00:00:00"/>
        <s v="2011-02-25 00:00:00"/>
        <s v="2009-11-08 00:00:00"/>
        <s v="2009-12-18 00:00:00"/>
        <s v="2010-04-21 00:00:00"/>
        <s v="2009-10-25 00:00:00"/>
        <s v="2010-11-15 00:00:00"/>
        <s v="2011-11-21 00:00:00"/>
        <s v="2011-03-23 00:00:00"/>
        <s v="2011-08-07 00:00:00"/>
        <s v="2012-01-27 00:00:00"/>
        <s v="2012-08-13 00:00:00"/>
        <s v="2009-12-13 00:00:00"/>
        <s v="2009-02-02 00:00:00"/>
        <s v="2011-04-18 00:00:00"/>
        <s v="2012-10-28 00:00:00"/>
        <s v="2012-10-27 00:00:00"/>
        <s v="2009-08-16 00:00:00"/>
        <s v="2011-10-23 00:00:00"/>
        <s v="2012-11-27 00:00:00"/>
        <s v="2009-04-05 00:00:00"/>
        <s v="2012-03-25 00:00:00"/>
        <s v="2012-06-30 00:00:00"/>
        <s v="2012-08-05 00:00:00"/>
        <s v="2010-11-14 00:00:00"/>
        <s v="2012-03-26 00:00:00"/>
        <s v="2010-11-01 00:00:00"/>
        <s v="2010-02-13 00:00:00"/>
        <s v="2009-08-11 00:00:00"/>
        <s v="2010-10-16 00:00:00"/>
        <s v="2010-06-14 00:00:00"/>
        <s v="2013-12-09 00:00:00"/>
        <s v="2010-01-26 00:00:00"/>
        <s v="2010-11-24 00:00:00"/>
        <s v="2009-03-09 00:00:00"/>
        <s v="2010-02-18 00:00:00"/>
        <s v="2012-08-27 00:00:00"/>
        <s v="2009-01-03 00:00:00"/>
        <s v="2011-11-08 00:00:00"/>
        <s v="2009-06-06 00:00:00"/>
        <s v="2012-01-24 00:00:00"/>
        <s v="2010-02-09 00:00:00"/>
        <s v="2013-01-28 00:00:00"/>
        <s v="2009-06-05 00:00:00"/>
        <s v="2011-03-18 00:00:00"/>
        <s v="2011-02-17 00:00:00"/>
        <s v="2013-02-28 00:00:00"/>
        <s v="2009-02-03 00:00:00"/>
        <s v="2010-04-13 00:00:00"/>
        <s v="2012-11-29 00:00:00"/>
        <s v="2010-03-11 00:00:00"/>
        <s v="2011-12-22 00:00:00"/>
        <s v="2013-10-05 00:00:00"/>
        <s v="2013-09-03 00:00:00"/>
        <s v="2013-05-02 00:00:00"/>
        <s v="2009-06-15 00:00:00"/>
        <s v="2013-05-06 00:00:00"/>
        <s v="2012-05-25 00:00:00"/>
        <s v="2009-11-17 00:00:00"/>
        <s v="2013-09-04 00:00:00"/>
        <s v="2013-08-02 00:00:00"/>
        <s v="2012-07-31 00:00:00"/>
        <s v="2011-10-21 00:00:00"/>
        <s v="2009-07-07 00:00:00"/>
        <s v="2010-07-18 00:00:00"/>
        <s v="2011-08-20 00:00:00"/>
        <s v="2012-09-13 00:00:00"/>
        <s v="2010-09-23 00:00:00"/>
        <s v="2009-12-26 00:00:00"/>
        <s v="2011-01-25 00:00:00"/>
        <s v="2009-04-04 00:00:00"/>
        <s v="2011-04-19 00:00:00"/>
        <s v="2009-10-17 00:00:00"/>
        <s v="2012-10-01 00:00:00"/>
        <s v="2013-09-07 00:00:00"/>
        <s v="2010-10-14 00:00:00"/>
        <s v="2009-06-23 00:00:00"/>
        <s v="2013-04-18 00:00:00"/>
        <s v="2012-07-26 00:00:00"/>
        <s v="2009-09-11 00:00:00"/>
        <s v="2011-05-20 00:00:00"/>
        <s v="2013-11-03 00:00:00"/>
        <s v="2012-11-01 00:00:00"/>
        <s v="2009-05-05 00:00:00"/>
        <s v="2010-01-13 00:00:00"/>
        <s v="2009-04-14 00:00:00"/>
        <s v="2010-08-14 00:00:00"/>
        <s v="2011-10-26 00:00:00"/>
        <s v="2013-12-14 00:00:00"/>
        <s v="2013-07-07 00:00:00"/>
        <s v="2010-08-31 00:00:00"/>
        <s v="2013-07-04 00:00:00"/>
        <s v="2013-12-22 00:00:00"/>
        <s v="2011-02-15 00:00:00"/>
        <s v="2011-06-06 00:00:00"/>
        <s v="2011-12-24 00:00:00"/>
        <s v="2013-11-05 00:00:00"/>
        <s v="2009-10-08 00:00:00"/>
        <s v="2011-10-31 00:00:00"/>
        <s v="2011-05-19 00:00:00"/>
        <s v="2013-06-03 00:00:00"/>
        <s v="2011-06-24 00:00:00"/>
        <s v="2011-09-21 00:00:00"/>
        <s v="2013-11-13 00:00:00"/>
        <s v="2012-12-07 00:00:00"/>
        <s v="2012-01-23 00:00:00"/>
        <s v="2009-07-06 00:00:00"/>
        <s v="2013-07-12 00:00:00"/>
        <s v="2011-01-20 00:00:00"/>
        <s v="2013-03-18 00:00:00"/>
        <s v="2012-05-26 00:00:00"/>
        <s v="2010-03-13 00:00:00"/>
        <s v="2012-12-02 00:00:00"/>
        <s v="2010-12-15 00:00:00"/>
        <s v="2013-01-30 00:00:00"/>
        <s v="2010-08-13 00:00:00"/>
        <s v="2011-01-17 00:00:00"/>
        <s v="2009-02-11 00:00:00"/>
        <s v="2010-07-31 00:00:00"/>
        <s v="2009-09-06 00:00:00"/>
        <s v="2011-03-19 00:00:00"/>
        <s v="2009-07-08 00:00:00"/>
        <s v="2012-12-28 00:00:00"/>
        <s v="2010-07-14 00:00:00"/>
        <s v="2010-07-15 00:00:00"/>
        <s v="2009-03-05 00:00:00"/>
        <s v="2010-06-12 00:00:00"/>
        <s v="2011-03-28 00:00:00"/>
        <s v="2011-11-22 00:00:00"/>
        <s v="2013-08-03 00:00:00"/>
        <s v="2013-04-10 00:00:00"/>
        <s v="2010-12-17 00:00:00"/>
        <s v="2009-08-24 00:00:00"/>
        <s v="2009-10-07 00:00:00"/>
        <s v="2010-04-29 00:00:00"/>
        <s v="2010-03-21 00:00:00"/>
        <s v="2013-06-01 00:00:00"/>
        <s v="2010-08-18 00:00:00"/>
        <s v="2012-12-29 00:00:00"/>
        <s v="2013-08-12 00:00:00"/>
        <s v="2010-12-02 00:00:00"/>
        <s v="2011-04-05 00:00:00"/>
        <s v="2011-08-22 00:00:00"/>
        <s v="2010-05-22 00:00:00"/>
        <s v="2009-04-22 00:00:00"/>
        <s v="2012-04-26 00:00:00"/>
        <s v="2011-01-02 00:00:00"/>
        <s v="2013-09-02 00:00:00"/>
        <s v="2013-03-01 00:00:00"/>
        <s v="2013-11-08 00:00:00"/>
        <s v="2011-05-29 00:00:00"/>
        <s v="2011-03-20 00:00:00"/>
        <s v="2012-03-11 00:00:00"/>
        <s v="2012-04-29 00:00:00"/>
        <s v="2012-07-28 00:00:00"/>
        <s v="2010-01-08 00:00:00"/>
        <s v="2012-03-24 00:00:00"/>
        <s v="2010-08-15 00:00:00"/>
        <s v="2011-10-08 00:00:00"/>
        <s v="2013-04-01 00:00:00"/>
        <s v="2009-08-08 00:00:00"/>
        <s v="2012-06-26 00:00:00"/>
        <s v="2010-08-23 00:00:00"/>
        <s v="2013-06-06 00:00:00"/>
        <s v="2010-01-09 00:00:00"/>
        <s v="2013-02-07 00:00:00"/>
        <s v="2009-11-09 00:00:00"/>
        <s v="2013-11-21 00:00:00"/>
        <s v="2012-10-29 00:00:00"/>
        <s v="2009-09-24 00:00:00"/>
        <s v="2011-07-25 00:00:00"/>
        <s v="2012-02-01 00:00:00"/>
        <s v="2011-09-25 00:00:00"/>
        <s v="2009-09-16 00:00:00"/>
        <s v="2009-11-25 00:00:00"/>
        <s v="2010-06-22 00:00:00"/>
        <s v="2013-07-02 00:00:00"/>
        <s v="2009-05-06 00:00:00"/>
        <s v="2010-04-16 00:00:00"/>
        <s v="2010-04-11 00:00:00"/>
        <s v="2012-05-04 00:00:00"/>
        <s v="2009-01-02 00:00:00"/>
        <s v="2011-02-20 00:00:00"/>
        <s v="2013-03-31 00:00:00"/>
        <s v="2010-01-10 00:00:00"/>
        <s v="2009-11-07 00:00:00"/>
        <s v="2009-12-09 00:00:00"/>
        <s v="2013-08-20 00:00:00"/>
        <s v="2013-10-08 00:00:00"/>
        <s v="2012-06-12 00:00:00"/>
        <s v="2010-06-17 00:00:00"/>
        <s v="2013-04-02 00:00:00"/>
        <s v="2012-04-24 00:00:00"/>
        <s v="2011-07-07 00:00:00"/>
        <s v="2013-10-21 00:00:00"/>
        <s v="2009-10-09 00:00:00"/>
        <s v="2009-01-01 00:00:00"/>
        <s v="2012-04-11 00:00:00"/>
        <s v="2013-10-04 00:00:00"/>
        <s v="2010-12-20 00:00:00"/>
        <s v="2009-05-23 00:00:00"/>
        <s v="2009-01-06 00:00:00"/>
        <s v="2012-02-09 00:00:00"/>
        <s v="2010-10-24 00:00:00"/>
        <s v="2012-09-28 00:00:00"/>
        <s v="2012-10-06 00:00:00"/>
        <s v="2009-02-06 00:00:00"/>
        <s v="2013-07-20 00:00:00"/>
        <s v="2013-09-12 00:00:00"/>
        <s v="2013-10-03 00:00:00"/>
        <s v="2010-12-25 00:00:00"/>
        <s v="2013-05-11 00:00:00"/>
        <s v="2012-10-14 00:00:00"/>
        <s v="2011-07-30 00:00:00"/>
        <s v="2009-05-15 00:00:00"/>
        <s v="2010-10-15 00:00:00"/>
        <s v="2010-09-18 00:00:00"/>
        <s v="2010-06-13 00:00:00"/>
        <s v="2013-06-11 00:00:00"/>
        <s v="2012-06-04 00:00:00"/>
        <s v="2011-12-23 00:00:00"/>
        <s v="2013-01-07 00:00:00"/>
        <s v="2010-03-29 00:00:00"/>
        <s v="2012-11-14 00:00:00"/>
        <s v="2011-08-30 00:00:00"/>
        <s v="2009-12-08 00:00:00"/>
        <s v="2010-01-18 00:00:00"/>
        <s v="2011-07-21 00:00:00"/>
        <s v="2009-03-22 00:00:00"/>
        <s v="2011-04-23 00:00:00"/>
        <s v="2010-05-13 00:00:00"/>
        <s v="2010-05-14 00:00:00"/>
        <s v="2011-03-05 00:00:00"/>
        <s v="2010-02-10 00:00:00"/>
        <s v="2009-07-16 00:00:00"/>
        <s v="2011-11-26 00:00:00"/>
        <s v="2009-03-06 00:00:00"/>
        <s v="2009-11-12 00:00:00"/>
        <s v="2010-02-08 00:00:00"/>
        <s v="2010-05-30 00:00:00"/>
        <s v="2010-07-13 00:00:00"/>
        <s v="2013-05-01 00:00:00"/>
        <s v="2011-07-22 00:00:00"/>
        <s v="2013-03-10 00:00:00"/>
        <s v="2012-12-15 00:00:00"/>
        <s v="2012-05-30 00:00:00"/>
        <s v="2009-08-07 00:00:00"/>
        <s v="2010-11-19 00:00:00"/>
        <s v="2012-02-23 00:00:00"/>
        <s v="2011-08-21 00:00:00"/>
        <s v="2012-09-26 00:00:00"/>
        <s v="2012-09-27 00:00:00"/>
        <s v="2010-10-19 00:00:00"/>
        <s v="2011-05-24 00:00:00"/>
        <s v="2010-12-16 00:00:00"/>
        <s v="2011-06-20 00:00:00"/>
        <s v="2012-04-03 00:00:00"/>
        <s v="2009-09-07 00:00:00"/>
        <s v="2010-10-01 00:00:00"/>
        <s v="2012-03-29 00:00:00"/>
        <s v="2011-09-22 00:00:00"/>
        <s v="2013-12-04 00:00:00"/>
        <s v="2012-01-01 00:00:00"/>
        <s v="2013-05-03 00:00:00"/>
        <s v="2012-08-31 00:00:00"/>
        <s v="2012-05-27 00:00:00"/>
        <s v="2010-03-16 00:00:00"/>
        <s v="2009-06-10 00:00:00"/>
        <s v="2010-09-15 00:00:00"/>
        <s v="2012-07-05 00:00:00"/>
        <s v="2013-08-04 00:00:00"/>
        <s v="2013-12-06 00:00:00"/>
        <s v="2011-09-20 00:00:00"/>
        <s v="2012-12-30 00:00:00"/>
        <s v="2013-06-02 00:00:00"/>
        <s v="2011-09-30 00:00:00"/>
        <s v="2011-06-29 00:00:00"/>
        <s v="2010-05-17 00:00:00"/>
        <s v="2011-01-16 00:00:00"/>
        <s v="2012-09-05 00:00:00"/>
        <s v="2009-05-10 00:00:00"/>
        <s v="2009-03-14 00:00:00"/>
        <s v="2011-02-02 00:00:00"/>
        <s v="2013-01-29 00:00:00"/>
        <s v="2011-08-25 00:00:00"/>
        <s v="2009-02-19 00:00:00"/>
        <s v="2013-08-07 00:00:00"/>
        <s v="2013-09-20 00:00:00"/>
        <s v="2010-09-14 00:00:00"/>
        <s v="2012-08-28 00:00:00"/>
        <s v="2011-06-21 00:00:00"/>
        <s v="2012-05-12 00:00:00"/>
        <s v="2012-02-24 00:00:00"/>
        <s v="2010-11-16 00:00:00"/>
        <s v="2009-07-11 00:00:00"/>
        <s v="2011-09-07 00:00:00"/>
        <s v="2012-07-27 00:00:00"/>
        <s v="2009-06-07 00:00:00"/>
        <s v="2012-02-27 00:00:00"/>
        <s v="2013-05-19 00:00:00"/>
        <s v="2009-01-11 00:00:00"/>
        <s v="2009-07-24 00:00:00"/>
        <s v="2011-12-01 00:00:00"/>
      </sharedItems>
    </cacheField>
    <cacheField name="Customer" numFmtId="0">
      <sharedItems>
        <s v="Frank Ralston"/>
        <s v="František Wichterlová"/>
        <s v="Alexandre Rocha"/>
        <s v="Wyatt Girard"/>
        <s v="Astrid Gruber"/>
        <s v="Marc Dubois"/>
        <s v="Eduardo Martins"/>
        <s v="Isabelle Mercier"/>
        <s v="Hugh O'Reilly"/>
        <s v="Lucas Mancini"/>
        <s v="Aaron Mitchell"/>
        <s v="Luís Gonçalves"/>
        <s v="Fernanda Ramos"/>
        <s v="Heather Leacock"/>
        <s v="Richard Cunningham"/>
        <s v="João Fernandes"/>
        <s v="Niklas Schröder"/>
        <s v="Jack Smith"/>
        <s v="Kathy Chase"/>
        <s v="Martha Silk"/>
        <s v="Puja Srivastava"/>
        <s v="Victor Stevens"/>
        <s v="Roberto Almeida"/>
        <s v="Leonie Köhler"/>
        <s v="Dan Miller"/>
        <s v="Tim Goyer"/>
        <s v="Edward Francis"/>
        <s v="Joakim Johansson"/>
        <s v="Patrick Gray"/>
        <s v="Manoj Pareek"/>
        <s v="Phil Hughes"/>
        <s v="Bjørn Hansen"/>
        <s v="Emma Jones"/>
        <s v="Fynn Zimmermann"/>
        <s v="Kara Nielsen"/>
        <s v="Robert Brown"/>
        <s v="Julia Barnett"/>
        <s v="François Tremblay"/>
        <s v="Mark Philips"/>
        <s v="Diego Gutiérrez"/>
        <s v="Dominique Lefebvre"/>
        <s v="John Gordon"/>
        <s v="Hannah Schneider"/>
        <s v="Terhi Hämäläinen"/>
        <s v="Camille Bernard"/>
        <s v="Madalena Sampaio"/>
        <s v="Ellie Sullivan"/>
        <s v="Ladislav Kovács"/>
        <s v="Daan Peeters"/>
        <s v="Steve Murray"/>
        <s v="Stanisław Wójcik"/>
        <s v="Mark Taylor"/>
        <s v="Frank Harris"/>
        <s v="Enrique Muñoz"/>
        <s v="Luis Rojas"/>
        <s v="Helena Holý"/>
        <s v="Michelle Brooks"/>
        <s v="Jennifer Peterson"/>
        <s v="Johannes Van der Berg"/>
      </sharedItems>
    </cacheField>
    <cacheField name="BillingAddress" numFmtId="0">
      <sharedItems>
        <s v="162 E Superior Street"/>
        <s v="Klanova 9/506"/>
        <s v="Av. Paulista, 2022"/>
        <s v="9, Place Louis Barthou"/>
        <s v="Rotenturmstraße 4, 1010 Innere Stadt"/>
        <s v="11, Place Bellecour"/>
        <s v="Rua Dr. Falcão Filho, 155"/>
        <s v="68, Rue Jouvence"/>
        <s v="3 Chatham Street"/>
        <s v="Via Degli Scipioni, 43"/>
        <s v="696 Osborne Street"/>
        <s v="Av. Brigadeiro Faria Lima, 2170"/>
        <s v="Qe 7 Bloco G"/>
        <s v="120 S Orange Ave"/>
        <s v="2211 W Berry Street"/>
        <s v="Rua da Assunção 53"/>
        <s v="Barbarossastraße 19"/>
        <s v="1 Microsoft Way"/>
        <s v="801 W 4th Street"/>
        <s v="194A Chain Lake Drive"/>
        <s v="3,Raj Bhavan Road"/>
        <s v="319 N. Frances Street"/>
        <s v="Praça Pio X, 119"/>
        <s v="Theodor-Heuss-Straße 34"/>
        <s v="541 Del Medio Avenue"/>
        <s v="1 Infinite Loop"/>
        <s v="230 Elgin Street"/>
        <s v="Celsiusg. 9"/>
        <s v="1033 N Park Ave"/>
        <s v="12,Community Centre"/>
        <s v="113 Lupus St"/>
        <s v="Ullevålsveien 14"/>
        <s v="202 Hoxton Street"/>
        <s v="Berger Straße 10"/>
        <s v="Sønder Boulevard 51"/>
        <s v="796 Dundas Street West"/>
        <s v="302 S 700 E"/>
        <s v="1498 rue Bélanger"/>
        <s v="8210 111 ST NW"/>
        <s v="307 Macacha Güemes"/>
        <s v="8, Rue Hanovre"/>
        <s v="69 Salem Street"/>
        <s v="Tauentzienstraße 8"/>
        <s v="Porthaninkatu 9"/>
        <s v="4, Rue Milton"/>
        <s v="Rua dos Campeões Europeus de Viena, 4350"/>
        <s v="5112 48 Street"/>
        <s v="Erzsébet krt. 58."/>
        <s v="Grétrystraat 63"/>
        <s v="110 Raeburn Pl"/>
        <s v="Ordynacka 10"/>
        <s v="421 Bourke Street"/>
        <s v="1600 Amphitheatre Parkway"/>
        <s v="C/ San Bernardo 85"/>
        <s v="Calle Lira, 198"/>
        <s v="Rilská 3174/6"/>
        <s v="627 Broadway"/>
        <s v="700 W Pender Street"/>
        <s v="Lijnbaansgracht 120bg"/>
      </sharedItems>
    </cacheField>
    <cacheField name="BillingCity" numFmtId="0">
      <sharedItems>
        <s v="Chicago"/>
        <s v="Prague"/>
        <s v="São Paulo"/>
        <s v="Bordeaux"/>
        <s v="Vienne"/>
        <s v="Lyon"/>
        <s v="Dijon"/>
        <s v="Dublin"/>
        <s v="Rome"/>
        <s v="Winnipeg"/>
        <s v="São José dos Campos"/>
        <s v="Brasília"/>
        <s v="Orlando"/>
        <s v="Fort Worth"/>
        <s v="Lisbon"/>
        <s v="Berlin"/>
        <s v="Redmond"/>
        <s v="Reno"/>
        <s v="Halifax"/>
        <s v="Bangalore"/>
        <s v="Madison"/>
        <s v="Rio de Janeiro"/>
        <s v="Stuttgart"/>
        <s v="Mountain View"/>
        <s v="Cupertino"/>
        <s v="Ottawa"/>
        <s v="Stockholm"/>
        <s v="Tucson"/>
        <s v="Delhi"/>
        <s v="London"/>
        <s v="Oslo"/>
        <s v="Frankfurt"/>
        <s v="Copenhagen"/>
        <s v="Toronto"/>
        <s v="Salt Lake City"/>
        <s v="Montréal"/>
        <s v="Edmonton"/>
        <s v="Buenos Aires"/>
        <s v="Paris"/>
        <s v="Boston"/>
        <s v="Helsinki"/>
        <s v="Porto"/>
        <s v="Yellowknife"/>
        <s v="Budapest"/>
        <s v="Brussels"/>
        <s v="Edinburgh"/>
        <s v="Warsaw"/>
        <s v="Sidney"/>
        <s v="Madrid"/>
        <s v="Santiago"/>
        <s v="New York"/>
        <s v="Vancouver"/>
        <s v="Amsterdam"/>
      </sharedItems>
    </cacheField>
    <cacheField name="BillingState" numFmtId="0">
      <sharedItems containsBlank="1">
        <s v="IL"/>
        <m/>
        <s v="SP"/>
        <s v="Dublin"/>
        <s v="RM"/>
        <s v="MB"/>
        <s v="DF"/>
        <s v="FL"/>
        <s v="TX"/>
        <s v="WA"/>
        <s v="NV"/>
        <s v="NS"/>
        <s v="WI"/>
        <s v="RJ"/>
        <s v="CA"/>
        <s v="ON"/>
        <s v="AZ"/>
        <s v="UT"/>
        <s v="QC"/>
        <s v="AB"/>
        <s v="MA"/>
        <s v="NT"/>
        <s v="NSW"/>
        <s v="NY"/>
        <s v="BC"/>
        <s v="VV"/>
      </sharedItems>
    </cacheField>
    <cacheField name="BillingCountry" numFmtId="0">
      <sharedItems>
        <s v="USA"/>
        <s v="Czech Republic"/>
        <s v="Brazil"/>
        <s v="France"/>
        <s v="Austria"/>
        <s v="Ireland"/>
        <s v="Italy"/>
        <s v="Canada"/>
        <s v="Portugal"/>
        <s v="Germany"/>
        <s v="India"/>
        <s v="Sweden"/>
        <s v="United Kingdom"/>
        <s v="Norway"/>
        <s v="Denmark"/>
        <s v="Argentina"/>
        <s v="Finland"/>
        <s v="Hungary"/>
        <s v="Belgium"/>
        <s v="Poland"/>
        <s v="Australia"/>
        <s v="Spain"/>
        <s v="Chile"/>
        <s v="Netherlands"/>
      </sharedItems>
    </cacheField>
    <cacheField name="BillingPostalCode" numFmtId="0">
      <sharedItems containsBlank="1">
        <s v="60611"/>
        <s v="14700"/>
        <s v="01310-200"/>
        <s v="33000"/>
        <s v="1010"/>
        <s v="69002"/>
        <s v="01007-010"/>
        <s v="21000"/>
        <m/>
        <s v="00192"/>
        <s v="R3L 2B9"/>
        <s v="12227-000"/>
        <s v="71020-677"/>
        <s v="32801"/>
        <s v="76110"/>
        <s v="10779"/>
        <s v="98052-8300"/>
        <s v="89503"/>
        <s v="B3S 1C5"/>
        <s v="560001"/>
        <s v="53703"/>
        <s v="20040-020"/>
        <s v="70174"/>
        <s v="94040-111"/>
        <s v="95014"/>
        <s v="K2P 1L7"/>
        <s v="11230"/>
        <s v="85719"/>
        <s v="110017"/>
        <s v="SW1V 3EN"/>
        <s v="0171"/>
        <s v="N1 5LH"/>
        <s v="60316"/>
        <s v="1720"/>
        <s v="M6J 1V1"/>
        <s v="84102"/>
        <s v="H2G 1A7"/>
        <s v="T6G 2C7"/>
        <s v="1106"/>
        <s v="75002"/>
        <s v="2113"/>
        <s v="10789"/>
        <s v="00530"/>
        <s v="75009"/>
        <s v="X1A 1N6"/>
        <s v="H-1073"/>
        <s v="1000"/>
        <s v="EH4 1HH"/>
        <s v="00-358"/>
        <s v="2010"/>
        <s v="94043-1351"/>
        <s v="28015"/>
        <s v="14300"/>
        <s v="10012-2612"/>
        <s v="V6C 1G8"/>
        <s v="1016"/>
      </sharedItems>
    </cacheField>
    <cacheField name="InvoiceValue" numFmtId="4">
      <sharedItems containsSemiMixedTypes="0" containsString="0" containsNumber="1">
        <n v="1.78"/>
        <n v="3.56"/>
        <n v="5.34"/>
        <n v="0.89"/>
        <n v="8.01"/>
        <n v="20.459999999999994"/>
        <n v="12.46"/>
        <n v="1.89"/>
        <n v="3.78"/>
        <n v="2.67"/>
        <n v="4.45"/>
        <n v="11.57"/>
        <n v="7.120000000000001"/>
        <n v="22.459999999999994"/>
        <n v="20.459999999999997"/>
        <n v="10.01"/>
        <n v="17.01"/>
        <n v="24.459999999999994"/>
        <n v="14.46"/>
        <n v="17.46"/>
        <n v="6.34"/>
        <n v="11.34"/>
        <n v="15.459999999999999"/>
        <n v="17.459999999999997"/>
        <n v="14.01"/>
        <n v="7.56"/>
        <n v="9.01"/>
        <n v="2.78"/>
        <n v="8.34"/>
      </sharedItems>
    </cacheField>
    <cacheField name="Count" numFmtId="0">
      <sharedItems containsSemiMixedTypes="0" containsString="0" containsNumber="1" containsInteger="1">
        <n v="2.0"/>
        <n v="4.0"/>
        <n v="6.0"/>
        <n v="1.0"/>
        <n v="9.0"/>
        <n v="14.0"/>
        <n v="3.0"/>
        <n v="5.0"/>
        <n v="13.0"/>
        <n v="8.0"/>
      </sharedItems>
    </cacheField>
    <cacheField name="Item1" numFmtId="0">
      <sharedItems>
        <s v="[Untitled]"/>
        <s v="#9 Dream"/>
        <s v="2 Minutes To Midnight"/>
        <s v="A Small Victory"/>
        <s v="Abraham, Martin And John"/>
        <s v="Acelerou"/>
        <s v="Aces High"/>
        <s v="Act IV, Symphony"/>
        <s v="Admirável Gado Novo"/>
        <s v="Adrift"/>
        <s v="After Midnight"/>
        <s v="Álibi"/>
        <s v="All Along The Watchtower"/>
        <s v="All Because Of You"/>
        <s v="Aloha"/>
        <s v="Amazing"/>
        <s v="American Idiot"/>
        <s v="Anything Goes"/>
        <s v="Army Ants"/>
        <s v="As Rosas Não Falam (Beth Carvalho)"/>
        <s v="Atras Da Porta"/>
        <s v="Attitude"/>
        <s v="Back to Black"/>
        <s v="Bad"/>
        <s v="Balanço"/>
        <s v="Baltar's Escape"/>
        <s v="Bass Trap"/>
        <s v="Battlestar Galactica, Pt. 2"/>
        <s v="Be Good Johnny"/>
        <s v="Beach Sequence"/>
        <s v="Beira Mar"/>
        <s v="Believe"/>
        <s v="Bell Bottom Blues"/>
        <s v="Bem Devagar"/>
        <s v="Berimbau"/>
        <s v="Bittersweet Me"/>
        <s v="Black Diamond"/>
        <s v="Black Dog"/>
        <s v="Black Light Syndrome"/>
        <s v="Black Moon Creeping"/>
        <s v="Black Mountain Side"/>
        <s v="Black Night"/>
        <s v="Bleed Together"/>
        <s v="Blue Rythm Fantasy"/>
        <s v="Body Count"/>
        <s v="Bora-Bora"/>
        <s v="Boris The Spider"/>
        <s v="Born To Move"/>
        <s v="Boulevard Of Broken Dreams"/>
        <s v="Bye, Bye Brasil"/>
        <s v="Caçador de Mim (Sá &amp; Guarabyra)"/>
        <s v="Caleidoscópio"/>
        <s v="Californication"/>
        <s v="Can't Get There From Here"/>
        <s v="Can't Stand Losing You"/>
        <s v="Canta, Canta Mais"/>
        <s v="Carnival Of Sorts"/>
        <s v="Carouselambra"/>
        <s v="Casa no Campo"/>
        <s v="Chaos-Control"/>
        <s v="Chemical Wedding"/>
        <s v="Children of the Damned"/>
        <s v="City Of Blinding Lights"/>
        <s v="Clash City Rockers"/>
        <s v="Com Açúcar E Com Afeto"/>
        <s v="Compadre"/>
        <s v="Concerto for Cello and Orchestra in E minor, Op. 85: I. Adagio - Moderato"/>
        <s v="Concerto No.2 in F Major, BWV1047, I. Allegro"/>
        <s v="Condição"/>
        <s v="Coração do Agreste (Fafá de Belém)"/>
        <s v="Cornucopia"/>
        <s v="Cotton Fields"/>
        <s v="Crash Course In Brain Surgery"/>
        <s v="Creep"/>
        <s v="Crossroads, Pt. 1"/>
        <s v="D'Yer Mak'er"/>
        <s v="Damage Case"/>
        <s v="Dancing Days"/>
        <s v="Dancing In The Street"/>
        <s v="Dazed And Confused"/>
        <s v="De Ja Vu"/>
        <s v="De La Luz"/>
        <s v="Desire"/>
        <s v="Dezesseis"/>
        <s v="Diga Lá, Coração"/>
        <s v="Dirty Little Thing"/>
        <s v="Do You Feel Loved"/>
        <s v="Dog Eat Dog"/>
        <s v="Dois Pra Lá, Dois Pra Cá"/>
        <s v="Double Talkin' Jive"/>
        <s v="Dream Of Mirrors"/>
        <s v="Drowning Man"/>
        <s v="Drum Boogie"/>
        <s v="Duelists"/>
        <s v="Dust N' Bones"/>
        <s v="End Of Romanticism"/>
        <s v="Endgame"/>
        <s v="Esquinas"/>
        <s v="Etnia"/>
        <s v="Étude 1, In C Major - Preludio (Presto) - Liszt"/>
        <s v="Evil Dick"/>
        <s v="Experiment In Terra"/>
        <s v="Expresso 2222"/>
        <s v="Eye"/>
        <s v="Fat Bottomed Girls"/>
        <s v="Fates Warning"/>
        <s v="Fear Is The Key"/>
        <s v="Fear Of The Dark"/>
        <s v="Fight From The Inside"/>
        <s v="Finding My Way"/>
        <s v="Flash"/>
        <s v="Folhas Secas"/>
        <s v="Formigueiro"/>
        <s v="Formosa"/>
        <s v="Fortunes Of War"/>
        <s v="Gatas Extraordinárias"/>
        <s v="Gates Of Urizen"/>
        <s v="Gay Witch Hunt"/>
        <s v="Ghost Of The Navigator"/>
        <s v="Give Me Novacaine"/>
        <s v="Go Back"/>
        <s v="Gone"/>
        <s v="Good Golly Miss Molly"/>
        <s v="Gostava Tanto De Você"/>
        <s v="Green Disease"/>
        <s v="Greetings from Earth, Pt. 1"/>
        <s v="Hairshirt"/>
        <s v="Hallowed Be Thy Name"/>
        <s v="Happy Jack"/>
        <s v="Harvester Of Sorrow"/>
        <s v="Heartland"/>
        <s v="Heaven Coming Down"/>
        <s v="Heliopolis"/>
        <s v="Help Yourself"/>
        <s v="Helpless"/>
        <s v="Hero"/>
        <s v="Hey Cisco"/>
        <s v="Hey Hey"/>
        <s v="Hey Tonight"/>
        <s v="Higher Ground"/>
        <s v="Hit The Lights"/>
        <s v="Holiday"/>
        <s v="Holier Than Thou"/>
        <s v="Hot Girl"/>
        <s v="How Many More Times"/>
        <s v="How The West Was Won And Where It Got Us"/>
        <s v="How to Stop an Exploding Man"/>
        <s v="I Am"/>
        <s v="I Can't Explain"/>
        <s v="I Don't Know"/>
        <s v="I Need Love"/>
        <s v="I Still Haven't Found What I'm Looking for"/>
        <s v="I Still Love You"/>
        <s v="Imagine"/>
        <s v="Immigrant Song"/>
        <s v="In The Evening"/>
        <s v="Innuendo"/>
        <s v="Insensível"/>
        <s v="Interlude Zumbi"/>
        <s v="Intro"/>
        <s v="Invaders"/>
        <s v="Invisible Kid"/>
        <s v="Iron Man"/>
        <s v="Is This Love (Live)"/>
        <s v="It's Late"/>
        <s v="J Squared"/>
        <s v="Jealous Guy"/>
        <s v="Jorge Da Capadócia"/>
        <s v="Jump In The Fire"/>
        <s v="Jungle Drums"/>
        <s v="Karelia Suite, Op.11: 2. Ballade (Tempo Di Menuetto)"/>
        <s v="Knockin On Heavens Door"/>
        <s v="Lanterna Dos Afogados"/>
        <s v="Lavadeira"/>
        <s v="Lay Down Sally"/>
        <s v="Leper Messiah"/>
        <s v="Let Me Love You Baby"/>
        <s v="Lightning Strikes Twice"/>
        <s v="Lilás"/>
        <s v="Linha Do Horizonte"/>
        <s v="Lodi"/>
        <s v="Long As I Can See The Light"/>
        <s v="Longview"/>
        <s v="Loud Love"/>
        <s v="Love Gun"/>
        <s v="Love Removal Machine"/>
        <s v="Madalena"/>
        <s v="Mãe Terra"/>
        <s v="Magic Bus"/>
        <s v="Magnetic Ocean"/>
        <s v="Mama Said"/>
        <s v="Master Of Puppets"/>
        <s v="Me Deixas Louca"/>
        <s v="Me Liga"/>
        <s v="Meditação"/>
        <s v="Meet Kevin Johnson"/>
        <s v="Mensagen De Amor (2000)"/>
        <s v="Metal Meltdown"/>
        <s v="Midnight Cowboy"/>
        <s v="Momentos Que Marcam"/>
        <s v="Moonchild"/>
        <s v="Morena De Angola"/>
        <s v="Most High"/>
        <s v="Motorbreath"/>
        <s v="Música No Ar"/>
        <s v="My Time After Awhile"/>
        <s v="Na Frente Da TV"/>
        <s v="Naked In Front Of The Computer"/>
        <s v="Navegar Impreciso"/>
        <s v="Nebulosa Do Amor"/>
        <s v="Nega Do Cabelo Duro"/>
        <s v="Nem Um Dia"/>
        <s v="New Love"/>
        <s v="Neworld"/>
        <s v="No Memory"/>
        <s v="Nothing Else Matters"/>
        <s v="O Beco"/>
        <s v="O Descobridor Dos Sete Mares"/>
        <s v="O Pulso"/>
        <s v="Of Wolf And Man"/>
        <s v="Old Love"/>
        <s v="Onde Anda Você"/>
        <s v="One Step Closer"/>
        <s v="Opachorô (Live)"/>
        <s v="Opus No.1"/>
        <s v="Out On The Tiles"/>
        <s v="Outshined"/>
        <s v="Over And Out"/>
        <s v="Over The Hills And Far Away"/>
        <s v="Palavras"/>
        <s v="Palavras Ao Vento"/>
        <s v="Papeau Nuky Doe"/>
        <s v="Peace On Earth"/>
        <s v="Peer Gynt Suite No.1, Op.46: 1. Morning Mood"/>
        <s v="Perfect Crime"/>
        <s v="Perplexo"/>
        <s v="Phantom Lord"/>
        <s v="Pilot"/>
        <s v="Pini Di Roma (Pinien Von Rom) \ I Pini Della Via Appia"/>
        <s v="Planet Home"/>
        <s v="Playtime"/>
        <s v="Please Don't Touch"/>
        <s v="Plush"/>
        <s v="Posso Perder Minha Mulher, Minha Mãe, Desde Que Eu Tenha O Rock And Roll"/>
        <s v="Prá Dizer Adeus"/>
        <s v="Praise"/>
        <s v="Pride (In The Name Of Love)"/>
        <s v="Pristina"/>
        <s v="Problem Child"/>
        <s v="Prometheus Overture, Op. 43"/>
        <s v="Promises"/>
        <s v="Prowler"/>
        <s v="Put The Finger On You"/>
        <s v="Puteiro Em João Pessoa"/>
        <s v="Quanta (Live)"/>
        <s v="Quem Mata A Mulher Mata O Melhor"/>
        <s v="Querem Meu Sangue"/>
        <s v="Radio Free Aurope"/>
        <s v="Radio/Video"/>
        <s v="Rappers Reais"/>
        <s v="Rasul"/>
        <s v="Real Love"/>
        <s v="Redundant"/>
        <s v="Refazenda"/>
        <s v="Reggae Odoyá"/>
        <s v="Rehab"/>
        <s v="Release"/>
        <s v="Relvelation (Mother Earth)"/>
        <s v="Restless and Wild"/>
        <s v="Revolta Olodum"/>
        <s v="Rhinocerous"/>
        <s v="Ride The Lightning"/>
        <s v="Right Next Door to Hell"/>
        <s v="Right Through You"/>
        <s v="Rock And Roll All Nite"/>
        <s v="Rollover D.J."/>
        <s v="Romance Ideal"/>
        <s v="Safety Training"/>
        <s v="Salutations"/>
        <s v="Salve Nossa Senhora"/>
        <s v="Samba Da Volta"/>
        <s v="Samba Makossa"/>
        <s v="Sampa"/>
        <s v="Sangue Latino"/>
        <s v="Sapato 36"/>
        <s v="Saturnine"/>
        <s v="Saudade Dos Aviões Da Panair (Conversando No Bar)"/>
        <s v="Save The Children"/>
        <s v="Say It Loud, I'm Black And I'm Proud Pt.1"/>
        <s v="Scheherazade, Op. 35: I. The Sea and Sindbad's Ship"/>
        <s v="Se Liga"/>
        <s v="Sea Of Sorrow"/>
        <s v="See You"/>
        <s v="Seventh Son of a Seventh Son"/>
        <s v="She Loves Me Not"/>
        <s v="Sheer Heart Attack"/>
        <s v="Shock Me"/>
        <s v="Shotgun Blues"/>
        <s v="Shout It Out Loud"/>
        <s v="Sick Again"/>
        <s v="Sir Psycho Sexy"/>
        <s v="Sítio Do Pica-Pau Amarelo"/>
        <s v="Slave"/>
        <s v="Slowness"/>
        <s v="Snowblind"/>
        <s v="So Central Rain"/>
        <s v="Soldado Da Paz"/>
        <s v="Soldier Side - Intro"/>
        <s v="Solitary"/>
        <s v="Some Unholy War"/>
        <s v="Someday Never Comes"/>
        <s v="Sonifera Ilha"/>
        <s v="Sozinho"/>
        <s v="Sozinho (Caêdrum 'n' Bass)"/>
        <s v="Starburst"/>
        <s v="Stay (Faraway, So Close!)"/>
        <s v="Stir It Up (Live)"/>
        <s v="Stone Free"/>
        <s v="Stripsearch"/>
        <s v="Stuck With Me"/>
        <s v="Suck My Kiss"/>
        <s v="Suite No. 3 in D, BWV 1068: III. Gavotte I &amp; II"/>
        <s v="Sunday Bloody Sunday"/>
        <s v="Sure Know Something"/>
        <s v="Susie Q"/>
        <s v="Tailgunner"/>
        <s v="Take the Box"/>
        <s v="Take This Bottle"/>
        <s v="Tanto Tempo"/>
        <s v="Tarde Em Itapoã"/>
        <s v="Terra"/>
        <s v="Texarkana"/>
        <s v="Thank You"/>
        <s v="That's The Way"/>
        <s v="The Alchemist"/>
        <s v="The Convention"/>
        <s v="The Convict"/>
        <s v="The Educated Fool"/>
        <s v="The First Time"/>
        <s v="The House Jack Built"/>
        <s v="The Initiation"/>
        <s v="The Lost Warrior"/>
        <s v="The Meaning Of The Blues"/>
        <s v="The Memory Remains"/>
        <s v="The Number Of The Beast"/>
        <s v="The Outlaw Torn"/>
        <s v="The Prisoner"/>
        <s v="The Show Must Go On"/>
        <s v="The Struggle Within"/>
        <s v="The Thing That Should Not Be"/>
        <s v="The Three Sunrises"/>
        <s v="The Tower"/>
        <s v="The Trooper"/>
        <s v="The Unforgettable Fire"/>
        <s v="The Wrong Child"/>
        <s v="The Zoo"/>
        <s v="These Colours Don't Run"/>
        <s v="Think About You"/>
        <s v="This Is Radio Clash"/>
        <s v="Through a Looking Glass"/>
        <s v="Todo Amor (Asas Da Liberdade)"/>
        <s v="Trash, Trampoline And The Party Girl"/>
        <s v="Tuesday's Gone"/>
        <s v="Turbo Lover"/>
        <s v="Turn The Page"/>
        <s v="Tyrant (Live)"/>
        <s v="Um Indio"/>
        <s v="Um Lugar ao Sol"/>
        <s v="Um Passeio No Mundo Livre"/>
        <s v="Uma Brasileira"/>
        <s v="Unchained"/>
        <s v="Under Pressure"/>
        <s v="Under The Sun/Every Day Comes and Goes"/>
        <s v="Undertow"/>
        <s v="Underwater Love"/>
        <s v="União Da Ilha"/>
        <s v="Untitled"/>
        <s v="Up An' Atom"/>
        <s v="Vai Passar"/>
        <s v="Valentino's"/>
        <s v="Vamo Batê Lata"/>
        <s v="Vulcão Dub - Fui Eu"/>
        <s v="Waiting"/>
        <s v="Waiting On A Sign"/>
        <s v="Wake Me Up When September Ends"/>
        <s v="Wake Up Dead Man"/>
        <s v="Walking On The Water"/>
        <s v="War of the Gods, Pt. 2"/>
        <s v="Wave (Os Cariocas)"/>
        <s v="We Are The Champions"/>
        <s v="Wearing And Tearing"/>
        <s v="Wet My Bed"/>
        <s v="When I Look At The World"/>
        <s v="When Love Comes To Town"/>
        <s v="When The Levee Breaks"/>
        <s v="When You Gonna Learn (Digeridoo)"/>
        <s v="Whiskey In The Jar"/>
        <s v="Winterlong"/>
        <s v="Won't Get Fooled Again (Full Length Version)"/>
        <s v="Yesterdays"/>
        <s v="You Know I'm No Good"/>
        <s v="You Shook Me"/>
        <s v="You've Got Another Thing Comin'"/>
        <s v="Your Time Has Come"/>
        <s v="Your Time Is Gonna Come"/>
        <s v="Zeca Violeiro"/>
      </sharedItems>
    </cacheField>
    <cacheField name="Price1" numFmtId="4">
      <sharedItems containsSemiMixedTypes="0" containsString="0" containsNumber="1">
        <n v="0.99"/>
        <n v="1.99"/>
      </sharedItems>
    </cacheField>
    <cacheField name="Item2" numFmtId="0">
      <sharedItems containsBlank="1">
        <s v="Nothing To Say"/>
        <s v="Give Peace a Chance"/>
        <s v="Losfer Words"/>
        <s v="Easy"/>
        <m/>
        <s v="Atrás da Porta"/>
        <s v="Music for the Funeral of Queen Mary: VI. &quot;Thou Knowest, Lord, the Secrets of Our Hearts&quot;"/>
        <s v="Mis Penas Lloraba Yo (Ao Vivo) Soy Gitano (Tangos)"/>
        <s v="...And Found"/>
        <s v="Promises"/>
        <s v="A Man And A Woman"/>
        <s v="Será"/>
        <s v="You Oughta Know"/>
        <s v="Give Me Novacaine"/>
        <s v="Perfect Crime"/>
        <s v="Gyroscope"/>
        <s v="Tatuagem"/>
        <s v="For Whom The Bell Tolls"/>
        <s v="Tears Dry On Their Own"/>
        <s v="Sweetest Thing"/>
        <s v="Comida"/>
        <s v="Everlasting Love"/>
        <s v="Lost Planet of the Gods, Pt. 1"/>
        <s v="Down by the Sea"/>
        <s v="Plot 180"/>
        <s v="As We Sleep"/>
        <s v="Swing Low Sweet Chariot"/>
        <s v="Saudosismo"/>
        <s v="Pot-Pourri N.º 2"/>
        <s v="Binky The Doormat"/>
        <s v="Shock Me"/>
        <s v="Stairway To Heaven"/>
        <s v="Midnight From The Inside Out"/>
        <s v="White Riot"/>
        <s v="Communication Breakdown"/>
        <s v="Pictures Of Home"/>
        <s v="Song For Lorraine"/>
        <s v="Bowels Of The Devil"/>
        <s v="I Feel Good (I Got You) - Sossego"/>
        <s v="Brasil"/>
        <s v="Are We The Waiting"/>
        <s v="Susie Q"/>
        <s v="Trac Trac"/>
        <s v="Road Trippin'"/>
        <s v="Fall On Me"/>
        <s v="King Of Pain"/>
        <s v="Cochise"/>
        <s v="I'm Gonna Crawl"/>
        <s v="Romaria"/>
        <s v="Cursed Diamonds"/>
        <s v="The Prisoner"/>
        <s v="Train In Vain"/>
        <s v="Meu Caro Amigo"/>
        <s v="Réu Confesso"/>
        <s v="Wellington's Victory or the Battle Symphony, Op.91: 2. Symphony of Triumph"/>
        <s v="Concerto for Piano No. 2 in F Minor, Op. 21: II. Larghetto"/>
        <s v="Aquilo"/>
        <s v="Romaria (Renato Teixeira)"/>
        <s v="Laguna Sunrise"/>
        <s v="Don't Look Now"/>
        <s v="Am I Evil?"/>
        <s v="Soldier Side - Intro"/>
        <s v="Seven Minutes to Midnight"/>
        <s v="No Quarter"/>
        <s v="The Four Horsemen"/>
        <s v="Eruption"/>
        <s v="L'Avventura"/>
        <s v="Gangland"/>
        <s v="Surrender"/>
        <s v="Pride (In The Name Of Love)"/>
        <s v="American Woman"/>
        <s v="Comportamento Geral"/>
        <s v="So Por Amor"/>
        <s v="If God Will Send His Angels"/>
        <s v="Overdose"/>
        <s v="The Garden"/>
        <s v="Iron Maiden"/>
        <s v="Two Hearts Beat As One"/>
        <s v="Let Me Off Uptown"/>
        <s v="Powerslave"/>
        <s v="Live and Let Die"/>
        <s v="Crossfire"/>
        <s v="Country Feedback"/>
        <s v="Se..."/>
        <s v="Samba Do Lado"/>
        <s v="String Quartet No. 12 in C Minor, D. 703 &quot;Quartettsatz&quot;: II. Andante - Allegro assai"/>
        <s v="King In Crimson"/>
        <s v="Take the Celestra"/>
        <s v="Palco"/>
        <s v="Stand Inside Your Love"/>
        <s v="You're My Best Friend"/>
        <s v="Run Silent Run Deep"/>
        <s v="01 - Prowler"/>
        <s v="Moonchild"/>
        <s v="Sleep On The Sidewalk"/>
        <s v="Evil Ways"/>
        <s v="We Will Rock You"/>
        <s v="Poeira"/>
        <s v="O Pulso"/>
        <s v="Minha Namorada"/>
        <s v="The Aftermath"/>
        <s v="Você Passa, Eu Acho Graça (Ao Vivo)"/>
        <s v="Trupets Of Jericho"/>
        <s v="Wildest Dreams"/>
        <s v="Extraordinary Girl"/>
        <s v="Ghost"/>
        <s v="Wrote A Song For Everyone"/>
        <s v="Não Quero Dinheiro"/>
        <s v="Why Go"/>
        <s v="Pilot"/>
        <s v="Undertow"/>
        <s v="Sanctuary"/>
        <s v="Pictures Of Lily"/>
        <s v="The Duke"/>
        <s v="The Star Spangled Banner"/>
        <s v="The River (Remix)"/>
        <s v="It Doesn't Matter"/>
        <s v="Suite No. 3 in D, BWV 1068: III. Gavotte I &amp; II"/>
        <s v="Mouth To Mouth"/>
        <s v="The Woman King"/>
        <s v="Fortuneteller"/>
        <s v="Lonely Stranger"/>
        <s v="Good Golly Miss Molly"/>
        <s v="Secrets"/>
        <s v="Phantom Lord"/>
        <s v="Through The Never"/>
        <s v="What Is And What Should Never Be"/>
        <s v="The Wake-Up Bomb"/>
        <s v="Jesus Of Suburbia / City Of The Damned / I Don't Care / Dearly Beloved / Tales Of Another Broken Home"/>
        <s v="I'm A Boy"/>
        <s v="Flying High Again"/>
        <s v="Into The Fire"/>
        <s v="Freedom For My People"/>
        <s v="Nothin' To Lose"/>
        <s v="[Just Like] Starting Over"/>
        <s v="Heartbreaker"/>
        <s v="Fool In The Rain"/>
        <s v="Breakthru"/>
        <s v="Collaborators"/>
        <s v="Rios Pontes &amp; Overdrives"/>
        <s v="Ghost Of The Navigator"/>
        <s v="Run to the Hills"/>
        <s v="Eye Of The Beholder"/>
        <s v="Shining In The Light"/>
        <s v="Shiny Happy People"/>
        <s v="Maria"/>
        <s v="Beautiful Boy"/>
        <s v="Bem Devagar"/>
        <s v="(Anesthesia) Pulling Teeth"/>
        <s v="Pot-Pourri N.º 4"/>
        <s v="Fantasia On Greensleeves"/>
        <s v="Wonderful Tonight"/>
        <s v="Meu Erro"/>
        <s v="Dazed and Confused"/>
        <s v="Damage Inc."/>
        <s v="Travis Walk"/>
        <s v="Don't Look To The Eyes Of A Stranger"/>
        <s v="Um Amor Puro"/>
        <s v="Abrir A Porta"/>
        <s v="Commotion"/>
        <s v="Sweet Hitch-Hiker"/>
        <s v="Basket Case"/>
        <s v="Get On The Snake"/>
        <s v="Deuce"/>
        <s v="Sweet Soul Sister"/>
        <s v="Aprendendo A Jogar"/>
        <s v="Menino De Rua"/>
        <s v="The Seeker"/>
        <s v="She Wears Black"/>
        <s v="Battery"/>
        <s v="Saudosa Maloca"/>
        <s v="Quase Um Segundo"/>
        <s v="Muita Bobeira"/>
        <s v="La Bella Luna"/>
        <s v="Diamonds And Rust (Live)"/>
        <s v="Star A.D."/>
        <s v="Bumbo Da Mangueira"/>
        <s v="Can I Play With Madness"/>
        <s v="A Banda"/>
        <s v="Your Blue Room"/>
        <s v="Prenda Minha"/>
        <s v="Amor Demais"/>
        <s v="Life During Wartime"/>
        <s v="Hemp Family"/>
        <s v="Açai"/>
        <s v="Compadre"/>
        <s v="Primary"/>
        <s v="Piece Of Pie"/>
        <s v="Romance Ideal"/>
        <s v="Não Vou Ficar"/>
        <s v="Nem 5 Minutos Guardados"/>
        <s v="The God That Failed"/>
        <s v="Last Cup Of Sorrow"/>
        <s v="Yahweh"/>
        <s v="A Novidade (Live)"/>
        <s v="How High The Moon"/>
        <s v="Bron-Y-Aur Stomp"/>
        <s v="Spoonman"/>
        <s v="Disenchanted Lullaby"/>
        <s v="In The Evening"/>
        <s v="A Melhor Forma"/>
        <s v="Metrô. Linha 743"/>
        <s v="Esporrei Na Manivela"/>
        <s v="Symphony No. 41 in C Major, K. 551, &quot;Jupiter&quot;: IV. Molto allegro"/>
        <s v="Bad Obsession"/>
        <s v="Seek &amp; Destroy"/>
        <s v="Through the Looking Glass, Pt. 1"/>
        <s v="Inject The Venom"/>
        <s v="Deeper Underground"/>
        <s v="J Squared"/>
        <s v="Já Foi"/>
        <s v="You Fool No One"/>
        <s v="Família"/>
        <s v="Down Under"/>
        <s v="Love Rescue Me"/>
        <s v="Caffeine"/>
        <s v="Rag Doll"/>
        <s v="Sonata for Solo Violin: IV: Presto"/>
        <s v="Signe"/>
        <s v="Given To Fly"/>
        <s v="O Dia Em Que A Terra Parou"/>
        <s v="Pela Internet (Live)"/>
        <s v="O Braço Da Minha Guitarra"/>
        <s v="Lugar Nenhum"/>
        <s v="Perfect Circle"/>
        <s v="Sad Statue"/>
        <s v="End Of Romanticism"/>
        <s v="Into The Light"/>
        <s v="A Paz"/>
        <s v="Protesto Do Olodum (Ao Vivo)"/>
        <s v="Children Of The Grave"/>
        <s v="Cherub Rock"/>
        <s v="The Call Of Ktulu"/>
        <s v="Not The Doctor"/>
        <s v="Lazy Gun"/>
        <s v="SKA"/>
        <s v="The Job"/>
        <s v="Commercial 2"/>
        <s v="Você Fugiu"/>
        <s v="Canto De Ossanha"/>
        <s v="Lixo Do Mangue"/>
        <s v="Parabolicamará"/>
        <s v="If You Have To Ask"/>
        <s v="Rock On"/>
        <s v="Caso Você Queira Saber"/>
        <s v="You Sure Love To Ball"/>
        <s v="I'm Real"/>
        <s v="Another One Bites The Dust"/>
        <s v="Real Thing"/>
        <s v="I Get A Kick Out Of You"/>
        <s v="The Clairvoyant"/>
        <s v="Paths Of Glory"/>
        <s v="All Dead, All Dead"/>
        <s v="She"/>
        <s v="You Could Be Mine"/>
        <s v="Calling Dr. Love"/>
        <s v="Celebration Day"/>
        <s v="I Could Die For You"/>
        <s v="Faceless"/>
        <s v="Começaria Tudo Outra Vez"/>
        <s v="Pretty Persuasion"/>
        <s v="Pensamento"/>
        <s v="Revenga"/>
        <s v="Fire + Water"/>
        <s v="You Know I'm No Good (feat. Ghostface Killah)"/>
        <s v="Amanhã Não Se Sabe"/>
        <s v="Mel"/>
        <s v="Samba De Orly"/>
        <s v="Dirty Day"/>
        <s v="Refavela (Live)"/>
        <s v="Satch Boogie"/>
        <s v="She Loves Me Not"/>
        <s v="Nice Guys Finish Last"/>
        <s v="Under The Bridge"/>
        <s v="Adios nonino"/>
        <s v="New Year's Day"/>
        <s v="Proud Mary"/>
        <s v="No Prayer For The Dying"/>
        <s v="Amy Amy Amy (Outro)"/>
        <s v="Surprise! You're Dead!"/>
        <s v="Eu Vim Da Bahia - Live"/>
        <s v="Eclipse Oculto"/>
        <s v="So Central Rain"/>
        <s v="Living Loving Maid (She's Just A Woman)"/>
        <s v="Ten Years Gone"/>
        <s v="Thank You"/>
        <s v="First Time I Met The Blues"/>
        <s v="The Coup"/>
        <s v="Back from Vacation"/>
        <s v="Out Of Sight"/>
        <s v="Homely Girl"/>
        <s v="King Nothing"/>
        <s v="Branch Closing"/>
        <s v="The Gun On Ice Planet Zero, Pt. 1"/>
        <s v="Paisagem Na Janela"/>
        <s v="The Unforgiven II"/>
        <s v="Leper Messiah"/>
        <s v="Lord Of The Flies"/>
        <s v="Hard Luck Woman"/>
        <s v="The Small Hours"/>
        <s v="Welcome Home (Sanitarium)"/>
        <s v="Killing Floor"/>
        <s v="To Tame A Land"/>
        <s v="Sunday Bloody Sunday"/>
        <s v="I Remember California"/>
        <s v="I Can't Explain"/>
        <s v="For the Greater Good of God"/>
        <s v="Rocket Queen"/>
        <s v="Nico"/>
        <s v="Your Time Is Gonna Come"/>
        <s v="Jeito Faceiro"/>
        <s v="Love And Peace Or Else"/>
        <s v="The More I See"/>
        <s v="Freewheel Burning"/>
        <s v="Astronomy"/>
        <s v="Plaster Caster"/>
        <s v="Fora Da Ordem"/>
        <s v="Chega no Suingue"/>
        <s v="Manguetown"/>
        <s v="Saber Amar"/>
        <s v="Humans Being"/>
        <s v="I Want It All"/>
        <s v="Body Count's In The House"/>
        <s v="Leave"/>
        <s v="Falamansa Song"/>
        <s v="Put Your Lights On"/>
        <s v="Lemon Drop"/>
        <s v="Morena De Angola"/>
        <s v="Mensagen De Amor (2000)"/>
        <s v="Paint It Black"/>
        <s v="Whatsername"/>
        <s v="Hawkmoon 269"/>
        <s v="Suzie-Q, Pt. 2"/>
        <s v="Greetings from Earth, Pt. 2"/>
        <s v="Garota de Ipanema (Dick Farney)"/>
        <s v="The Crunge"/>
        <s v="Crackerman"/>
        <s v="New York"/>
        <s v="Angel Of Harlem"/>
        <s v="Whatever It Is, I Just Can't Stop"/>
        <s v="Blissed &amp; Gone"/>
        <s v="5.15"/>
        <s v="Breakdown"/>
        <s v="Me &amp; Mr. Jones"/>
        <s v="How Many More Times"/>
        <s v="Dandelion"/>
        <s v="No Way Back"/>
      </sharedItems>
    </cacheField>
    <cacheField name="Price2" numFmtId="4">
      <sharedItems containsString="0" containsBlank="1" containsNumber="1">
        <n v="0.99"/>
        <m/>
        <n v="1.99"/>
      </sharedItems>
    </cacheField>
    <cacheField name="Item3" numFmtId="0">
      <sharedItems containsBlank="1">
        <m/>
        <s v="Whatever Gets You Thru the Night"/>
        <s v="The Gentle Art Of Making Enemies"/>
        <s v="Alô, Alô, Marciano"/>
        <s v="Partita in E Major, BWV 1006A: I. Prelude"/>
        <s v="Drifter"/>
        <s v="The Other 48 Days"/>
        <s v="Lonely Stranger"/>
        <s v="Pais E Filhos"/>
        <s v="Not The Doctor"/>
        <s v="Whatsername"/>
        <s v="The Garden"/>
        <s v="Release"/>
        <s v="Creeping Death"/>
        <s v="All I Want Is You"/>
        <s v="Os Cegos Do Castelo"/>
        <s v="Walk To The Water"/>
        <s v="It's a Mistake"/>
        <s v="Murders In The Rue Morgue"/>
        <s v="Let It Grow"/>
        <s v="Carta Ao Tom 74"/>
        <s v="So Fast, So Numb"/>
        <s v="Calling Dr. Love"/>
        <s v="Sometimes Salvation"/>
        <s v="Train In Vain"/>
        <s v="Cascades : I'm Not Your Lover"/>
        <s v="Little Linda"/>
        <s v="Voodoo"/>
        <s v="Sincero Breu"/>
        <s v="Coroné Antonio Bento"/>
        <s v="Commotion"/>
        <s v="Closer To The Heart"/>
        <s v="Cuyahoga"/>
        <s v="Get Off Of My Cloud"/>
        <s v="Hypnotize"/>
        <s v="Rock &amp; Roll"/>
        <s v="High Head Blues"/>
        <s v="The Aftermath"/>
        <s v="Know Your Rights"/>
        <s v="Trocando Em Miúdos"/>
        <s v="Romeo et Juliette: No. 11 - Danse des Chevaliers"/>
        <s v="Assaltaram A Gramática"/>
        <s v="Preciso Apender a Viver Só (Maysa)"/>
        <s v="Before You Accuse Me"/>
        <s v="Breadfan"/>
        <s v="Dark Corners"/>
        <s v="Company Man"/>
        <s v="Whiplash"/>
        <s v="Jump"/>
        <s v="Soul Parsifal"/>
        <s v="The Number Of The Beast"/>
        <s v="When Evening Falls"/>
        <s v="The Star Spangled Banner"/>
        <s v="Honolulu"/>
        <s v="Podres Poderes"/>
        <s v="Here I Go Again"/>
        <s v="Last Night On Earth"/>
        <s v="Love In An Elevator"/>
        <s v="Don't Damn Me"/>
        <s v="Run To The Hills"/>
        <s v="Surrender"/>
        <s v="Talk About The Passion"/>
        <s v="Sobremesa"/>
        <s v="For Those About To Rock (We Salute You)"/>
        <s v="Book Of Thel"/>
        <s v="Flower"/>
        <s v="Save Me"/>
        <s v="Where Eagles Dare"/>
        <s v="The Ides Of March"/>
        <s v="The Clairvoyant"/>
        <s v="It's Only Love"/>
        <s v="Spread Your Wings"/>
        <s v="A Melhor Forma"/>
        <s v="Blood On The World's Hands"/>
        <s v="Não Sei O Que Eu Quero Da Vida"/>
        <s v="Age Of Innocence"/>
        <s v="Arc"/>
        <s v="A Festa Do Santo Reis"/>
        <s v="Animal"/>
        <s v="Give Peace a Chance"/>
        <s v="Binky The Doormat"/>
        <s v="Lament"/>
        <s v="Music for the Funeral of Queen Mary: VI. &quot;Thou Knowest, Lord, the Secrets of Our Hearts&quot;"/>
        <s v="Crossroads, Pt. 2"/>
        <s v="High Ball Shooter"/>
        <s v="Layla"/>
        <s v="Don't Look Now"/>
        <s v="Eruption"/>
        <s v="The House Jack Built"/>
        <s v="My Friend Of Misery"/>
        <s v="St. Jimmy"/>
        <s v="I Can See For Miles"/>
        <s v="No More Tears"/>
        <s v="No One Came"/>
        <s v="Since I've Been Loving You"/>
        <s v="Fairies Wear Boots"/>
        <s v="Headlong"/>
        <s v="The Woman King"/>
        <s v="Lixo Do Mangue"/>
        <s v="Wrathchild"/>
        <s v="The Duke"/>
        <s v="Heart In Your Hand"/>
        <s v="Radio Song"/>
        <s v="Gimme Some Truth"/>
        <s v="Mel"/>
        <s v="Pot-Pourri N.º 5"/>
        <s v="Selvagem"/>
        <s v="You Shook Me(2)"/>
        <s v="Scratch-N-Sniff"/>
        <s v="Night Train"/>
        <s v="Fortunate Son"/>
        <s v="Born On The Bayou"/>
        <s v="She"/>
        <s v="I Looked At You"/>
        <s v="Badge"/>
        <s v="Elza"/>
        <s v="For the Greater Good of God"/>
        <s v="Disposable Heroes"/>
        <s v="Say Hello 2 Heaven"/>
        <s v="King For A Day"/>
        <s v="Santo Antonio"/>
        <s v="Plot 180"/>
        <s v="Texto &quot;Verdade Tropical&quot;"/>
        <s v="Tapa Aqui, Descobre Ali"/>
        <s v="Tendo A Lua"/>
        <s v="Flor De Lis"/>
        <s v="Não Quero Dinheiro"/>
        <s v="Headspace"/>
        <s v="Where The River Goes"/>
        <s v="Flying High Again"/>
        <s v="Cristina Nº 2"/>
        <s v="Ashes To Ashes"/>
        <s v="De Ouro E Marfim (Live)"/>
        <s v="Down By The Seaside"/>
        <s v="Black Hole Sun"/>
        <s v="Hey, Johnny Park!"/>
        <s v="I'm Gonna Crawl"/>
        <s v="32 Dentes"/>
        <s v="Mis Penas Lloraba Yo (Ao Vivo) Soy Gitano (Tangos)"/>
        <s v="Maluco Beleza"/>
        <s v="Just Friends"/>
        <s v="Spellbound"/>
        <s v="Journey To Arnhemland"/>
        <s v="Basket Case"/>
        <s v="Wild Side"/>
        <s v="Viradouro"/>
        <s v="RV"/>
        <s v="Blind Man"/>
        <s v="Off He Goes"/>
        <s v="Evil Walks"/>
        <s v="Todo Mundo Explica"/>
        <s v="Domingo"/>
        <s v="Lost in Hollywood"/>
        <s v="Travis Walk"/>
        <s v="Cry For Love"/>
        <s v="Tempo Rei"/>
        <s v="Dee"/>
        <s v="Disarm"/>
        <s v="My World"/>
        <s v="Bleed The Freak"/>
        <s v="Fire"/>
        <s v="Battlestar Galactica, Pt. 1"/>
        <s v="Instinto Colectivo"/>
        <s v="Firmamento"/>
        <s v="Under The Bridge"/>
        <s v="Dance"/>
        <s v="Whatever It Is, I Just Can't Stop"/>
        <s v="Falando De Amor"/>
        <s v="Fly Me To The Moon"/>
        <s v="Caught Somewhere in Time"/>
        <s v="Deep Waters"/>
        <s v="Strutter"/>
        <s v="L'Avventura"/>
        <s v="Around The World"/>
        <s v="Make Me Believe"/>
        <s v="Comportamento Geral"/>
        <s v="Falar A Verdade"/>
        <s v="Homecoming"/>
        <s v="Intro / Stronger Than Me"/>
        <s v="Eu E Ela"/>
        <s v="Odara"/>
        <s v="O Que Será (À Flor Da Terra)"/>
        <s v="I Would Do For You"/>
        <s v="Salve Simpatia"/>
        <s v="Caffeine"/>
        <s v="Macy's Day Parade"/>
        <s v="They're Red Hot"/>
        <s v="A Midsummer Night's Dream, Op.61 Incidental Music: No.7 Notturno"/>
        <s v="Falamansa Song"/>
        <s v="Fall On Me"/>
        <s v="Moby Dick"/>
        <s v="Achilles Last Stand"/>
        <s v="Poor Tom"/>
        <s v="Stone Crazy"/>
        <s v="Producer's Cut: The Return"/>
        <s v="Get Up (I Feel Like Being A) Sex Machine"/>
        <s v="Bring Me Your Cup"/>
        <s v="Bleeding Me"/>
        <s v="The Magnificent Warriors"/>
        <s v="Para Lennon E McCartney"/>
        <s v="Slither"/>
        <s v="The Unforgiven II"/>
        <s v="Goin' Blind"/>
        <s v="Dream Of Mirrors"/>
        <s v="Flash of The Blade"/>
        <s v="Two Hearts Beat As One"/>
        <s v="New Test Leper"/>
        <s v="Put Your Head Out"/>
        <s v="Prowler"/>
        <s v="Don't Cry (Original)"/>
        <s v="Lil' Evil"/>
        <s v="Olodum - Smile (Instrumental)"/>
        <s v="Crumbs From Your Table"/>
        <s v="A Kind Of Magic"/>
        <s v="Do You Love Me"/>
        <s v="Chão De Estrelas"/>
        <s v="The Economist"/>
        <s v="Criança De Domingo"/>
        <s v="O Amor Nao Sabe Esperar"/>
        <s v="Atomic Punk"/>
        <s v="Avisa"/>
        <s v="Primavera"/>
        <s v="Overtime"/>
        <s v="Meu Caro Amigo"/>
        <s v="Saber Amar"/>
        <s v="It's So Easy"/>
        <s v="Silver And Gold"/>
        <s v="The Hand of God"/>
        <s v="The Ocean"/>
        <s v="I Can't Quit You Baby"/>
        <s v="Black Capricorn Day"/>
        <s v="Squeeze Box"/>
        <s v="Estranged"/>
        <s v="Living Loving Maid (She's Just A Woman)"/>
        <s v="Rock 'N' Roll Music"/>
        <s v="Still"/>
      </sharedItems>
    </cacheField>
    <cacheField name="Price3" numFmtId="0">
      <sharedItems containsString="0" containsBlank="1" containsNumber="1">
        <m/>
        <n v="0.99"/>
        <n v="1.99"/>
      </sharedItems>
    </cacheField>
    <cacheField name="Item4" numFmtId="0">
      <sharedItems containsBlank="1">
        <m/>
        <s v="Gimme Some Truth"/>
        <s v="Ugly In The Morning"/>
        <s v="As Aparências Enganam"/>
        <s v="Sing Joyfully"/>
        <s v="Child In Time"/>
        <s v="The 23rd Psalm"/>
        <s v="San Francisco Bay Blues"/>
        <s v="Rock And Roll Is Dead"/>
        <s v="It Ain't Like That"/>
        <s v="Paradise City"/>
        <s v="Civil War"/>
        <s v="Babylon"/>
        <s v="Some Kind Of Monster"/>
        <s v="Like A Song..."/>
        <s v="Flores"/>
        <s v="Hallelujah Here She Comes"/>
        <s v="Shakes and Ladders"/>
        <s v="Iron Maiden"/>
        <s v="Before You Accuse Me"/>
        <s v="Pela Luz dos Olhos Teus (Miúcha e Tom Jobim)"/>
        <s v="Electrolite"/>
        <s v="God Gave Rock 'n' Roll To You"/>
        <s v="Girl From A Pawnshop"/>
        <s v="War (The Process)"/>
        <s v="The Cut Runs Deep"/>
        <s v="Tightrope"/>
        <s v="Selvagem"/>
        <s v="Música Urbana 2"/>
        <s v="Run Through The Jungle"/>
        <s v="Persuasion"/>
        <s v="The Finest Worksong"/>
        <s v="Gimmie Shelters"/>
        <s v="Drown Me Slowly"/>
        <s v="Stairway To Heaven"/>
        <s v="Hard To Handle"/>
        <s v="Futureal"/>
        <s v="Take The Power"/>
        <s v="Gota D'água"/>
        <s v="Symphonie Fantastique, Op. 14: V. Songe d'une nuit du sabbat"/>
        <s v="Waterhole (Expresso Bongo)"/>
        <s v="Bad Moon Rising"/>
        <s v="Pagan Baby"/>
        <s v="Stone Cold Crazy"/>
        <s v="Midnight From The Inside Out"/>
        <s v="Orientation"/>
        <s v="Metal Militia"/>
        <s v="Right Now"/>
        <s v="Quando Você Voltar"/>
        <s v="Man On The Edge"/>
        <s v="Poprocks And Coke"/>
        <s v="I Still Haven't Found What I'm Looking For"/>
        <s v="Brumário"/>
        <s v="Queixa"/>
        <s v="The Deeper The Love"/>
        <s v="Miami"/>
        <s v="Janie's Got A Gun"/>
        <s v="Dead Horse"/>
        <s v="The Evil That Men Do"/>
        <s v="Zooropa"/>
        <s v="Green Grow The Rushes"/>
        <s v="Sangue De Bairro"/>
        <s v="Princess of the Dawn"/>
        <s v="Machine Men"/>
        <s v="Jesus Christ Pose"/>
        <s v="Somebody To Love"/>
        <s v="Drifter"/>
        <s v="Stranger in a Strange Land"/>
        <s v="So Beautiful"/>
        <s v="Who Needs You"/>
        <s v="Homem Primata"/>
        <s v="2 A.M."/>
        <s v="E.C.T."/>
        <s v="Chains Of Misery"/>
        <s v="Porch"/>
        <s v="Padre Cícero"/>
        <s v="Leash"/>
        <s v="Imagine"/>
        <s v="Low"/>
        <s v="Coração De Estudante"/>
        <s v="New Year's Day"/>
        <s v="Symphony No. 2, Op. 16 -  &quot;The Four Temperaments&quot;: II. Allegro Comodo e Flemmatico"/>
        <s v="Better Halves"/>
        <s v="A Twist In The Tail"/>
        <s v="Walkin' Blues"/>
        <s v="It's Just A Thought"/>
        <s v="Dreams"/>
        <s v="Poor Twisted Me"/>
        <s v="The Wait"/>
        <s v="Letterbomb"/>
        <s v="Baba O'Riley"/>
        <s v="Crazy Train"/>
        <s v="Hush"/>
        <s v="Going To California"/>
        <s v="Sabbath, Bloody Sabbath"/>
        <s v="I'm Going Slightly Mad"/>
        <s v="One Giant Leap"/>
        <s v="Podes Crer"/>
        <s v="Blood Brothers"/>
        <s v="Blues For Pablo (Alternate Take)"/>
        <s v="United Colours"/>
        <s v="Get Up"/>
        <s v="Sympton of the Universe"/>
        <s v="Sozinho (Hitmakers Classic Mix)"/>
        <s v="Por Que Será"/>
        <s v="Bark at the Moon"/>
        <s v="Man With The Woman Head"/>
        <s v="Riviera Paradise"/>
        <s v="It's A Man's Man's Man's World"/>
        <s v="Who'll Stop The Rain"/>
        <s v="Night Time Is The Right Time"/>
        <s v="Geek Stink Breath"/>
        <s v="De Do Do Do, De Da Da Da"/>
        <s v="Sunshine Of Your Love"/>
        <s v="Nossa Gente (Avisa Là)"/>
        <s v="Where Eagles Dare"/>
        <s v="Fuel"/>
        <s v="All Night Thing"/>
        <s v="Epic"/>
        <s v="Só Tinha De Ser Com Você"/>
        <s v="Sanctuary"/>
        <s v="Carolina"/>
        <s v="My Love"/>
        <s v="Busca Vida"/>
        <s v="Azul"/>
        <s v="Canário Do Reino"/>
        <s v="Tudo Na Mais Santa Paz"/>
        <s v="Cigaro"/>
        <s v="Mr. Crowley"/>
        <s v="O Que Me Importa"/>
        <s v="Home Sick Home"/>
        <s v="Lamento De Carnaval"/>
        <s v="Boogie With Stu"/>
        <s v="Pretty Noose"/>
        <s v="Walking After You"/>
        <s v="Four Sticks"/>
        <s v="Não Vou Lutar"/>
        <s v="You Keep On Moving"/>
        <s v="As Profecias"/>
        <s v="Wake Up Alone"/>
        <s v="Overdose"/>
        <s v="Radio Song"/>
        <s v="Jaded"/>
        <s v="Primal Scream"/>
        <s v="Tradição"/>
        <s v="Everything's Ruined"/>
        <s v="Livin' On The Edge"/>
        <s v="Severed Hand"/>
        <s v="Breaking The Rules"/>
        <s v="Rock Das Aranhas (Ao Vivo) (Live)"/>
        <s v="Era Uma Vez"/>
        <s v="Piece Of Pie"/>
        <s v="Grito De Alerta"/>
        <s v="Toda Menina Baiana"/>
        <s v="Blue Train"/>
        <s v="Bullet With Butterfly Wings"/>
        <s v="Blackened"/>
        <s v="Confusion"/>
        <s v="Highway Chile"/>
        <s v="Lost Planet of the Gods, Pt. 2"/>
        <s v="Armadura"/>
        <s v="Já Foi"/>
        <s v="This Is The Place"/>
        <s v="Aos Leões"/>
        <s v="Destitute Illusions"/>
        <s v="The Unforgiven"/>
        <s v="Mack The Knife"/>
        <s v="Sea of Madness"/>
        <s v="Thinking 'Bout Tomorrow"/>
        <s v="Cold Gin"/>
        <s v="Leila"/>
        <s v="I Like Dirt"/>
        <s v="Re-Align"/>
        <s v="Menino Do Rio"/>
        <s v="Eu Também Quero Beijar"/>
        <s v="Dave"/>
        <s v="Exodus, Pt. 1"/>
        <s v="Atrás Da Verd-E-Rosa Só Não Vai Quem Já Morreu"/>
        <s v="Minha Historia"/>
        <s v="Wear You To The Ball"/>
        <s v="Filho Maravilha"/>
        <s v="Kindergarten"/>
        <s v="Don't You Cry"/>
        <s v="The Zephyr Song"/>
        <s v="Symphony No. 3 Op. 36 for Orchestra and Soprano &quot;Symfonia Piesni Zalosnych&quot; \ Lento E Largo - Tranquillissimo"/>
        <s v="Medo De Escuro"/>
        <s v="Infeliz Natal"/>
        <s v="Immigrant Song"/>
        <s v="Tea For One"/>
        <s v="Walter's Walk"/>
        <s v="When My Left Eye Jumps"/>
        <s v="Phyllis's Wedding"/>
        <s v="It's Too Funky In Here"/>
        <s v="Hang 'Em High"/>
        <s v="The Living Legend, Pt. 1"/>
        <s v="Idolatrada"/>
        <s v="Bad Seed"/>
        <s v="Prince Charming"/>
        <s v="I Was Made For Loving You"/>
        <s v="Dance Of Death"/>
        <s v="Rime of the Ancient Mariner"/>
        <s v="Numb"/>
        <s v="Departure"/>
        <s v="Danny Boy, Danny Boy"/>
        <s v="Run To The Hilss"/>
        <s v="Garden of Eden"/>
        <s v="Love"/>
        <s v="Um Amor, Um Lugar"/>
        <s v="Discotheque"/>
        <s v="I Want To Break Free"/>
        <s v="Sure Know Something"/>
        <s v="Stormbringer"/>
        <s v="Din Din Wo (Little Child)"/>
        <s v="Banditismo Por Uma Questa"/>
        <s v="Caleidoscópio"/>
        <s v="Dirty Water Dog"/>
        <s v="Desaforo"/>
        <s v="Seis Da Tarde"/>
        <s v="Don't Take Your Love From Me"/>
        <s v="Mateus Enter"/>
        <s v="Cinema Mudo"/>
        <s v="Out Ta Get Me"/>
        <s v="When Love Comes To Town"/>
        <s v="Instant Karma"/>
        <s v="Hot Dog"/>
        <s v="The Lemon Song"/>
        <s v="Were Do We Go From Here"/>
        <s v="You Better You Bet"/>
        <s v="Colibri"/>
        <s v="Celebration Day"/>
        <s v="Moon germs"/>
        <s v="Razor"/>
      </sharedItems>
    </cacheField>
    <cacheField name="Price4" numFmtId="0">
      <sharedItems containsString="0" containsBlank="1" containsNumber="1">
        <m/>
        <n v="0.99"/>
        <n v="1.99"/>
      </sharedItems>
    </cacheField>
    <cacheField name="Item5" numFmtId="0">
      <sharedItems containsBlank="1">
        <m/>
        <s v="What A Day"/>
        <s v="Layla"/>
        <s v="No No No"/>
        <s v="The Long Con"/>
        <s v="Last Cup Of Sorrow"/>
        <s v="I Belong To You"/>
        <s v="Por Causa De Você"/>
        <s v="Rocket Queen"/>
        <s v="Breakdown"/>
        <s v="Shoot Me Again"/>
        <s v="Red Light"/>
        <s v="Cabeça Dinossauro"/>
        <s v="Untitled"/>
        <s v="Nobody Knows You When You're Down &amp; Out"/>
        <s v="Surrender"/>
        <s v="Title Song"/>
        <s v="Speed Of Light"/>
        <s v="Love Don't Mean a Thing"/>
        <s v="Wall Of Denial"/>
        <s v="Smells Like Teen Spirit (Ao Vivo)"/>
        <s v="Sweet Hitch-Hiker"/>
        <s v="Funky Piano"/>
        <s v="Thief In The Night"/>
        <s v="Long Tall Sally"/>
        <s v="(White Man) In Hammersmith Palais"/>
        <s v="Don't Look To The Eyes Of A Stranger"/>
        <s v="Tempos Modernos"/>
        <s v="Down On The Corner"/>
        <s v="Miracle To Me"/>
        <s v="House of the Rising Sun"/>
        <s v="Until It Sleeps"/>
        <s v="Eruption"/>
        <s v="Tempo Perdido"/>
        <s v="Judgement Of Heaven"/>
        <s v="When I Come Around"/>
        <s v="Sweetest Thing"/>
        <s v="Tudo Bem"/>
        <s v="Ando Meio Desligado"/>
        <s v="Seu Balancê"/>
        <s v="Deuces Are Wild"/>
        <s v="Only the Good Die Young"/>
        <s v="I Believe"/>
        <s v="Amor De Muito"/>
        <s v="Snowballed"/>
        <s v="Let Me Love You Baby"/>
        <s v="The Day I Tried To Live"/>
        <s v="The Number Of The Beast"/>
        <s v="Gangland"/>
        <s v="Maquinarama"/>
        <s v="Me In Honey"/>
        <s v="Lugar Nenhum"/>
        <s v="Eleanor Rigby"/>
        <s v="05 - Phantom of the Opera"/>
        <s v="W.M.A."/>
        <s v="Wanted Dread And Alive"/>
        <s v="Beautiful Boy"/>
        <s v="Country Feedback"/>
        <s v="Menestrel Das Alagoas"/>
        <s v="String Quartet No. 12 in C Minor, D. 703 &quot;Quartettsatz&quot;: II. Andante - Allegro assai"/>
        <s v="The Fix"/>
        <s v="Animal"/>
        <s v="Brasil"/>
        <s v="Battery"/>
        <s v="Blitzkrieg"/>
        <s v="Welcome to the Jungle"/>
        <s v="Join Together"/>
        <s v="Space Truckin'"/>
        <s v="We're Gonna Groove"/>
        <s v="Loving You Sunday Morning"/>
        <s v="A Cor Do Sol"/>
        <s v="Miss Sarajevo"/>
        <s v="War Pigs"/>
        <s v="Samba De Orly"/>
        <s v="Samba Em Prelúdio"/>
        <s v="Mama, I'm Coming Home"/>
        <s v="Leandro De Itaquera 2001"/>
        <s v="Hey America"/>
        <s v="The Midnight Special"/>
        <s v="Time Is On My Side"/>
        <s v="Can I Play With Madness"/>
        <s v="Better Than You"/>
        <s v="Scar On the Sky"/>
        <s v="The Morning After"/>
        <s v="Linha Do Equador"/>
        <s v="Travelling Riverside Blues"/>
        <s v="Ela Disse Adeus"/>
        <s v="Comida"/>
        <s v="Samba Do Jato"/>
        <s v="Question!"/>
        <s v="Children Of The Grave"/>
        <s v="Eu Amo Você"/>
        <s v="Midlife Crisis"/>
        <s v="For Your Life"/>
        <s v="Summer Love"/>
        <s v="Dazed and Confused"/>
        <s v="Que Luz É Essa"/>
        <s v="Rehab (Hot Chip Remix)"/>
        <s v="What It Takes"/>
        <s v="Red House"/>
        <s v="Nice Guys Finish Last"/>
        <s v="Been A Son"/>
        <s v="Maria Maria"/>
        <s v="Forgiven"/>
        <s v="Inside Job"/>
        <s v="I Could Have Lied"/>
        <s v="Toda Cor"/>
        <s v="B.Y.O.B."/>
        <s v="Lindo Lago Do Amor"/>
        <s v="Changes"/>
        <s v="Walking Into Clarksdale"/>
        <s v="The Frayed Ends Of Sanity"/>
        <s v="Midnight"/>
        <s v="The Gun On Ice Planet Zero, Pt. 2"/>
        <s v="Past, Present, and Future"/>
        <s v="Tear"/>
        <s v="Demorou!"/>
        <s v="Light Years"/>
        <s v="Like a Stone"/>
        <s v="Funk Hum"/>
        <s v="Brighter Than a Thousand Suns"/>
        <s v="Freewill"/>
        <s v="Felicidade Urgente"/>
        <s v="Born to Run"/>
        <s v="Unfinished Business"/>
        <s v="Geni E O Zepelim"/>
        <s v="C'est La Vie"/>
        <s v="Dance Enquanto é Tempo"/>
        <s v="Easy"/>
        <s v="Living On Love"/>
        <s v="Symphony No. 2: III. Allegro vivace"/>
        <s v="The Last Song"/>
        <s v="Esporrei Na Manivela"/>
        <s v="No Quarter"/>
        <s v="Too Young To Die"/>
        <s v="Little Guitars (Intro)"/>
        <s v="Live To Win"/>
        <s v="For Whom The Bell Tolls"/>
        <s v="Beth"/>
        <s v="Afraid To Shoot Strangers"/>
        <s v="Brave New World"/>
        <s v="Dirty Day"/>
        <s v="Zither"/>
        <s v="One For The Road"/>
        <s v="Coma"/>
        <s v="The Crystal Ship"/>
        <s v="Uns Dias"/>
        <s v="Staring At The Sun"/>
        <s v="Who Wants To Live Forever"/>
        <s v="Houses Of The Holy"/>
        <s v="Something Nice Back Home"/>
        <s v="Da Lama Ao Caos"/>
        <s v="Do It For The Kids"/>
        <s v="Compulsion"/>
        <s v="Samba Do Lado"/>
        <s v="Meu Erro"/>
        <s v="Bullet The Blue Sky"/>
        <s v="Cold Turkey"/>
        <s v="Black Dog"/>
        <s v="Ramble On"/>
        <s v="L'Arc En Ciel De Miles"/>
        <s v="Bron-Y-Aur Stomp"/>
        <s v="Super Terrorizer"/>
        <s v="Overdrive"/>
      </sharedItems>
    </cacheField>
    <cacheField name="Price5" numFmtId="0">
      <sharedItems containsString="0" containsBlank="1" containsNumber="1">
        <m/>
        <n v="0.99"/>
        <n v="1.99"/>
      </sharedItems>
    </cacheField>
    <cacheField name="Item6" numFmtId="0">
      <sharedItems containsBlank="1">
        <m/>
        <s v="From Out Of Nowhere"/>
        <s v="Crossroads"/>
        <s v="Knocking At Your Back Door"/>
        <s v="The Whole Truth"/>
        <s v="Got That Feeling"/>
        <s v="Casa"/>
        <s v="O Boto (Bôto)"/>
        <s v="You Ain't the First"/>
        <s v="Don't Cry"/>
        <s v="All Within My Hands"/>
        <s v="Babyface"/>
        <s v="Homem Primata (Vinheta)"/>
        <s v="Nothingman"/>
        <s v="Alberta"/>
        <s v="Best Thing"/>
        <s v="Soul Singing"/>
        <s v="Wild Hearted Son"/>
        <s v="Lick It Up"/>
        <s v="Dead And Bloated"/>
        <s v="Tombstone Shadow"/>
        <s v="Stars"/>
        <s v="Out Of Tears"/>
        <s v="Good Golly Miss Molly"/>
        <s v="Bankrobber"/>
        <s v="Papa's Got A Brand New Bag Pt.1"/>
        <s v="Spirit Walker"/>
        <s v="Dança Da Solidão"/>
        <s v="Up Around The Bend"/>
        <s v="Title Song"/>
        <s v="Lost Survival Guide"/>
        <s v="Cure"/>
        <s v="Feel Your Love Tonight"/>
        <s v="Meninos E Meninas"/>
        <s v="The Unbeliever"/>
        <s v="Brain Stew"/>
        <s v="Seconds"/>
        <s v="Pseudo Silk Kimono"/>
        <s v="Vida De Cachorro"/>
        <s v="Sapopemba e Maxambomba"/>
        <s v="Angel"/>
        <s v="Heaven Can Wait"/>
        <s v="It's The End Of The World As We Know It (And I Feel Fine)"/>
        <s v="Maracatu Atômico [Trip Hop]"/>
        <s v="Night Of The Long Knives"/>
        <s v="Leave My Girl Alone"/>
        <s v="Burden In My Hand"/>
        <s v="Phantom Of The Opera"/>
        <s v="Sign Of The Cross"/>
        <s v="Garota Nacional"/>
        <s v="You Are The Everything"/>
        <s v="Caras Como Eu"/>
        <s v="Comin' Home"/>
        <s v="Genghis Khan"/>
        <s v="Jah Seh No"/>
        <s v="The Great Gig In The Sky"/>
        <s v="God"/>
        <s v="Don't Go Back To Rockville"/>
        <s v="Maria, Maria"/>
        <s v="Fast As a Shark"/>
        <s v="Parasite"/>
        <s v="Hysteria"/>
        <s v="Meu Mundo Fica Completo (Com Você)"/>
        <s v="On Fire"/>
        <s v="Orion"/>
        <s v="So What"/>
        <s v="Mr. Brownstone"/>
        <s v="Primavera"/>
        <s v="A Touch Away"/>
        <s v="Ozone Baby"/>
        <s v="Tease Me Please Me"/>
        <s v="Man of Science, Man of Faith (Premiere)"/>
        <s v="Doutor"/>
        <s v="Beijo Partido"/>
        <s v="Theme From The Swan"/>
        <s v="Never Say Die"/>
        <s v="Apesar De Você"/>
        <s v="Chão de Giz (Elba Ramalho)"/>
        <s v="Believer"/>
        <s v="Vôo Sobre o Horizonte"/>
        <s v="Get Up Offa That Thing"/>
        <s v="(Wish I Could) Hideaway"/>
        <s v="Under My Thumb"/>
        <s v="The Wicker Man"/>
        <s v="Where The Wild Things Are"/>
        <s v="Until We Fall"/>
        <s v="Xote Dos Milagres"/>
        <s v="Black"/>
        <s v="Vida Boa"/>
        <s v="Sam With The Showing Scalp Flat Top"/>
        <s v="Óculos"/>
        <s v="Marvin"/>
        <s v="Now You're Gone"/>
        <s v="The Sun Road"/>
        <s v="When The World Was Young"/>
        <s v="Nosso Adeus"/>
        <s v="Malpractice"/>
        <s v="Hots On For Nowhere"/>
        <s v="Come Fly With Me"/>
        <s v="Whole Lotta Love"/>
        <s v="Nobody's Home"/>
        <s v="Século XXI"/>
        <s v="I Heard Love Is Blind"/>
        <s v="Deuces Are Wild"/>
        <s v="Hey Joe"/>
        <s v="River Song"/>
        <s v="Breed"/>
        <s v="Entre E Ouça"/>
        <s v="Wake Up"/>
        <s v="Get Right"/>
        <s v="Naked In The Rain"/>
        <s v="Occupation / Precipice"/>
        <s v="Question!"/>
        <s v="Ponto De Interrogação"/>
        <s v="Sons Of Freedom"/>
        <s v="My Ship"/>
        <s v="Angela"/>
        <s v="Charles Anjo 45"/>
        <s v="The Living Legend, Pt. 2"/>
        <s v="Ji Yeon"/>
        <s v="Firmamento"/>
        <s v="Get On Top"/>
        <s v="Home Sweet Home"/>
        <s v="Are You Gonna Be My Girl"/>
        <s v="The Last Remaining Light"/>
        <s v="Forty Days Instrumental"/>
        <s v="Lord of Light"/>
        <s v="Giz"/>
        <s v="Fly By Night"/>
        <s v="Rita Lee"/>
        <s v="Levada do Amor (Ailoviu)"/>
        <s v="One"/>
        <s v="A Day In the Life"/>
        <s v="Construção / Deus Lhe Pague"/>
        <s v="Where Have All The Good Times Gone?"/>
        <s v="Voce Inteira"/>
        <s v="Cuckoo For Caca"/>
        <s v="Wherever You May Go"/>
        <s v="Parallel Universe"/>
        <s v="Metopes, Op. 29: Calypso"/>
        <s v="Friend Of A Friend"/>
        <s v="No Fundo Do Quintal Da Escola"/>
        <s v="Música De Trabalho"/>
        <s v="Blow Your Mind"/>
        <s v="Ain't Talkin' 'bout Love"/>
        <s v="Dirty Love"/>
        <s v="Frantic"/>
        <s v="Plaster Caster"/>
        <s v="Fear Of The Dark"/>
        <s v="Here I Am (Come And Take Me)"/>
        <s v="Losing My Religion"/>
        <s v="Chapa o Coco"/>
        <s v="Roxanne"/>
        <s v="Brasília 5:31"/>
        <s v="The Playboy Mansion"/>
        <s v="The Invisible Man"/>
        <s v="Mangueira"/>
        <s v="Call Me a Dog"/>
        <s v="Computadores Fazem Arte"/>
        <s v="Slither"/>
        <s v="What If I Do?"/>
        <s v="The Pan Piper"/>
        <s v="Um Satélite Na Cabeça"/>
        <s v="Será Que Vai Chover?"/>
        <s v="With Or Without You"/>
        <s v="Oh, My Love"/>
        <s v="Misty Mountain Hop"/>
        <s v="Friends"/>
        <s v="Morning Glory"/>
        <s v="Millenium"/>
        <s v="Night Flight"/>
        <s v="Heart Of Gold"/>
        <s v="My Hero"/>
      </sharedItems>
    </cacheField>
    <cacheField name="Price6" numFmtId="0">
      <sharedItems containsString="0" containsBlank="1" containsNumber="1">
        <m/>
        <n v="0.99"/>
        <n v="1.99"/>
      </sharedItems>
    </cacheField>
    <cacheField name="Item7" numFmtId="0">
      <sharedItems containsBlank="1">
        <m/>
        <s v="The Unwritten Law"/>
        <s v="S.O.S."/>
        <s v="Midlife Crisis"/>
        <s v="A Cura"/>
        <s v="Welcome Home (Sanitarium)"/>
        <s v="Garden of Eden"/>
        <s v="L'Arc En Ciel De Miles"/>
        <s v="World Wide Suicide"/>
        <s v="When I Come Around"/>
        <s v="Sun King"/>
        <s v="Pour Some Sugar On Me"/>
        <s v="The Midnight Special"/>
        <s v="Três Lados"/>
        <s v="Walking Wounded"/>
        <s v="Do what cha wanna"/>
        <s v="Rock The Casbah"/>
        <s v="Hey America"/>
        <s v="Edie (Ciao Baby)"/>
        <s v="When I Had Your Love"/>
        <s v="Remedy"/>
        <s v="Enter 77"/>
        <s v="One I Want"/>
        <s v="Are You Gonna Go My Way"/>
        <s v="Red Light"/>
        <s v="White Feather"/>
        <s v="Meu Refrigerador Não Funciona"/>
        <s v="The Man Behind the Curtain"/>
        <s v="Afraid To Shoot Strangers"/>
        <s v="Judgement Of Heaven"/>
        <s v="Aeroplane Flies High"/>
        <s v="Toda Cor"/>
        <s v="Love Child"/>
        <s v="The Trooper"/>
        <s v="Crystal Ball"/>
        <s v="Bossa"/>
        <s v="War Pigs"/>
        <s v="I Believe"/>
        <s v="Ponta de Areia"/>
        <s v="Snowballed"/>
        <s v="The Glass Ballerina"/>
        <s v="Baltimore, DC"/>
        <s v="Todo Amor Que Houver Nesta Vida"/>
        <s v="Year to the Day"/>
        <s v="Better Than You"/>
        <s v="Love Conquers All"/>
        <s v="Top O' The Morning To Ya"/>
        <s v="Walkabout"/>
        <s v="Linha Do Equador"/>
        <s v="Norwegian Wood"/>
        <s v="Women In Uniform"/>
        <s v="Geni E O Zepelim"/>
        <s v="All Star"/>
        <s v="Saint Of Me"/>
        <s v="The Thin Line Between Love &amp; Hate"/>
        <s v="Show Me How to Live (Live at the Quart Festival)"/>
        <s v="Principiando/Decolagem"/>
        <s v="Big Wave"/>
        <s v="Gavioes 2001"/>
        <s v="Cabeça Dinossauro"/>
        <s v="Faixa Amarela"/>
        <s v="Walking Into Clarksdale"/>
        <s v="Nervosa"/>
        <s v="Ramble On"/>
        <s v="Maybe I'm A Leo"/>
        <s v="All I Really Want"/>
        <s v="Always With Me, Always With You"/>
        <s v="Living On Love"/>
        <s v="Territorial Pissings"/>
        <s v="Agora Que O Dia Acordou"/>
        <s v="I Can't Remember"/>
        <s v="Alive"/>
        <s v="By The Way"/>
        <s v="Duende"/>
        <s v="Voce Nao Entende Nada - Cotidiano"/>
        <s v="I Don't Wanna Be Kissed (By Anyone But You)"/>
        <s v="Master Of Puppets"/>
        <s v="Vou Pra Ai"/>
        <s v="Love Comes"/>
        <s v="Sábado A Noite"/>
        <s v="Right On Time"/>
        <s v="Intro"/>
        <s v="Take It Or Leave It"/>
        <s v="Yesterday To Tomorrow"/>
        <s v="Pau-De-Arara"/>
        <s v="Transylvania"/>
        <s v="Mr. Cab Driver"/>
        <s v="Santana Jam"/>
        <s v="Smoke On The Water"/>
        <s v="Communication Breakdown"/>
        <s v="Love Is Blindness"/>
        <s v="Genesis"/>
        <s v="Enquanto O Dia Não Vem"/>
        <s v="What A Day"/>
        <s v="Porcelain"/>
        <s v="Times Like These"/>
        <s v="Que Luz É Essa"/>
        <s v="Dezesseis"/>
        <s v="Soul Education"/>
        <s v="Panama"/>
        <s v="É Fogo"/>
        <s v="Shoot Me Again"/>
        <s v="09 - Iron Maiden"/>
        <s v="C'est La Vie"/>
        <s v="Todo o Carnaval tem seu Fim"/>
        <s v="Blood Brothers"/>
        <s v="Every Breath You Take"/>
        <s v="Love Of My Life"/>
        <s v="Safe and Sound"/>
        <s v="Extra"/>
        <s v="Samba Pra Endrigo"/>
        <s v="Virginia Moon"/>
        <s v="Jean Pierre (Live)"/>
        <s v="Amor De Muito"/>
        <s v="Mama, I'm Coming Home"/>
        <s v="Get What You Need"/>
        <s v="For Your Life"/>
        <s v="Evil Woman"/>
        <s v="New York, New York"/>
      </sharedItems>
    </cacheField>
    <cacheField name="Price7" numFmtId="0">
      <sharedItems containsString="0" containsBlank="1" containsNumber="1">
        <m/>
        <n v="0.99"/>
        <n v="1.99"/>
      </sharedItems>
    </cacheField>
    <cacheField name="Item8" numFmtId="0">
      <sharedItems containsBlank="1">
        <m/>
        <s v="Maybe I'm A Leo"/>
        <s v="Exodus (Part 2) [Season Finale]"/>
        <s v="Be Aggressive"/>
        <s v="Sereia"/>
        <s v="Exploder"/>
        <s v="14 Years"/>
        <s v="Jacob's Ladder"/>
        <s v="Big Wave"/>
        <s v="Walking Contradiction"/>
        <s v="Back Door Man"/>
        <s v="Action"/>
        <s v="Molina"/>
        <s v="Ali"/>
        <s v="Heaven Coming Down"/>
        <s v="A.N.D.R.O.T.A.Z."/>
        <s v="Breathe"/>
        <s v="Living In America"/>
        <s v="Sun King"/>
        <s v="Save The Children"/>
        <s v="Tommy Gun"/>
        <s v="Exposé"/>
        <s v="Year to the Day"/>
        <s v="Mr. Cab Driver"/>
        <s v="Lemon"/>
        <s v="De Noite Na Cama"/>
        <s v="Smoke On The Water"/>
        <s v="The Dundies"/>
        <s v="The Trooper"/>
        <s v="The Angel And The Gambler"/>
        <s v="Saturnine"/>
        <s v="Exodus, Pt. 2"/>
        <s v="Flight Of The Rat"/>
        <s v="Running Free"/>
        <s v="Brain Damage"/>
        <s v="Nega Do Cabelo Duro"/>
        <s v="Iron Man/Children of the Grave"/>
        <s v="A Sua"/>
        <s v="Norwegian Wood"/>
        <s v="Go Down"/>
        <s v="Walkabout"/>
        <s v="Esquinas"/>
        <s v="Socorro"/>
        <s v="Fall To Pieces"/>
        <s v="Low Man's Lyric"/>
        <s v="You Can't Do it Right (With the One You Love)"/>
        <s v="Guess Who's Back"/>
        <s v="The Moth"/>
        <s v="TriboTchan"/>
        <s v="Jailbait"/>
        <s v="Corduroy"/>
        <s v="O Cidadão Do Mundo"/>
        <s v="Tanto Tempo"/>
        <s v="You Got Me Rocking"/>
        <s v="Face In The Sand"/>
        <s v="The Messiah: Behold, I Tell You a Mystery... The Trumpet Shall Sound"/>
        <s v="In Your Honor"/>
        <s v="Cropduster"/>
        <s v="Morro Da Casa Verde 2001"/>
        <s v="Polícia (Vinheta)"/>
        <s v="Sem Essa de Malandro Agulha"/>
        <s v="Slug"/>
        <s v="Meu Guarda-Chuva"/>
        <s v="Since I've Been Loving You"/>
        <s v="Sometimes I Feel Like Screaming"/>
        <s v="You Learn"/>
        <s v="Mama Africa"/>
        <s v="Não Dá Mais Pra Segurar (Explode Coração)"/>
        <s v="Folhas Secas"/>
        <s v="Bye Bye Blackbird"/>
        <s v="I Know Somethin (Bout You)"/>
        <s v="Go"/>
        <s v="Can't Stop"/>
        <s v="Sting Me"/>
        <s v="O Leaozinho"/>
        <s v="A Noite Do Meu Bem"/>
        <s v="Welcome Home (Sanitarium)"/>
        <s v="Onibusfobia"/>
        <s v="There's No Place Like Home, Pt. 3"/>
        <s v="Linha Do Equador"/>
        <s v="Anthem"/>
        <s v="Scentless Apprentice"/>
        <s v="May This Be Love"/>
        <s v="C'Mon Everybody"/>
        <s v="Stir It Up (Live)"/>
        <s v="2 Minutes To Midnight"/>
        <s v="Assim Caminha A Humanidade"/>
        <s v="The Right Thing"/>
        <s v="Beija-Flor"/>
        <s v="I Can't Quit You Baby(2)"/>
        <s v="When I Look At The World"/>
        <s v="Nothing to Hide"/>
        <s v="Turbo Lover"/>
        <s v="Falling To Pieces"/>
        <s v="Right On Time"/>
        <s v="Monkey Wrench"/>
        <s v="The Power Of Equality"/>
        <s v="O Livro Dos Dias"/>
        <s v="King For A Day"/>
        <s v="Can't Stop Loving You"/>
        <s v="Kickstart My Heart"/>
        <s v="...And Justice For All"/>
        <s v="Purgatory"/>
        <s v="Cathedral"/>
        <s v="Funk de Bamba"/>
        <s v="The Thin Line Between Love &amp; Hate"/>
        <s v="As Tears Go By"/>
        <s v="El Farol"/>
        <s v="Disappearing Act"/>
        <s v="Onde Você Mora?"/>
        <s v="Still Of The Night"/>
        <s v="Times Like These"/>
        <s v="Drum Boogie"/>
        <s v="Banditismo Por Uma Questa"/>
        <s v="Flying High Again"/>
        <s v="Take It Or Leave It"/>
        <s v="Rock &amp; Roll"/>
        <s v="Cornucopia"/>
        <s v="My Kind Of Town"/>
      </sharedItems>
    </cacheField>
    <cacheField name="Price8" numFmtId="0">
      <sharedItems containsString="0" containsBlank="1" containsNumber="1">
        <m/>
        <n v="0.99"/>
        <n v="1.99"/>
      </sharedItems>
    </cacheField>
    <cacheField name="Item9" numFmtId="0">
      <sharedItems containsBlank="1">
        <m/>
        <s v="Vavoom : Ted The Mechanic"/>
        <s v="The Fly"/>
        <s v="Get Out"/>
        <s v="Heart Of Lothian: Wide Boy / Curtain Call"/>
        <s v="Doesn't Remind Me"/>
        <s v="Pretty Tied Up"/>
        <s v="The Pilgrim"/>
        <s v="Can't Keep"/>
        <s v="Minority"/>
        <s v="Don't Stand so Close to Me"/>
        <s v="Groovus Interruptus"/>
        <s v="Eu Sou Neguinha (Ao Vivo)"/>
        <s v="Um Dia Qualquer"/>
        <s v="Gyroscope"/>
        <s v="The Beginning...At Last"/>
        <s v="True Believers"/>
        <s v="Hooked Up"/>
        <s v="Twentienth Century Fox"/>
        <s v="Down by the Sea"/>
        <s v="Catch-22"/>
        <s v="Big Machine"/>
        <s v="Believe"/>
        <s v="The Wanderer"/>
        <s v="O Xote Das Meninas"/>
        <s v="Trampled Under Foot"/>
        <s v="Christmas Party"/>
        <s v="Run Silent Run Deep"/>
        <s v="Como Estais Amigos"/>
        <s v="Cherub Rock"/>
        <s v="The Passage"/>
        <s v="Strange Kind Of Woman"/>
        <s v="From Here To Eternity"/>
        <s v="O Bicho Tá Pregando"/>
        <s v="You're My Best Friend"/>
        <s v="Still Loving You"/>
        <s v="Bê-a-Bá"/>
        <s v="Fast And Loose"/>
        <s v="Hell Ain't A Bad Place To Be"/>
        <s v="I Do"/>
        <s v="Açai"/>
        <s v="A Bencao E Outros"/>
        <s v="Fade To Black"/>
        <s v="Ramshackle Man"/>
        <s v="Feel It"/>
        <s v="Stranger In a Strange Land"/>
        <s v="Reggae Tchan"/>
        <s v="O Que Vai Em Meu Coração"/>
        <s v="MFC"/>
        <s v="Maracatu Atômico"/>
        <s v="Bumbo Da Mangueira"/>
        <s v="Suck On The Jugular"/>
        <s v="The Fugitive"/>
        <s v="Requiem, Op.48: 4. Pie Jesu"/>
        <s v="Free Me"/>
        <s v="1/2 Full"/>
        <s v="Samba da Bençaco"/>
        <s v="Sua Impossivel Chance"/>
        <s v="Verdade"/>
        <s v="Ito Okashi"/>
        <s v="Juazeiro"/>
        <s v="Hats Off To (Roy) Harper"/>
        <s v="King Of Dreams"/>
        <s v="Santa Clara Clareou"/>
        <s v="Eu Apenas Queria Que Voçê Soubesse"/>
        <s v="Menino De Rua"/>
        <s v="Nefertiti"/>
        <s v="Ligia"/>
        <s v="Elderly Woman Behind The Counter In A Small Town"/>
        <s v="On Mercury"/>
        <s v="Top Top"/>
        <s v="Brasil"/>
        <s v="Set It Off"/>
        <s v="Papelão"/>
        <s v="Four Walled World"/>
        <s v="Livre Pra Viver"/>
        <s v="La Puesta Del Sol"/>
        <s v="In Bloom"/>
        <s v="The Wind Cries Mary"/>
        <s v="Spanish moss-&quot;A sound portrait&quot;-Spanish moss"/>
        <s v="A Novidade (Live)"/>
        <s v="Wasting Love"/>
        <s v="Satisfação"/>
        <s v="For Your Babies"/>
        <s v="Caprichosos"/>
        <s v="Advance Romance"/>
        <s v="Everlasting Love"/>
        <s v="Distractions"/>
        <s v="Plaster Caster"/>
        <s v="Woodpecker From Mars"/>
        <s v="Xanadu"/>
        <s v="Everlong"/>
        <s v="Mellowship Slinky In B Major"/>
        <s v="Indios"/>
        <s v="Manifest Destiny"/>
        <s v="You Really Got Me"/>
        <s v="Smokin' in The Boys Room"/>
        <s v="To Live Is To Die"/>
        <s v="Powerslave"/>
        <s v="Little Guitars"/>
        <s v="The Beginning of the End"/>
        <s v="Gates Of Tomorrow"/>
        <s v="You Got Me Rocking"/>
        <s v="Um Love"/>
        <s v="Shape of Things to Come"/>
        <s v="Onde Você Mora?"/>
        <s v="You're Gonna Break My Hart Again"/>
        <s v="Burn Away"/>
        <s v="Lemon Drop"/>
        <s v="Maracatu De Tiro Certeiro"/>
        <s v="Paranoid"/>
        <s v="Can You See Me"/>
        <s v="Stairway To Heaven"/>
        <s v="Bowels Of The Devil"/>
        <s v="Bad, Bad Leroy Brown"/>
      </sharedItems>
    </cacheField>
    <cacheField name="Price9" numFmtId="0">
      <sharedItems containsString="0" containsBlank="1" containsNumber="1">
        <m/>
        <n v="0.99"/>
        <n v="1.99"/>
      </sharedItems>
    </cacheField>
    <cacheField name="Item10" numFmtId="0">
      <sharedItems containsBlank="1">
        <m/>
        <s v="Walk On"/>
        <s v="Cérebro Eletrônico"/>
        <s v="Money"/>
        <s v="Message in a Bottle (new classic rock mix)"/>
        <s v="Cigano"/>
        <s v="My Mistake"/>
        <s v="Anyway, Anyhow, Anywhere"/>
        <s v="Tomorrow's Dream"/>
        <s v="The Unforgiven"/>
        <s v="?"/>
        <s v="Seek And You Shall Find"/>
        <s v="Michael's Birthday"/>
        <s v="Still Life"/>
        <s v="Ava Adore"/>
        <s v="Heaven Can Wait"/>
        <s v="Bohemian Rhapsody"/>
        <s v="Seven Seas Of Rhye"/>
        <s v="Um Amor Puro"/>
        <s v="Um Homem Chamado Alfredo"/>
        <s v="Two Steps Behind [Acoustic Version]"/>
        <s v="Par Avion"/>
        <s v="Communication Breakdown(2)"/>
        <s v="A Moça e a Chuva"/>
        <s v="Die Die My Darling"/>
        <s v="Sister Awake"/>
        <s v="04 - Running Free"/>
        <s v="Branch Closing"/>
        <s v="Oceans"/>
        <s v="Maria Fumaça"/>
        <s v="Diversity Day"/>
        <s v="Lamento Sertanejo"/>
        <s v="Stormbringer"/>
        <s v="Encontrar Alguém"/>
        <s v="Denúncia"/>
        <s v="Going Down / Highway Star"/>
        <s v="Bush Doctor"/>
        <s v="Hot Rockin'"/>
        <s v="Billie Jean"/>
        <s v="Just Ain't Good Enough"/>
        <s v="On A Plain"/>
        <s v="Lords of Karma"/>
        <s v="All For You"/>
        <s v="Realce"/>
        <s v="Ro-Que-Se-Da-Ne"/>
        <s v="Muçulmano"/>
        <s v="Do You Like The Way"/>
        <s v="Camisa Verde 2001"/>
        <s v="Vertigo"/>
        <s v="Every Time I Look At You"/>
        <s v="What Now My Love"/>
        <s v="Smells Like Teen Spirit"/>
        <s v="Die With Your Boots On"/>
        <s v="Respectable"/>
        <s v="Jeru"/>
        <s v="Canon and Gigue in D Major: I. Canon"/>
        <s v="Coração Em Desalinho"/>
        <s v="Showcase"/>
        <s v="Body Count Anthem"/>
        <s v="Zambação"/>
      </sharedItems>
    </cacheField>
    <cacheField name="Price10" numFmtId="0">
      <sharedItems containsString="0" containsBlank="1" containsNumber="1">
        <m/>
        <n v="0.99"/>
        <n v="1.99"/>
      </sharedItems>
    </cacheField>
    <cacheField name="Item11" numFmtId="0">
      <sharedItems containsBlank="1">
        <m/>
        <s v="Spanish Eyes"/>
        <s v="A Menina Dança"/>
        <s v="Carol"/>
        <s v="Paint It Black"/>
        <s v="Acelerou"/>
        <s v="Soot &amp; Stars"/>
        <s v="Pinball Wizard"/>
        <s v="Voodoo"/>
        <s v="Helpless"/>
        <s v="Even Better Than The Real Thing"/>
        <s v="Heavy Love Affair"/>
        <s v="Diwali"/>
        <s v="Back in the Village"/>
        <s v="Hands All Over"/>
        <s v="Holy Smoke"/>
        <s v="Somebody To Love"/>
        <s v="Get Down, Make Love"/>
        <s v="Fascinação"/>
        <s v="Looking For Love"/>
        <s v="Rock Of Ages"/>
        <s v="Outlaws"/>
        <s v="Carolina Hard-Core Ecstasy"/>
        <s v="Same Ol' Situation"/>
        <s v="Radio GA GA"/>
        <s v="Life Line"/>
        <s v="Another Life"/>
        <s v="Piano Sonata No. 14 in C Sharp Minor, Op. 27, No. 2, &quot;Moonlight&quot;: I. Adagio sostenuto"/>
        <s v="Dissident"/>
        <s v="Only A Dream In Rio"/>
        <s v="Halloween"/>
        <s v="Estrela (Live)"/>
        <s v="The Battle Rages On"/>
        <s v="No Futuro"/>
        <s v="O Trem Da Juventude"/>
        <s v="Boogie Blues"/>
        <s v="Time"/>
        <s v="Ram It Down"/>
        <s v="Sound of a Gun"/>
        <s v="If You Don't Know Me By Now"/>
        <s v="Mundaréu"/>
        <s v="Os Alquimistas Estão Chegando"/>
        <s v="The Begining... At Last"/>
        <s v="Aquele Abraço"/>
        <s v="O Último Romântico (Ao Vivo)"/>
        <s v="Zé Trindade"/>
        <s v="Manuel"/>
        <s v="Mas Que Nada"/>
        <s v="Original Of The Species"/>
        <s v="Dazed And Confused"/>
        <s v="It Was A Very Good Year"/>
        <s v="Polly"/>
        <s v="The Evil That Men Do"/>
        <s v="Moon Is Up"/>
        <s v="So What"/>
        <s v="Symphony No. 104 in D Major &quot;London&quot;: IV. Finale: Spiritoso"/>
        <s v="Camarão que Dorme e Onda Leva"/>
        <s v="Como É Duro Trabalhar"/>
        <s v="Jerusalem"/>
        <s v="Divirta-Se (Saindo Da Sua)"/>
      </sharedItems>
    </cacheField>
    <cacheField name="Price11" numFmtId="0">
      <sharedItems containsString="0" containsBlank="1" containsNumber="1">
        <m/>
        <n v="0.99"/>
        <n v="1.99"/>
      </sharedItems>
    </cacheField>
    <cacheField name="Item12" numFmtId="0">
      <sharedItems containsBlank="1">
        <m/>
        <s v="Hallelujah Here She Comes"/>
        <s v="You've Been A Long Time Coming"/>
        <s v="Solo-Panhandler"/>
        <s v="Corinna"/>
        <s v="Azul"/>
        <s v="Bullet With Butterfly Wings"/>
        <s v="You Better You Bet"/>
        <s v="Chemical Wedding"/>
        <s v="Stone Cold Crazy"/>
        <s v="Acrobat"/>
        <s v="Shakes and Ladders"/>
        <s v="Phyllis's Wedding"/>
        <s v="Blood Brothers"/>
        <s v="Pretty Noose"/>
        <s v="Where Eagles Dare"/>
        <s v="We Are The Champions"/>
        <s v="Get Up"/>
        <s v="Sunshine Of Your Love"/>
        <s v="Sweet Lady Luck"/>
        <s v="Outbreak"/>
        <s v="Deus Ex Machina"/>
        <s v="X-9 2001"/>
        <s v="Shout At The Devil"/>
        <s v="I'm Going Slightly Mad"/>
        <s v="Babylon"/>
        <s v="2 Minutes To Midnight"/>
        <s v="Symphonie Fantastique, Op. 14: V. Songe d'une nuit du sabbat"/>
        <s v="Don't Look Back"/>
        <s v="Só Tinha De Ser Com Você"/>
        <s v="The Carpet"/>
        <s v="Lamento De Carnaval"/>
        <s v="One Man's Meat"/>
        <s v="Cafezinho"/>
        <s v="Selvagem"/>
        <s v="Don't Take Your Love From Me"/>
        <s v="Hip Hop Rio"/>
        <s v="Sure Know Something"/>
        <s v="Moth"/>
        <s v="Água E Fogo"/>
        <s v="Nossa Gente (Avisa Là)"/>
        <s v="As Dores do Mundo"/>
        <s v="N.I.B."/>
        <s v="Re-Align"/>
        <s v="Childhoods End?"/>
        <s v="Lucky 13"/>
        <s v="Do You Have Other Loves?"/>
        <s v="Mistério da Raça"/>
        <s v="Miami"/>
        <s v="Walter's Walk"/>
        <s v="Entrando Na Sua (Intro)"/>
        <s v="Polly"/>
        <s v="Hallowed Be Thy Name"/>
        <s v="Mean Disposition"/>
        <s v="Black Satin"/>
        <s v="Jupiter, the Bringer of Jollity"/>
        <s v="The Hard Part"/>
        <s v="Pela Luz dos Olhos Teus (Miúcha e Tom Jobim)"/>
        <s v="When My Left Eye Jumps"/>
        <s v="Assum Preto"/>
      </sharedItems>
    </cacheField>
    <cacheField name="Price12" numFmtId="0">
      <sharedItems containsString="0" containsBlank="1" containsNumber="1">
        <m/>
        <n v="0.99"/>
        <n v="1.99"/>
      </sharedItems>
    </cacheField>
    <cacheField name="Item13" numFmtId="0">
      <sharedItems containsBlank="1">
        <m/>
        <s v="City Of Blinding Lights"/>
        <s v="Abraham, Martin And John"/>
        <s v="Bored To Tears"/>
        <s v="Love Is Strong"/>
        <s v="Dois Pra Lá, Dois Pra Cá"/>
        <s v="Real Love"/>
        <s v="Música No Ar"/>
        <s v="Realword"/>
        <s v="Motorbreath"/>
        <s v="Peace On Earth"/>
        <s v="Nothing Else Matters"/>
        <s v="How to Stop an Exploding Man"/>
        <s v="The Number Of The Beast"/>
        <s v="Starburst"/>
        <s v="Aces High"/>
        <s v="My Melancholy Blues"/>
        <s v="Untitled"/>
        <s v="Lay Down Sally"/>
        <s v="Feirinha da Pavuna/Luz do Repente/Bagaço da Laranja"/>
        <s v="Álibi"/>
        <s v="Live Together, Die Alone, Pt. 1"/>
        <s v="Ipiranga 2001"/>
        <s v="Spank Thru"/>
        <s v="Sure Know Something"/>
        <s v="Boris The Spider"/>
        <s v="Run To The Hills"/>
        <s v="Rehab"/>
        <s v="Pick Myself Up"/>
        <s v="Whiskey In The Jar"/>
        <s v="Gay Witch Hunt"/>
        <s v="Beira Mar"/>
        <s v="When Love &amp; Hate Collide"/>
        <s v="You've Got Another Thing Comin'"/>
        <s v="Nebulosa Do Amor"/>
        <s v="Onde Anda Você"/>
        <s v="Rappers Reais"/>
        <s v="Rock And Roll All Nite"/>
        <s v="Suite for Solo Cello No. 1 in G Major, BWV 1007: I. Prélude"/>
        <s v="Fica"/>
        <s v="Revolta Olodum"/>
        <s v="Sem Sentido"/>
        <s v="Snowblind"/>
        <s v="Holiday"/>
        <s v="Panis Et Circenses"/>
        <s v="Waiting"/>
        <s v="'Round Midnight"/>
        <s v="Tarde Em Itapoã"/>
        <s v="All Along The Watchtower"/>
        <s v="Dancing Days"/>
        <s v="Dujji"/>
        <s v="Sangue Latino"/>
        <s v="The Assassin"/>
        <s v="Release"/>
        <s v="Blue Rythm Fantasy"/>
        <s v="Scheherazade, Op. 35: I. The Sea and Sindbad's Ship"/>
        <s v="Hot Girl"/>
        <s v="As Rosas Não Falam (Beth Carvalho)"/>
        <s v="Meditação"/>
        <s v="Is This Love (Live)"/>
      </sharedItems>
    </cacheField>
    <cacheField name="Price13" numFmtId="0">
      <sharedItems containsString="0" containsBlank="1" containsNumber="1">
        <m/>
        <n v="0.99"/>
        <n v="1.99"/>
      </sharedItems>
    </cacheField>
    <cacheField name="Item14" numFmtId="0">
      <sharedItems containsBlank="1">
        <m/>
        <s v="Mofo"/>
        <s v="Everything I Need"/>
        <s v="Blood In The Wall"/>
        <s v="Sweethearts Together"/>
        <s v="Maria Rosa"/>
        <s v="Rusty Cage"/>
        <s v="Você"/>
        <s v="2 X 4"/>
        <s v="Dancing Barefoot"/>
        <s v="Last Caress/Green Hell"/>
        <s v="The Long Patrol"/>
        <s v="The Prophecy"/>
        <s v="Leave My Girl Alone"/>
        <s v="The Wicker Man"/>
        <s v="Be Mine"/>
        <s v="Tears In Heaven"/>
        <s v="Samba pras moças"/>
        <s v="Oceano"/>
        <s v="So Cruel"/>
        <s v="Água de Beber"/>
        <s v="Smells Like Teen Spirit"/>
        <s v="God Of Thunder"/>
        <s v="Let's See Action"/>
        <s v="Wrathchild"/>
        <s v="He Can Only Hold Her"/>
        <s v="Any Colour You Like"/>
        <s v="It's A Hard Life"/>
        <s v="A Benihana Christmas, Pts. 1 &amp; 2"/>
        <s v="Straight Out Of Line"/>
        <s v="Otay"/>
        <s v="Comin' Home"/>
        <s v="Luis Inacio (300 Picaretas)"/>
        <s v="Deixa"/>
        <s v="Bicycle Race"/>
        <s v="Whole Lotta Love (Medley)"/>
        <s v="Die Walküre: The Ride of the Valkyries"/>
        <s v="Os Exilados"/>
        <s v="Vai Valer"/>
        <s v="Equinocio"/>
        <s v="A Statistic"/>
        <s v="Homecoming / The Death Of St. Jimmy / East 12th St. / Nobody Likes You / Rock And Roll Girlfriend / We're Coming Home Again"/>
        <s v="Segue O Seco"/>
        <s v="Drown"/>
        <s v="E.S.P."/>
        <s v="Um Jantar Pra Dois"/>
        <s v="God Part II"/>
        <s v="All My Love"/>
        <s v="Esperando Na Janela"/>
        <s v="Às Vezes"/>
        <s v="Psychopomp"/>
        <s v="Bop Boogie"/>
        <s v="Two Fanfares for Orchestra: II. Short Ride in a Fast Machine"/>
        <s v="Email Surveillance"/>
        <s v="Green River"/>
        <s v="Esse Cara"/>
        <s v="Copacabana (Live)"/>
      </sharedItems>
    </cacheField>
    <cacheField name="Price14" numFmtId="0">
      <sharedItems containsString="0" containsBlank="1" containsNumber="1">
        <m/>
        <n v="0.99"/>
        <n v="1.99"/>
      </sharedItems>
    </cacheField>
    <cacheField name="Item15" numFmtId="0">
      <sharedItems containsString="0" containsBlank="1">
        <m/>
      </sharedItems>
    </cacheField>
    <cacheField name="Price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oyalty Pivot" cacheId="0" dataCaption="" compact="0" compactData="0">
  <location ref="A1:B61" firstHeaderRow="0" firstDataRow="1" firstDataCol="0"/>
  <pivotFields>
    <pivotField name="Invoice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Invoice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Custom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lling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Billing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lling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illing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Billing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InvoiceVal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tem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rice1" compact="0" numFmtId="4" outline="0" multipleItemSelectionAllowed="1" showAll="0">
      <items>
        <item x="0"/>
        <item x="1"/>
        <item t="default"/>
      </items>
    </pivotField>
    <pivotField name="Item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Price2" compact="0" numFmtId="4" outline="0" multipleItemSelectionAllowed="1" showAll="0">
      <items>
        <item x="0"/>
        <item x="1"/>
        <item x="2"/>
        <item t="default"/>
      </items>
    </pivotField>
    <pivotField name="Item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Price3" compact="0" outline="0" multipleItemSelectionAllowed="1" showAll="0">
      <items>
        <item x="0"/>
        <item x="1"/>
        <item x="2"/>
        <item t="default"/>
      </items>
    </pivotField>
    <pivotField name="Item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Price4" compact="0" outline="0" multipleItemSelectionAllowed="1" showAll="0">
      <items>
        <item x="0"/>
        <item x="1"/>
        <item x="2"/>
        <item t="default"/>
      </items>
    </pivotField>
    <pivotField name="Item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Price5" compact="0" outline="0" multipleItemSelectionAllowed="1" showAll="0">
      <items>
        <item x="0"/>
        <item x="1"/>
        <item x="2"/>
        <item t="default"/>
      </items>
    </pivotField>
    <pivotField name="Item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Price6" compact="0" outline="0" multipleItemSelectionAllowed="1" showAll="0">
      <items>
        <item x="0"/>
        <item x="1"/>
        <item x="2"/>
        <item t="default"/>
      </items>
    </pivotField>
    <pivotField name="Item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rice7" compact="0" outline="0" multipleItemSelectionAllowed="1" showAll="0">
      <items>
        <item x="0"/>
        <item x="1"/>
        <item x="2"/>
        <item t="default"/>
      </items>
    </pivotField>
    <pivotField name="Item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rice8" compact="0" outline="0" multipleItemSelectionAllowed="1" showAll="0">
      <items>
        <item x="0"/>
        <item x="1"/>
        <item x="2"/>
        <item t="default"/>
      </items>
    </pivotField>
    <pivotField name="Item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Price9" compact="0" outline="0" multipleItemSelectionAllowed="1" showAll="0">
      <items>
        <item x="0"/>
        <item x="1"/>
        <item x="2"/>
        <item t="default"/>
      </items>
    </pivotField>
    <pivotField name="Item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rice10" compact="0" outline="0" multipleItemSelectionAllowed="1" showAll="0">
      <items>
        <item x="0"/>
        <item x="1"/>
        <item x="2"/>
        <item t="default"/>
      </items>
    </pivotField>
    <pivotField name="Item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rice11" compact="0" outline="0" multipleItemSelectionAllowed="1" showAll="0">
      <items>
        <item x="0"/>
        <item x="1"/>
        <item x="2"/>
        <item t="default"/>
      </items>
    </pivotField>
    <pivotField name="Item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rice12" compact="0" outline="0" multipleItemSelectionAllowed="1" showAll="0">
      <items>
        <item x="0"/>
        <item x="1"/>
        <item x="2"/>
        <item t="default"/>
      </items>
    </pivotField>
    <pivotField name="Item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rice13" compact="0" outline="0" multipleItemSelectionAllowed="1" showAll="0">
      <items>
        <item x="0"/>
        <item x="1"/>
        <item x="2"/>
        <item t="default"/>
      </items>
    </pivotField>
    <pivotField name="Item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ice14" compact="0" outline="0" multipleItemSelectionAllowed="1" showAll="0">
      <items>
        <item x="0"/>
        <item x="1"/>
        <item x="2"/>
        <item t="default"/>
      </items>
    </pivotField>
    <pivotField name="Item15" compact="0" outline="0" multipleItemSelectionAllowed="1" showAll="0">
      <items>
        <item x="0"/>
        <item t="default"/>
      </items>
    </pivotField>
    <pivotField name="Price15" compact="0" outline="0" multipleItemSelectionAllowed="1" showAll="0">
      <items>
        <item x="0"/>
        <item t="default"/>
      </items>
    </pivotField>
  </pivotFields>
  <rowFields>
    <field x="2"/>
  </rowFields>
  <dataFields>
    <dataField name="SUM of InvoiceValue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7.0"/>
  </cols>
  <sheetData>
    <row r="1">
      <c r="A1" s="1" t="s">
        <v>0</v>
      </c>
      <c r="B1" s="2" t="s">
        <v>1</v>
      </c>
    </row>
    <row r="2">
      <c r="A2" s="3" t="s">
        <v>2</v>
      </c>
      <c r="B2" s="4">
        <v>0.99</v>
      </c>
    </row>
    <row r="3">
      <c r="A3" s="3" t="s">
        <v>3</v>
      </c>
      <c r="B3" s="4">
        <v>3.96</v>
      </c>
    </row>
    <row r="4">
      <c r="A4" s="3" t="s">
        <v>4</v>
      </c>
      <c r="B4" s="4">
        <v>5.94</v>
      </c>
    </row>
    <row r="5">
      <c r="A5" s="3" t="s">
        <v>5</v>
      </c>
      <c r="B5" s="4">
        <v>8.91</v>
      </c>
    </row>
    <row r="6">
      <c r="A6" s="3" t="s">
        <v>6</v>
      </c>
      <c r="B6" s="4">
        <v>13.860000000000001</v>
      </c>
    </row>
    <row r="7">
      <c r="A7" s="3" t="s">
        <v>7</v>
      </c>
      <c r="B7" s="4">
        <v>0.99</v>
      </c>
    </row>
    <row r="8">
      <c r="A8" s="3" t="s">
        <v>8</v>
      </c>
      <c r="B8" s="4">
        <v>1.98</v>
      </c>
    </row>
    <row r="9">
      <c r="A9" s="3" t="s">
        <v>9</v>
      </c>
      <c r="B9" s="4">
        <v>1.98</v>
      </c>
    </row>
    <row r="10">
      <c r="A10" s="3" t="s">
        <v>10</v>
      </c>
      <c r="B10" s="4">
        <v>3.96</v>
      </c>
    </row>
    <row r="11">
      <c r="A11" s="3" t="s">
        <v>11</v>
      </c>
      <c r="B11" s="4">
        <v>5.94</v>
      </c>
    </row>
    <row r="12">
      <c r="A12" s="3" t="s">
        <v>12</v>
      </c>
      <c r="B12" s="4">
        <v>8.91</v>
      </c>
    </row>
    <row r="13">
      <c r="A13" s="3" t="s">
        <v>13</v>
      </c>
      <c r="B13" s="4">
        <v>13.860000000000001</v>
      </c>
    </row>
    <row r="14">
      <c r="A14" s="3" t="s">
        <v>14</v>
      </c>
      <c r="B14" s="4">
        <v>0.99</v>
      </c>
    </row>
    <row r="15">
      <c r="A15" s="3" t="s">
        <v>15</v>
      </c>
      <c r="B15" s="4">
        <v>1.98</v>
      </c>
    </row>
    <row r="16">
      <c r="A16" s="3" t="s">
        <v>16</v>
      </c>
      <c r="B16" s="4">
        <v>1.98</v>
      </c>
    </row>
    <row r="17">
      <c r="A17" s="3" t="s">
        <v>17</v>
      </c>
      <c r="B17" s="4">
        <v>3.96</v>
      </c>
    </row>
    <row r="18">
      <c r="A18" s="3" t="s">
        <v>18</v>
      </c>
      <c r="B18" s="4">
        <v>5.94</v>
      </c>
    </row>
    <row r="19">
      <c r="A19" s="3" t="s">
        <v>19</v>
      </c>
      <c r="B19" s="4">
        <v>8.91</v>
      </c>
    </row>
    <row r="20">
      <c r="A20" s="3" t="s">
        <v>20</v>
      </c>
      <c r="B20" s="4">
        <v>13.860000000000001</v>
      </c>
    </row>
    <row r="21">
      <c r="A21" s="3" t="s">
        <v>21</v>
      </c>
      <c r="B21" s="4">
        <v>0.99</v>
      </c>
    </row>
    <row r="22">
      <c r="A22" s="3" t="s">
        <v>22</v>
      </c>
      <c r="B22" s="4">
        <v>1.98</v>
      </c>
    </row>
    <row r="23">
      <c r="A23" s="3" t="s">
        <v>23</v>
      </c>
      <c r="B23" s="4">
        <v>1.98</v>
      </c>
    </row>
    <row r="24">
      <c r="A24" s="3" t="s">
        <v>24</v>
      </c>
      <c r="B24" s="4">
        <v>3.96</v>
      </c>
    </row>
    <row r="25">
      <c r="A25" s="3" t="s">
        <v>25</v>
      </c>
      <c r="B25" s="4">
        <v>4.95</v>
      </c>
    </row>
    <row r="26">
      <c r="A26" s="3" t="s">
        <v>26</v>
      </c>
      <c r="B26" s="4">
        <v>8.91</v>
      </c>
    </row>
    <row r="27">
      <c r="A27" s="3" t="s">
        <v>27</v>
      </c>
      <c r="B27" s="4">
        <v>13.860000000000001</v>
      </c>
    </row>
    <row r="28">
      <c r="A28" s="3" t="s">
        <v>28</v>
      </c>
      <c r="B28" s="4">
        <v>0.99</v>
      </c>
    </row>
    <row r="29">
      <c r="A29" s="3" t="s">
        <v>29</v>
      </c>
      <c r="B29" s="4">
        <v>1.98</v>
      </c>
    </row>
    <row r="30">
      <c r="A30" s="3" t="s">
        <v>30</v>
      </c>
      <c r="B30" s="4">
        <v>1.98</v>
      </c>
    </row>
    <row r="31">
      <c r="A31" s="3" t="s">
        <v>31</v>
      </c>
      <c r="B31" s="4">
        <v>3.96</v>
      </c>
    </row>
    <row r="32">
      <c r="A32" s="3" t="s">
        <v>32</v>
      </c>
      <c r="B32" s="4">
        <v>5.94</v>
      </c>
    </row>
    <row r="33">
      <c r="A33" s="3" t="s">
        <v>33</v>
      </c>
      <c r="B33" s="4">
        <v>8.91</v>
      </c>
    </row>
    <row r="34">
      <c r="A34" s="3" t="s">
        <v>34</v>
      </c>
      <c r="B34" s="4">
        <v>13.860000000000001</v>
      </c>
    </row>
    <row r="35">
      <c r="A35" s="3" t="s">
        <v>35</v>
      </c>
      <c r="B35" s="4">
        <v>0.99</v>
      </c>
    </row>
    <row r="36">
      <c r="A36" s="3" t="s">
        <v>36</v>
      </c>
      <c r="B36" s="4">
        <v>1.98</v>
      </c>
    </row>
    <row r="37">
      <c r="A37" s="3" t="s">
        <v>37</v>
      </c>
      <c r="B37" s="4">
        <v>1.98</v>
      </c>
    </row>
    <row r="38">
      <c r="A38" s="3" t="s">
        <v>38</v>
      </c>
      <c r="B38" s="4">
        <v>3.96</v>
      </c>
    </row>
    <row r="39">
      <c r="A39" s="3" t="s">
        <v>39</v>
      </c>
      <c r="B39" s="4">
        <v>5.94</v>
      </c>
    </row>
    <row r="40">
      <c r="A40" s="3" t="s">
        <v>40</v>
      </c>
      <c r="B40" s="4">
        <v>8.91</v>
      </c>
    </row>
    <row r="41">
      <c r="A41" s="3" t="s">
        <v>41</v>
      </c>
      <c r="B41" s="4">
        <v>13.860000000000001</v>
      </c>
    </row>
    <row r="42">
      <c r="A42" s="3" t="s">
        <v>42</v>
      </c>
      <c r="B42" s="4">
        <v>0.99</v>
      </c>
    </row>
    <row r="43">
      <c r="A43" s="3" t="s">
        <v>43</v>
      </c>
      <c r="B43" s="4">
        <v>1.98</v>
      </c>
    </row>
    <row r="44">
      <c r="A44" s="3" t="s">
        <v>44</v>
      </c>
      <c r="B44" s="4">
        <v>1.98</v>
      </c>
    </row>
    <row r="45">
      <c r="A45" s="3" t="s">
        <v>45</v>
      </c>
      <c r="B45" s="4">
        <v>3.96</v>
      </c>
    </row>
    <row r="46">
      <c r="A46" s="3" t="s">
        <v>46</v>
      </c>
      <c r="B46" s="4">
        <v>5.94</v>
      </c>
    </row>
    <row r="47">
      <c r="A47" s="3" t="s">
        <v>47</v>
      </c>
      <c r="B47" s="4">
        <v>8.91</v>
      </c>
    </row>
    <row r="48">
      <c r="A48" s="3" t="s">
        <v>48</v>
      </c>
      <c r="B48" s="4">
        <v>13.860000000000001</v>
      </c>
    </row>
    <row r="49">
      <c r="A49" s="3" t="s">
        <v>49</v>
      </c>
      <c r="B49" s="4">
        <v>0.99</v>
      </c>
    </row>
    <row r="50">
      <c r="A50" s="3" t="s">
        <v>50</v>
      </c>
      <c r="B50" s="4">
        <v>1.98</v>
      </c>
    </row>
    <row r="51">
      <c r="A51" s="3" t="s">
        <v>51</v>
      </c>
      <c r="B51" s="4">
        <v>1.98</v>
      </c>
    </row>
    <row r="52">
      <c r="A52" s="3" t="s">
        <v>52</v>
      </c>
      <c r="B52" s="4">
        <v>3.96</v>
      </c>
    </row>
    <row r="53">
      <c r="A53" s="3" t="s">
        <v>53</v>
      </c>
      <c r="B53" s="4">
        <v>5.94</v>
      </c>
    </row>
    <row r="54">
      <c r="A54" s="3" t="s">
        <v>54</v>
      </c>
      <c r="B54" s="4">
        <v>8.91</v>
      </c>
    </row>
    <row r="55">
      <c r="A55" s="3" t="s">
        <v>55</v>
      </c>
      <c r="B55" s="4">
        <v>13.860000000000001</v>
      </c>
    </row>
    <row r="56">
      <c r="A56" s="3" t="s">
        <v>56</v>
      </c>
      <c r="B56" s="4">
        <v>0.99</v>
      </c>
    </row>
    <row r="57">
      <c r="A57" s="3" t="s">
        <v>57</v>
      </c>
      <c r="B57" s="4">
        <v>1.98</v>
      </c>
    </row>
    <row r="58">
      <c r="A58" s="3" t="s">
        <v>58</v>
      </c>
      <c r="B58" s="4">
        <v>1.98</v>
      </c>
    </row>
    <row r="59">
      <c r="A59" s="3" t="s">
        <v>59</v>
      </c>
      <c r="B59" s="4">
        <v>3.96</v>
      </c>
    </row>
    <row r="60">
      <c r="A60" s="3" t="s">
        <v>60</v>
      </c>
      <c r="B60" s="4">
        <v>5.94</v>
      </c>
    </row>
    <row r="61">
      <c r="A61" s="3" t="s">
        <v>61</v>
      </c>
      <c r="B61" s="4">
        <v>8.91</v>
      </c>
    </row>
    <row r="62">
      <c r="A62" s="3" t="s">
        <v>62</v>
      </c>
      <c r="B62" s="4">
        <v>13.860000000000001</v>
      </c>
    </row>
    <row r="63">
      <c r="A63" s="3" t="s">
        <v>63</v>
      </c>
      <c r="B63" s="4">
        <v>0.99</v>
      </c>
    </row>
    <row r="64">
      <c r="A64" s="3" t="s">
        <v>64</v>
      </c>
      <c r="B64" s="4">
        <v>1.98</v>
      </c>
    </row>
    <row r="65">
      <c r="A65" s="3" t="s">
        <v>65</v>
      </c>
      <c r="B65" s="4">
        <v>1.98</v>
      </c>
    </row>
    <row r="66">
      <c r="A66" s="3" t="s">
        <v>66</v>
      </c>
      <c r="B66" s="4">
        <v>3.96</v>
      </c>
    </row>
    <row r="67">
      <c r="A67" s="3" t="s">
        <v>67</v>
      </c>
      <c r="B67" s="4">
        <v>5.94</v>
      </c>
    </row>
    <row r="68">
      <c r="A68" s="3" t="s">
        <v>68</v>
      </c>
      <c r="B68" s="4">
        <v>8.91</v>
      </c>
    </row>
    <row r="69">
      <c r="A69" s="3" t="s">
        <v>69</v>
      </c>
      <c r="B69" s="4">
        <v>13.860000000000001</v>
      </c>
    </row>
    <row r="70">
      <c r="A70" s="3" t="s">
        <v>70</v>
      </c>
      <c r="B70" s="4">
        <v>0.99</v>
      </c>
    </row>
    <row r="71">
      <c r="A71" s="3" t="s">
        <v>71</v>
      </c>
      <c r="B71" s="4">
        <v>1.98</v>
      </c>
    </row>
    <row r="72">
      <c r="A72" s="3" t="s">
        <v>72</v>
      </c>
      <c r="B72" s="4">
        <v>1.98</v>
      </c>
    </row>
    <row r="73">
      <c r="A73" s="3" t="s">
        <v>73</v>
      </c>
      <c r="B73" s="4">
        <v>3.96</v>
      </c>
    </row>
    <row r="74">
      <c r="A74" s="3" t="s">
        <v>74</v>
      </c>
      <c r="B74" s="4">
        <v>5.94</v>
      </c>
    </row>
    <row r="75">
      <c r="A75" s="3" t="s">
        <v>75</v>
      </c>
      <c r="B75" s="4">
        <v>8.91</v>
      </c>
    </row>
    <row r="76">
      <c r="A76" s="3" t="s">
        <v>76</v>
      </c>
      <c r="B76" s="4">
        <v>13.860000000000001</v>
      </c>
    </row>
    <row r="77">
      <c r="A77" s="3" t="s">
        <v>77</v>
      </c>
      <c r="B77" s="4">
        <v>0.99</v>
      </c>
    </row>
    <row r="78">
      <c r="A78" s="3" t="s">
        <v>78</v>
      </c>
      <c r="B78" s="4">
        <v>1.98</v>
      </c>
    </row>
    <row r="79">
      <c r="A79" s="3" t="s">
        <v>79</v>
      </c>
      <c r="B79" s="4">
        <v>1.98</v>
      </c>
    </row>
    <row r="80">
      <c r="A80" s="3" t="s">
        <v>80</v>
      </c>
      <c r="B80" s="4">
        <v>2.9699999999999998</v>
      </c>
    </row>
    <row r="81">
      <c r="A81" s="3" t="s">
        <v>81</v>
      </c>
      <c r="B81" s="4">
        <v>5.94</v>
      </c>
    </row>
    <row r="82">
      <c r="A82" s="3" t="s">
        <v>82</v>
      </c>
      <c r="B82" s="4">
        <v>8.91</v>
      </c>
    </row>
    <row r="83">
      <c r="A83" s="3" t="s">
        <v>83</v>
      </c>
      <c r="B83" s="4">
        <v>13.860000000000001</v>
      </c>
    </row>
    <row r="84">
      <c r="A84" s="3" t="s">
        <v>84</v>
      </c>
      <c r="B84" s="4">
        <v>0.99</v>
      </c>
    </row>
    <row r="85">
      <c r="A85" s="3" t="s">
        <v>85</v>
      </c>
      <c r="B85" s="4">
        <v>1.98</v>
      </c>
    </row>
    <row r="86">
      <c r="A86" s="3" t="s">
        <v>86</v>
      </c>
      <c r="B86" s="4">
        <v>1.98</v>
      </c>
    </row>
    <row r="87">
      <c r="A87" s="3" t="s">
        <v>87</v>
      </c>
      <c r="B87" s="4">
        <v>3.96</v>
      </c>
    </row>
    <row r="88">
      <c r="A88" s="3" t="s">
        <v>88</v>
      </c>
      <c r="B88" s="4">
        <v>6.94</v>
      </c>
    </row>
    <row r="89">
      <c r="A89" s="3" t="s">
        <v>89</v>
      </c>
      <c r="B89" s="4">
        <v>17.91</v>
      </c>
    </row>
    <row r="90">
      <c r="A90" s="3" t="s">
        <v>90</v>
      </c>
      <c r="B90" s="4">
        <v>18.859999999999996</v>
      </c>
    </row>
    <row r="91">
      <c r="A91" s="3" t="s">
        <v>91</v>
      </c>
      <c r="B91" s="4">
        <v>0.99</v>
      </c>
    </row>
    <row r="92">
      <c r="A92" s="3" t="s">
        <v>92</v>
      </c>
      <c r="B92" s="4">
        <v>1.98</v>
      </c>
    </row>
    <row r="93">
      <c r="A93" s="3" t="s">
        <v>93</v>
      </c>
      <c r="B93" s="4">
        <v>1.98</v>
      </c>
    </row>
    <row r="94">
      <c r="A94" s="3" t="s">
        <v>94</v>
      </c>
      <c r="B94" s="4">
        <v>3.96</v>
      </c>
    </row>
    <row r="95">
      <c r="A95" s="3" t="s">
        <v>95</v>
      </c>
      <c r="B95" s="4">
        <v>5.94</v>
      </c>
    </row>
    <row r="96">
      <c r="A96" s="3" t="s">
        <v>96</v>
      </c>
      <c r="B96" s="4">
        <v>8.91</v>
      </c>
    </row>
    <row r="97">
      <c r="A97" s="3" t="s">
        <v>97</v>
      </c>
      <c r="B97" s="4">
        <v>21.859999999999996</v>
      </c>
    </row>
    <row r="98">
      <c r="A98" s="3" t="s">
        <v>98</v>
      </c>
      <c r="B98" s="4">
        <v>1.99</v>
      </c>
    </row>
    <row r="99">
      <c r="A99" s="3" t="s">
        <v>99</v>
      </c>
      <c r="B99" s="4">
        <v>3.98</v>
      </c>
    </row>
    <row r="100">
      <c r="A100" s="3" t="s">
        <v>100</v>
      </c>
      <c r="B100" s="4">
        <v>3.98</v>
      </c>
    </row>
    <row r="101">
      <c r="A101" s="3" t="s">
        <v>101</v>
      </c>
      <c r="B101" s="4">
        <v>3.96</v>
      </c>
    </row>
    <row r="102">
      <c r="A102" s="3" t="s">
        <v>102</v>
      </c>
      <c r="B102" s="4">
        <v>5.94</v>
      </c>
    </row>
    <row r="103">
      <c r="A103" s="3" t="s">
        <v>103</v>
      </c>
      <c r="B103" s="4">
        <v>9.91</v>
      </c>
    </row>
    <row r="104">
      <c r="A104" s="3" t="s">
        <v>104</v>
      </c>
      <c r="B104" s="4">
        <v>15.860000000000001</v>
      </c>
    </row>
    <row r="105">
      <c r="A105" s="3" t="s">
        <v>105</v>
      </c>
      <c r="B105" s="4">
        <v>0.99</v>
      </c>
    </row>
    <row r="106">
      <c r="A106" s="3" t="s">
        <v>106</v>
      </c>
      <c r="B106" s="4">
        <v>1.98</v>
      </c>
    </row>
    <row r="107">
      <c r="A107" s="3" t="s">
        <v>107</v>
      </c>
      <c r="B107" s="4">
        <v>1.98</v>
      </c>
    </row>
    <row r="108">
      <c r="A108" s="3" t="s">
        <v>108</v>
      </c>
      <c r="B108" s="4">
        <v>3.96</v>
      </c>
    </row>
    <row r="109">
      <c r="A109" s="3" t="s">
        <v>109</v>
      </c>
      <c r="B109" s="4">
        <v>5.94</v>
      </c>
    </row>
    <row r="110">
      <c r="A110" s="3" t="s">
        <v>110</v>
      </c>
      <c r="B110" s="4">
        <v>8.91</v>
      </c>
    </row>
    <row r="111">
      <c r="A111" s="3" t="s">
        <v>111</v>
      </c>
      <c r="B111" s="4">
        <v>12.870000000000001</v>
      </c>
    </row>
    <row r="112">
      <c r="A112" s="3" t="s">
        <v>112</v>
      </c>
      <c r="B112" s="4">
        <v>0.99</v>
      </c>
    </row>
    <row r="113">
      <c r="A113" s="3" t="s">
        <v>113</v>
      </c>
      <c r="B113" s="4">
        <v>1.98</v>
      </c>
    </row>
    <row r="114">
      <c r="A114" s="3" t="s">
        <v>114</v>
      </c>
      <c r="B114" s="4">
        <v>1.98</v>
      </c>
    </row>
    <row r="115">
      <c r="A115" s="3" t="s">
        <v>115</v>
      </c>
      <c r="B115" s="4">
        <v>3.96</v>
      </c>
    </row>
    <row r="116">
      <c r="A116" s="3" t="s">
        <v>116</v>
      </c>
      <c r="B116" s="4">
        <v>5.94</v>
      </c>
    </row>
    <row r="117">
      <c r="A117" s="3" t="s">
        <v>117</v>
      </c>
      <c r="B117" s="4">
        <v>8.91</v>
      </c>
    </row>
    <row r="118">
      <c r="A118" s="3" t="s">
        <v>118</v>
      </c>
      <c r="B118" s="4">
        <v>13.860000000000001</v>
      </c>
    </row>
    <row r="119">
      <c r="A119" s="3" t="s">
        <v>119</v>
      </c>
      <c r="B119" s="4">
        <v>0.99</v>
      </c>
    </row>
    <row r="120">
      <c r="A120" s="3" t="s">
        <v>120</v>
      </c>
      <c r="B120" s="4">
        <v>1.98</v>
      </c>
    </row>
    <row r="121">
      <c r="A121" s="3" t="s">
        <v>121</v>
      </c>
      <c r="B121" s="4">
        <v>1.98</v>
      </c>
    </row>
    <row r="122">
      <c r="A122" s="3" t="s">
        <v>122</v>
      </c>
      <c r="B122" s="4">
        <v>3.96</v>
      </c>
    </row>
    <row r="123">
      <c r="A123" s="3" t="s">
        <v>123</v>
      </c>
      <c r="B123" s="4">
        <v>5.94</v>
      </c>
    </row>
    <row r="124">
      <c r="A124" s="3" t="s">
        <v>124</v>
      </c>
      <c r="B124" s="4">
        <v>8.91</v>
      </c>
    </row>
    <row r="125">
      <c r="A125" s="3" t="s">
        <v>125</v>
      </c>
      <c r="B125" s="4">
        <v>13.860000000000001</v>
      </c>
    </row>
    <row r="126">
      <c r="A126" s="3" t="s">
        <v>126</v>
      </c>
      <c r="B126" s="4">
        <v>0.99</v>
      </c>
    </row>
    <row r="127">
      <c r="A127" s="3" t="s">
        <v>127</v>
      </c>
      <c r="B127" s="4">
        <v>1.98</v>
      </c>
    </row>
    <row r="128">
      <c r="A128" s="3" t="s">
        <v>128</v>
      </c>
      <c r="B128" s="4">
        <v>1.98</v>
      </c>
    </row>
    <row r="129">
      <c r="A129" s="3" t="s">
        <v>129</v>
      </c>
      <c r="B129" s="4">
        <v>3.96</v>
      </c>
    </row>
    <row r="130">
      <c r="A130" s="3" t="s">
        <v>130</v>
      </c>
      <c r="B130" s="4">
        <v>5.94</v>
      </c>
    </row>
    <row r="131">
      <c r="A131" s="3" t="s">
        <v>131</v>
      </c>
      <c r="B131" s="4">
        <v>8.91</v>
      </c>
    </row>
    <row r="132">
      <c r="A132" s="3" t="s">
        <v>132</v>
      </c>
      <c r="B132" s="4">
        <v>13.860000000000001</v>
      </c>
    </row>
    <row r="133">
      <c r="A133" s="3" t="s">
        <v>133</v>
      </c>
      <c r="B133" s="4">
        <v>0.99</v>
      </c>
    </row>
    <row r="134">
      <c r="A134" s="3" t="s">
        <v>134</v>
      </c>
      <c r="B134" s="4">
        <v>1.98</v>
      </c>
    </row>
    <row r="135">
      <c r="A135" s="3" t="s">
        <v>135</v>
      </c>
      <c r="B135" s="4">
        <v>1.98</v>
      </c>
    </row>
    <row r="136">
      <c r="A136" s="3" t="s">
        <v>136</v>
      </c>
      <c r="B136" s="4">
        <v>3.96</v>
      </c>
    </row>
    <row r="137">
      <c r="A137" s="3" t="s">
        <v>137</v>
      </c>
      <c r="B137" s="4">
        <v>5.94</v>
      </c>
    </row>
    <row r="138">
      <c r="A138" s="3" t="s">
        <v>138</v>
      </c>
      <c r="B138" s="4">
        <v>8.91</v>
      </c>
    </row>
    <row r="139">
      <c r="A139" s="3" t="s">
        <v>139</v>
      </c>
      <c r="B139" s="4">
        <v>13.860000000000001</v>
      </c>
    </row>
    <row r="140">
      <c r="A140" s="3" t="s">
        <v>140</v>
      </c>
      <c r="B140" s="4">
        <v>0.99</v>
      </c>
    </row>
    <row r="141">
      <c r="A141" s="3" t="s">
        <v>141</v>
      </c>
      <c r="B141" s="4">
        <v>1.98</v>
      </c>
    </row>
    <row r="142">
      <c r="A142" s="3" t="s">
        <v>142</v>
      </c>
      <c r="B142" s="4">
        <v>1.98</v>
      </c>
    </row>
    <row r="143">
      <c r="A143" s="3" t="s">
        <v>143</v>
      </c>
      <c r="B143" s="4">
        <v>3.96</v>
      </c>
    </row>
    <row r="144">
      <c r="A144" s="3" t="s">
        <v>144</v>
      </c>
      <c r="B144" s="4">
        <v>4.95</v>
      </c>
    </row>
    <row r="145">
      <c r="A145" s="3" t="s">
        <v>145</v>
      </c>
      <c r="B145" s="4">
        <v>8.91</v>
      </c>
    </row>
    <row r="146">
      <c r="A146" s="3" t="s">
        <v>146</v>
      </c>
      <c r="B146" s="4">
        <v>13.860000000000001</v>
      </c>
    </row>
    <row r="147">
      <c r="A147" s="3" t="s">
        <v>147</v>
      </c>
      <c r="B147" s="4">
        <v>0.99</v>
      </c>
    </row>
    <row r="148">
      <c r="A148" s="3" t="s">
        <v>148</v>
      </c>
      <c r="B148" s="4">
        <v>1.98</v>
      </c>
    </row>
    <row r="149">
      <c r="A149" s="3" t="s">
        <v>149</v>
      </c>
      <c r="B149" s="4">
        <v>1.98</v>
      </c>
    </row>
    <row r="150">
      <c r="A150" s="3" t="s">
        <v>150</v>
      </c>
      <c r="B150" s="4">
        <v>3.96</v>
      </c>
    </row>
    <row r="151">
      <c r="A151" s="3" t="s">
        <v>151</v>
      </c>
      <c r="B151" s="4">
        <v>5.94</v>
      </c>
    </row>
    <row r="152">
      <c r="A152" s="3" t="s">
        <v>152</v>
      </c>
      <c r="B152" s="4">
        <v>8.91</v>
      </c>
    </row>
    <row r="153">
      <c r="A153" s="3" t="s">
        <v>153</v>
      </c>
      <c r="B153" s="4">
        <v>13.860000000000001</v>
      </c>
    </row>
    <row r="154">
      <c r="A154" s="3" t="s">
        <v>154</v>
      </c>
      <c r="B154" s="4">
        <v>0.99</v>
      </c>
    </row>
    <row r="155">
      <c r="A155" s="3" t="s">
        <v>155</v>
      </c>
      <c r="B155" s="4">
        <v>1.98</v>
      </c>
    </row>
    <row r="156">
      <c r="A156" s="3" t="s">
        <v>156</v>
      </c>
      <c r="B156" s="4">
        <v>1.98</v>
      </c>
    </row>
    <row r="157">
      <c r="A157" s="3" t="s">
        <v>157</v>
      </c>
      <c r="B157" s="4">
        <v>3.96</v>
      </c>
    </row>
    <row r="158">
      <c r="A158" s="3" t="s">
        <v>158</v>
      </c>
      <c r="B158" s="4">
        <v>5.94</v>
      </c>
    </row>
    <row r="159">
      <c r="A159" s="3" t="s">
        <v>159</v>
      </c>
      <c r="B159" s="4">
        <v>8.91</v>
      </c>
    </row>
    <row r="160">
      <c r="A160" s="3" t="s">
        <v>160</v>
      </c>
      <c r="B160" s="4">
        <v>13.860000000000001</v>
      </c>
    </row>
    <row r="161">
      <c r="A161" s="3" t="s">
        <v>161</v>
      </c>
      <c r="B161" s="4">
        <v>0.99</v>
      </c>
    </row>
    <row r="162">
      <c r="A162" s="3" t="s">
        <v>162</v>
      </c>
      <c r="B162" s="4">
        <v>1.98</v>
      </c>
    </row>
    <row r="163">
      <c r="A163" s="3" t="s">
        <v>163</v>
      </c>
      <c r="B163" s="4">
        <v>1.98</v>
      </c>
    </row>
    <row r="164">
      <c r="A164" s="3" t="s">
        <v>164</v>
      </c>
      <c r="B164" s="4">
        <v>2.9699999999999998</v>
      </c>
    </row>
    <row r="165">
      <c r="A165" s="3" t="s">
        <v>165</v>
      </c>
      <c r="B165" s="4">
        <v>5.94</v>
      </c>
    </row>
    <row r="166">
      <c r="A166" s="3" t="s">
        <v>166</v>
      </c>
      <c r="B166" s="4">
        <v>8.91</v>
      </c>
    </row>
    <row r="167">
      <c r="A167" s="3" t="s">
        <v>167</v>
      </c>
      <c r="B167" s="4">
        <v>13.860000000000001</v>
      </c>
    </row>
    <row r="168">
      <c r="A168" s="3" t="s">
        <v>168</v>
      </c>
      <c r="B168" s="4">
        <v>0.99</v>
      </c>
    </row>
    <row r="169">
      <c r="A169" s="3" t="s">
        <v>169</v>
      </c>
      <c r="B169" s="4">
        <v>1.98</v>
      </c>
    </row>
    <row r="170">
      <c r="A170" s="3" t="s">
        <v>170</v>
      </c>
      <c r="B170" s="4">
        <v>1.98</v>
      </c>
    </row>
    <row r="171">
      <c r="A171" s="3" t="s">
        <v>171</v>
      </c>
      <c r="B171" s="4">
        <v>3.96</v>
      </c>
    </row>
    <row r="172">
      <c r="A172" s="3" t="s">
        <v>172</v>
      </c>
      <c r="B172" s="4">
        <v>5.94</v>
      </c>
    </row>
    <row r="173">
      <c r="A173" s="3" t="s">
        <v>173</v>
      </c>
      <c r="B173" s="4">
        <v>8.91</v>
      </c>
    </row>
    <row r="174">
      <c r="A174" s="3" t="s">
        <v>174</v>
      </c>
      <c r="B174" s="4">
        <v>12.870000000000001</v>
      </c>
    </row>
    <row r="175">
      <c r="A175" s="3" t="s">
        <v>175</v>
      </c>
      <c r="B175" s="4">
        <v>0.99</v>
      </c>
    </row>
    <row r="176">
      <c r="A176" s="3" t="s">
        <v>176</v>
      </c>
      <c r="B176" s="4">
        <v>1.98</v>
      </c>
    </row>
    <row r="177">
      <c r="A177" s="3" t="s">
        <v>177</v>
      </c>
      <c r="B177" s="4">
        <v>1.98</v>
      </c>
    </row>
    <row r="178">
      <c r="A178" s="3" t="s">
        <v>178</v>
      </c>
      <c r="B178" s="4">
        <v>3.96</v>
      </c>
    </row>
    <row r="179">
      <c r="A179" s="3" t="s">
        <v>179</v>
      </c>
      <c r="B179" s="4">
        <v>5.94</v>
      </c>
    </row>
    <row r="180">
      <c r="A180" s="3" t="s">
        <v>180</v>
      </c>
      <c r="B180" s="4">
        <v>8.91</v>
      </c>
    </row>
    <row r="181">
      <c r="A181" s="3" t="s">
        <v>181</v>
      </c>
      <c r="B181" s="4">
        <v>13.860000000000001</v>
      </c>
    </row>
    <row r="182">
      <c r="A182" s="3" t="s">
        <v>182</v>
      </c>
      <c r="B182" s="4">
        <v>0.99</v>
      </c>
    </row>
    <row r="183">
      <c r="A183" s="3" t="s">
        <v>183</v>
      </c>
      <c r="B183" s="4">
        <v>1.98</v>
      </c>
    </row>
    <row r="184">
      <c r="A184" s="3" t="s">
        <v>184</v>
      </c>
      <c r="B184" s="4">
        <v>1.98</v>
      </c>
    </row>
    <row r="185">
      <c r="A185" s="3" t="s">
        <v>185</v>
      </c>
      <c r="B185" s="4">
        <v>3.96</v>
      </c>
    </row>
    <row r="186">
      <c r="A186" s="3" t="s">
        <v>186</v>
      </c>
      <c r="B186" s="4">
        <v>5.94</v>
      </c>
    </row>
    <row r="187">
      <c r="A187" s="3" t="s">
        <v>187</v>
      </c>
      <c r="B187" s="4">
        <v>8.91</v>
      </c>
    </row>
    <row r="188">
      <c r="A188" s="3" t="s">
        <v>188</v>
      </c>
      <c r="B188" s="4">
        <v>13.860000000000001</v>
      </c>
    </row>
    <row r="189">
      <c r="A189" s="3" t="s">
        <v>189</v>
      </c>
      <c r="B189" s="4">
        <v>0.99</v>
      </c>
    </row>
    <row r="190">
      <c r="A190" s="3" t="s">
        <v>190</v>
      </c>
      <c r="B190" s="4">
        <v>1.98</v>
      </c>
    </row>
    <row r="191">
      <c r="A191" s="3" t="s">
        <v>191</v>
      </c>
      <c r="B191" s="4">
        <v>1.98</v>
      </c>
    </row>
    <row r="192">
      <c r="A192" s="3" t="s">
        <v>192</v>
      </c>
      <c r="B192" s="4">
        <v>3.96</v>
      </c>
    </row>
    <row r="193">
      <c r="A193" s="3" t="s">
        <v>193</v>
      </c>
      <c r="B193" s="4">
        <v>5.94</v>
      </c>
    </row>
    <row r="194">
      <c r="A194" s="3" t="s">
        <v>194</v>
      </c>
      <c r="B194" s="4">
        <v>14.91</v>
      </c>
    </row>
    <row r="195">
      <c r="A195" s="3" t="s">
        <v>195</v>
      </c>
      <c r="B195" s="4">
        <v>21.859999999999992</v>
      </c>
    </row>
    <row r="196">
      <c r="A196" s="3" t="s">
        <v>196</v>
      </c>
      <c r="B196" s="4">
        <v>0.99</v>
      </c>
    </row>
    <row r="197">
      <c r="A197" s="3" t="s">
        <v>197</v>
      </c>
      <c r="B197" s="4">
        <v>1.98</v>
      </c>
    </row>
    <row r="198">
      <c r="A198" s="3" t="s">
        <v>198</v>
      </c>
      <c r="B198" s="4">
        <v>1.98</v>
      </c>
    </row>
    <row r="199">
      <c r="A199" s="3" t="s">
        <v>199</v>
      </c>
      <c r="B199" s="4">
        <v>3.96</v>
      </c>
    </row>
    <row r="200">
      <c r="A200" s="3" t="s">
        <v>200</v>
      </c>
      <c r="B200" s="4">
        <v>5.94</v>
      </c>
    </row>
    <row r="201">
      <c r="A201" s="3" t="s">
        <v>201</v>
      </c>
      <c r="B201" s="4">
        <v>8.91</v>
      </c>
    </row>
    <row r="202">
      <c r="A202" s="3" t="s">
        <v>202</v>
      </c>
      <c r="B202" s="4">
        <v>18.86</v>
      </c>
    </row>
    <row r="203">
      <c r="A203" s="3" t="s">
        <v>203</v>
      </c>
      <c r="B203" s="4">
        <v>1.99</v>
      </c>
    </row>
    <row r="204">
      <c r="A204" s="3" t="s">
        <v>204</v>
      </c>
      <c r="B204" s="4">
        <v>2.98</v>
      </c>
    </row>
    <row r="205">
      <c r="A205" s="3" t="s">
        <v>205</v>
      </c>
      <c r="B205" s="4">
        <v>3.98</v>
      </c>
    </row>
    <row r="206">
      <c r="A206" s="3" t="s">
        <v>206</v>
      </c>
      <c r="B206" s="4">
        <v>7.96</v>
      </c>
    </row>
    <row r="207">
      <c r="A207" s="3" t="s">
        <v>207</v>
      </c>
      <c r="B207" s="4">
        <v>8.94</v>
      </c>
    </row>
    <row r="208">
      <c r="A208" s="3" t="s">
        <v>208</v>
      </c>
      <c r="B208" s="4">
        <v>8.91</v>
      </c>
    </row>
    <row r="209">
      <c r="A209" s="3" t="s">
        <v>209</v>
      </c>
      <c r="B209" s="4">
        <v>15.860000000000001</v>
      </c>
    </row>
    <row r="210">
      <c r="A210" s="3" t="s">
        <v>210</v>
      </c>
      <c r="B210" s="4">
        <v>0.99</v>
      </c>
    </row>
    <row r="211">
      <c r="A211" s="3" t="s">
        <v>211</v>
      </c>
      <c r="B211" s="4">
        <v>1.98</v>
      </c>
    </row>
    <row r="212">
      <c r="A212" s="3" t="s">
        <v>212</v>
      </c>
      <c r="B212" s="4">
        <v>1.98</v>
      </c>
    </row>
    <row r="213">
      <c r="A213" s="3" t="s">
        <v>213</v>
      </c>
      <c r="B213" s="4">
        <v>2.9699999999999998</v>
      </c>
    </row>
    <row r="214">
      <c r="A214" s="3" t="s">
        <v>214</v>
      </c>
      <c r="B214" s="4">
        <v>5.94</v>
      </c>
    </row>
    <row r="215">
      <c r="A215" s="3" t="s">
        <v>215</v>
      </c>
      <c r="B215" s="4">
        <v>7.920000000000001</v>
      </c>
    </row>
    <row r="216">
      <c r="A216" s="3" t="s">
        <v>216</v>
      </c>
      <c r="B216" s="4">
        <v>13.860000000000001</v>
      </c>
    </row>
    <row r="217">
      <c r="A217" s="3" t="s">
        <v>217</v>
      </c>
      <c r="B217" s="4">
        <v>0.99</v>
      </c>
    </row>
    <row r="218">
      <c r="A218" s="3" t="s">
        <v>218</v>
      </c>
      <c r="B218" s="4">
        <v>1.98</v>
      </c>
    </row>
    <row r="219">
      <c r="A219" s="3" t="s">
        <v>219</v>
      </c>
      <c r="B219" s="4">
        <v>1.98</v>
      </c>
    </row>
    <row r="220">
      <c r="A220" s="3" t="s">
        <v>220</v>
      </c>
      <c r="B220" s="4">
        <v>3.96</v>
      </c>
    </row>
    <row r="221">
      <c r="A221" s="3" t="s">
        <v>221</v>
      </c>
      <c r="B221" s="4">
        <v>5.94</v>
      </c>
    </row>
    <row r="222">
      <c r="A222" s="3" t="s">
        <v>222</v>
      </c>
      <c r="B222" s="4">
        <v>8.91</v>
      </c>
    </row>
    <row r="223">
      <c r="A223" s="3" t="s">
        <v>223</v>
      </c>
      <c r="B223" s="4">
        <v>13.860000000000001</v>
      </c>
    </row>
    <row r="224">
      <c r="A224" s="3" t="s">
        <v>224</v>
      </c>
      <c r="B224" s="4">
        <v>0.99</v>
      </c>
    </row>
    <row r="225">
      <c r="A225" s="3" t="s">
        <v>225</v>
      </c>
      <c r="B225" s="4">
        <v>1.98</v>
      </c>
    </row>
    <row r="226">
      <c r="A226" s="3" t="s">
        <v>226</v>
      </c>
      <c r="B226" s="4">
        <v>1.98</v>
      </c>
    </row>
    <row r="227">
      <c r="A227" s="3" t="s">
        <v>227</v>
      </c>
      <c r="B227" s="4">
        <v>3.96</v>
      </c>
    </row>
    <row r="228">
      <c r="A228" s="3" t="s">
        <v>228</v>
      </c>
      <c r="B228" s="4">
        <v>5.94</v>
      </c>
    </row>
    <row r="229">
      <c r="A229" s="3" t="s">
        <v>229</v>
      </c>
      <c r="B229" s="4">
        <v>8.91</v>
      </c>
    </row>
    <row r="230">
      <c r="A230" s="3" t="s">
        <v>230</v>
      </c>
      <c r="B230" s="4">
        <v>13.860000000000001</v>
      </c>
    </row>
    <row r="231">
      <c r="A231" s="3" t="s">
        <v>231</v>
      </c>
      <c r="B231" s="4">
        <v>0.99</v>
      </c>
    </row>
    <row r="232">
      <c r="A232" s="3" t="s">
        <v>232</v>
      </c>
      <c r="B232" s="4">
        <v>1.98</v>
      </c>
    </row>
    <row r="233">
      <c r="A233" s="3" t="s">
        <v>233</v>
      </c>
      <c r="B233" s="4">
        <v>1.98</v>
      </c>
    </row>
    <row r="234">
      <c r="A234" s="3" t="s">
        <v>234</v>
      </c>
      <c r="B234" s="4">
        <v>3.96</v>
      </c>
    </row>
    <row r="235">
      <c r="A235" s="3" t="s">
        <v>235</v>
      </c>
      <c r="B235" s="4">
        <v>5.94</v>
      </c>
    </row>
    <row r="236">
      <c r="A236" s="3" t="s">
        <v>236</v>
      </c>
      <c r="B236" s="4">
        <v>7.920000000000001</v>
      </c>
    </row>
    <row r="237">
      <c r="A237" s="3" t="s">
        <v>237</v>
      </c>
      <c r="B237" s="4">
        <v>13.860000000000001</v>
      </c>
    </row>
    <row r="238">
      <c r="A238" s="3" t="s">
        <v>238</v>
      </c>
      <c r="B238" s="4">
        <v>0.99</v>
      </c>
    </row>
    <row r="239">
      <c r="A239" s="3" t="s">
        <v>239</v>
      </c>
      <c r="B239" s="4">
        <v>1.98</v>
      </c>
    </row>
    <row r="240">
      <c r="A240" s="3" t="s">
        <v>240</v>
      </c>
      <c r="B240" s="4">
        <v>1.98</v>
      </c>
    </row>
    <row r="241">
      <c r="A241" s="3" t="s">
        <v>241</v>
      </c>
      <c r="B241" s="4">
        <v>3.96</v>
      </c>
    </row>
    <row r="242">
      <c r="A242" s="3" t="s">
        <v>242</v>
      </c>
      <c r="B242" s="4">
        <v>5.94</v>
      </c>
    </row>
    <row r="243">
      <c r="A243" s="3" t="s">
        <v>243</v>
      </c>
      <c r="B243" s="4">
        <v>8.91</v>
      </c>
    </row>
    <row r="244">
      <c r="A244" s="3" t="s">
        <v>244</v>
      </c>
      <c r="B244" s="4">
        <v>13.860000000000001</v>
      </c>
    </row>
    <row r="245">
      <c r="A245" s="3" t="s">
        <v>245</v>
      </c>
      <c r="B245" s="4">
        <v>0.99</v>
      </c>
    </row>
    <row r="246">
      <c r="A246" s="3" t="s">
        <v>246</v>
      </c>
      <c r="B246" s="4">
        <v>1.98</v>
      </c>
    </row>
    <row r="247">
      <c r="A247" s="3" t="s">
        <v>247</v>
      </c>
      <c r="B247" s="4">
        <v>1.98</v>
      </c>
    </row>
    <row r="248">
      <c r="A248" s="3" t="s">
        <v>248</v>
      </c>
      <c r="B248" s="4">
        <v>3.96</v>
      </c>
    </row>
    <row r="249">
      <c r="A249" s="3" t="s">
        <v>249</v>
      </c>
      <c r="B249" s="4">
        <v>5.94</v>
      </c>
    </row>
    <row r="250">
      <c r="A250" s="3" t="s">
        <v>250</v>
      </c>
      <c r="B250" s="4">
        <v>8.91</v>
      </c>
    </row>
    <row r="251">
      <c r="A251" s="3" t="s">
        <v>251</v>
      </c>
      <c r="B251" s="4">
        <v>12.870000000000001</v>
      </c>
    </row>
    <row r="252">
      <c r="A252" s="3" t="s">
        <v>252</v>
      </c>
      <c r="B252" s="4">
        <v>0.99</v>
      </c>
    </row>
    <row r="253">
      <c r="A253" s="3" t="s">
        <v>253</v>
      </c>
      <c r="B253" s="4">
        <v>1.98</v>
      </c>
    </row>
    <row r="254">
      <c r="A254" s="3" t="s">
        <v>254</v>
      </c>
      <c r="B254" s="4">
        <v>1.98</v>
      </c>
    </row>
    <row r="255">
      <c r="A255" s="3" t="s">
        <v>255</v>
      </c>
      <c r="B255" s="4">
        <v>3.96</v>
      </c>
    </row>
    <row r="256">
      <c r="A256" s="3" t="s">
        <v>256</v>
      </c>
      <c r="B256" s="4">
        <v>5.94</v>
      </c>
    </row>
    <row r="257">
      <c r="A257" s="3" t="s">
        <v>257</v>
      </c>
      <c r="B257" s="4">
        <v>8.91</v>
      </c>
    </row>
    <row r="258">
      <c r="A258" s="3" t="s">
        <v>258</v>
      </c>
      <c r="B258" s="4">
        <v>13.860000000000001</v>
      </c>
    </row>
    <row r="259">
      <c r="A259" s="3" t="s">
        <v>259</v>
      </c>
      <c r="B259" s="4">
        <v>0.99</v>
      </c>
    </row>
    <row r="260">
      <c r="A260" s="3" t="s">
        <v>260</v>
      </c>
      <c r="B260" s="4">
        <v>1.98</v>
      </c>
    </row>
    <row r="261">
      <c r="A261" s="3" t="s">
        <v>261</v>
      </c>
      <c r="B261" s="4">
        <v>1.98</v>
      </c>
    </row>
    <row r="262">
      <c r="A262" s="3" t="s">
        <v>262</v>
      </c>
      <c r="B262" s="4">
        <v>3.96</v>
      </c>
    </row>
    <row r="263">
      <c r="A263" s="3" t="s">
        <v>263</v>
      </c>
      <c r="B263" s="4">
        <v>5.94</v>
      </c>
    </row>
    <row r="264">
      <c r="A264" s="3" t="s">
        <v>264</v>
      </c>
      <c r="B264" s="4">
        <v>8.91</v>
      </c>
    </row>
    <row r="265">
      <c r="A265" s="3" t="s">
        <v>265</v>
      </c>
      <c r="B265" s="4">
        <v>13.860000000000001</v>
      </c>
    </row>
    <row r="266">
      <c r="A266" s="3" t="s">
        <v>266</v>
      </c>
      <c r="B266" s="4">
        <v>0.99</v>
      </c>
    </row>
    <row r="267">
      <c r="A267" s="3" t="s">
        <v>267</v>
      </c>
      <c r="B267" s="4">
        <v>1.98</v>
      </c>
    </row>
    <row r="268">
      <c r="A268" s="3" t="s">
        <v>268</v>
      </c>
      <c r="B268" s="4">
        <v>1.98</v>
      </c>
    </row>
    <row r="269">
      <c r="A269" s="3" t="s">
        <v>269</v>
      </c>
      <c r="B269" s="4">
        <v>3.96</v>
      </c>
    </row>
    <row r="270">
      <c r="A270" s="3" t="s">
        <v>270</v>
      </c>
      <c r="B270" s="4">
        <v>5.94</v>
      </c>
    </row>
    <row r="271">
      <c r="A271" s="3" t="s">
        <v>271</v>
      </c>
      <c r="B271" s="4">
        <v>8.91</v>
      </c>
    </row>
    <row r="272">
      <c r="A272" s="3" t="s">
        <v>272</v>
      </c>
      <c r="B272" s="4">
        <v>13.860000000000001</v>
      </c>
    </row>
    <row r="273">
      <c r="A273" s="3" t="s">
        <v>273</v>
      </c>
      <c r="B273" s="4">
        <v>0.99</v>
      </c>
    </row>
    <row r="274">
      <c r="A274" s="3" t="s">
        <v>274</v>
      </c>
      <c r="B274" s="4">
        <v>1.98</v>
      </c>
    </row>
    <row r="275">
      <c r="A275" s="3" t="s">
        <v>275</v>
      </c>
      <c r="B275" s="4">
        <v>1.98</v>
      </c>
    </row>
    <row r="276">
      <c r="A276" s="3" t="s">
        <v>276</v>
      </c>
      <c r="B276" s="4">
        <v>3.96</v>
      </c>
    </row>
    <row r="277">
      <c r="A277" s="3" t="s">
        <v>277</v>
      </c>
      <c r="B277" s="4">
        <v>5.94</v>
      </c>
    </row>
    <row r="278">
      <c r="A278" s="3" t="s">
        <v>278</v>
      </c>
      <c r="B278" s="4">
        <v>8.91</v>
      </c>
    </row>
    <row r="279">
      <c r="A279" s="3" t="s">
        <v>279</v>
      </c>
      <c r="B279" s="4">
        <v>13.860000000000001</v>
      </c>
    </row>
    <row r="280">
      <c r="A280" s="3" t="s">
        <v>280</v>
      </c>
      <c r="B280" s="4">
        <v>0.99</v>
      </c>
    </row>
    <row r="281">
      <c r="A281" s="3" t="s">
        <v>281</v>
      </c>
      <c r="B281" s="4">
        <v>1.98</v>
      </c>
    </row>
    <row r="282">
      <c r="A282" s="3" t="s">
        <v>282</v>
      </c>
      <c r="B282" s="4">
        <v>1.98</v>
      </c>
    </row>
    <row r="283">
      <c r="A283" s="3" t="s">
        <v>283</v>
      </c>
      <c r="B283" s="4">
        <v>3.96</v>
      </c>
    </row>
    <row r="284">
      <c r="A284" s="3" t="s">
        <v>284</v>
      </c>
      <c r="B284" s="4">
        <v>5.94</v>
      </c>
    </row>
    <row r="285">
      <c r="A285" s="3" t="s">
        <v>285</v>
      </c>
      <c r="B285" s="4">
        <v>8.91</v>
      </c>
    </row>
    <row r="286">
      <c r="A286" s="3" t="s">
        <v>286</v>
      </c>
      <c r="B286" s="4">
        <v>13.860000000000001</v>
      </c>
    </row>
    <row r="287">
      <c r="A287" s="3" t="s">
        <v>287</v>
      </c>
      <c r="B287" s="4">
        <v>0.99</v>
      </c>
    </row>
    <row r="288">
      <c r="A288" s="3" t="s">
        <v>288</v>
      </c>
      <c r="B288" s="4">
        <v>1.98</v>
      </c>
    </row>
    <row r="289">
      <c r="A289" s="3" t="s">
        <v>289</v>
      </c>
      <c r="B289" s="4">
        <v>1.98</v>
      </c>
    </row>
    <row r="290">
      <c r="A290" s="3" t="s">
        <v>290</v>
      </c>
      <c r="B290" s="4">
        <v>3.96</v>
      </c>
    </row>
    <row r="291">
      <c r="A291" s="3" t="s">
        <v>291</v>
      </c>
      <c r="B291" s="4">
        <v>5.94</v>
      </c>
    </row>
    <row r="292">
      <c r="A292" s="3" t="s">
        <v>292</v>
      </c>
      <c r="B292" s="4">
        <v>7.920000000000001</v>
      </c>
    </row>
    <row r="293">
      <c r="A293" s="3" t="s">
        <v>293</v>
      </c>
      <c r="B293" s="4">
        <v>13.860000000000001</v>
      </c>
    </row>
    <row r="294">
      <c r="A294" s="3" t="s">
        <v>294</v>
      </c>
      <c r="B294" s="4">
        <v>0.99</v>
      </c>
    </row>
    <row r="295">
      <c r="A295" s="3" t="s">
        <v>295</v>
      </c>
      <c r="B295" s="4">
        <v>1.98</v>
      </c>
    </row>
    <row r="296">
      <c r="A296" s="3" t="s">
        <v>296</v>
      </c>
      <c r="B296" s="4">
        <v>1.98</v>
      </c>
    </row>
    <row r="297">
      <c r="A297" s="3" t="s">
        <v>297</v>
      </c>
      <c r="B297" s="4">
        <v>3.96</v>
      </c>
    </row>
    <row r="298">
      <c r="A298" s="3" t="s">
        <v>298</v>
      </c>
      <c r="B298" s="4">
        <v>5.94</v>
      </c>
    </row>
    <row r="299">
      <c r="A299" s="3" t="s">
        <v>299</v>
      </c>
      <c r="B299" s="4">
        <v>10.91</v>
      </c>
    </row>
    <row r="300">
      <c r="A300" s="3" t="s">
        <v>300</v>
      </c>
      <c r="B300" s="4">
        <v>23.859999999999992</v>
      </c>
    </row>
    <row r="301">
      <c r="A301" s="3" t="s">
        <v>301</v>
      </c>
      <c r="B301" s="4">
        <v>0.99</v>
      </c>
    </row>
    <row r="302">
      <c r="A302" s="3" t="s">
        <v>302</v>
      </c>
      <c r="B302" s="4">
        <v>1.98</v>
      </c>
    </row>
    <row r="303">
      <c r="A303" s="3" t="s">
        <v>303</v>
      </c>
      <c r="B303" s="4">
        <v>1.98</v>
      </c>
    </row>
    <row r="304">
      <c r="A304" s="3" t="s">
        <v>304</v>
      </c>
      <c r="B304" s="4">
        <v>3.96</v>
      </c>
    </row>
    <row r="305">
      <c r="A305" s="3" t="s">
        <v>305</v>
      </c>
      <c r="B305" s="4">
        <v>5.94</v>
      </c>
    </row>
    <row r="306">
      <c r="A306" s="3" t="s">
        <v>306</v>
      </c>
      <c r="B306" s="4">
        <v>8.91</v>
      </c>
    </row>
    <row r="307">
      <c r="A307" s="3" t="s">
        <v>307</v>
      </c>
      <c r="B307" s="4">
        <v>16.86</v>
      </c>
    </row>
    <row r="308">
      <c r="A308" s="3" t="s">
        <v>308</v>
      </c>
      <c r="B308" s="4">
        <v>1.99</v>
      </c>
    </row>
    <row r="309">
      <c r="A309" s="3" t="s">
        <v>309</v>
      </c>
      <c r="B309" s="4">
        <v>3.98</v>
      </c>
    </row>
    <row r="310">
      <c r="A310" s="3" t="s">
        <v>310</v>
      </c>
      <c r="B310" s="4">
        <v>3.98</v>
      </c>
    </row>
    <row r="311">
      <c r="A311" s="3" t="s">
        <v>311</v>
      </c>
      <c r="B311" s="4">
        <v>7.96</v>
      </c>
    </row>
    <row r="312">
      <c r="A312" s="3" t="s">
        <v>312</v>
      </c>
      <c r="B312" s="4">
        <v>11.94</v>
      </c>
    </row>
    <row r="313">
      <c r="A313" s="3" t="s">
        <v>313</v>
      </c>
      <c r="B313" s="4">
        <v>10.91</v>
      </c>
    </row>
    <row r="314">
      <c r="A314" s="3" t="s">
        <v>314</v>
      </c>
      <c r="B314" s="4">
        <v>16.86</v>
      </c>
    </row>
    <row r="315">
      <c r="A315" s="3" t="s">
        <v>315</v>
      </c>
      <c r="B315" s="4">
        <v>0.99</v>
      </c>
    </row>
    <row r="316">
      <c r="A316" s="3" t="s">
        <v>316</v>
      </c>
      <c r="B316" s="4">
        <v>1.98</v>
      </c>
    </row>
    <row r="317">
      <c r="A317" s="3" t="s">
        <v>317</v>
      </c>
      <c r="B317" s="4">
        <v>1.98</v>
      </c>
    </row>
    <row r="318">
      <c r="A318" s="3" t="s">
        <v>318</v>
      </c>
      <c r="B318" s="4">
        <v>3.96</v>
      </c>
    </row>
    <row r="319">
      <c r="A319" s="3" t="s">
        <v>319</v>
      </c>
      <c r="B319" s="4">
        <v>5.94</v>
      </c>
    </row>
    <row r="320">
      <c r="A320" s="3" t="s">
        <v>320</v>
      </c>
      <c r="B320" s="4">
        <v>8.91</v>
      </c>
    </row>
    <row r="321">
      <c r="A321" s="3" t="s">
        <v>321</v>
      </c>
      <c r="B321" s="4">
        <v>13.860000000000001</v>
      </c>
    </row>
    <row r="322">
      <c r="A322" s="3" t="s">
        <v>322</v>
      </c>
      <c r="B322" s="4">
        <v>0.99</v>
      </c>
    </row>
    <row r="323">
      <c r="A323" s="3" t="s">
        <v>323</v>
      </c>
      <c r="B323" s="4">
        <v>1.98</v>
      </c>
    </row>
    <row r="324">
      <c r="A324" s="3" t="s">
        <v>324</v>
      </c>
      <c r="B324" s="4">
        <v>1.98</v>
      </c>
    </row>
    <row r="325">
      <c r="A325" s="3" t="s">
        <v>325</v>
      </c>
      <c r="B325" s="4">
        <v>2.9699999999999998</v>
      </c>
    </row>
    <row r="326">
      <c r="A326" s="3" t="s">
        <v>326</v>
      </c>
      <c r="B326" s="4">
        <v>5.94</v>
      </c>
    </row>
    <row r="327">
      <c r="A327" s="3" t="s">
        <v>327</v>
      </c>
      <c r="B327" s="4">
        <v>8.91</v>
      </c>
    </row>
    <row r="328">
      <c r="A328" s="3" t="s">
        <v>328</v>
      </c>
      <c r="B328" s="4">
        <v>13.860000000000001</v>
      </c>
    </row>
    <row r="329">
      <c r="A329" s="3" t="s">
        <v>329</v>
      </c>
      <c r="B329" s="4">
        <v>0.99</v>
      </c>
    </row>
    <row r="330">
      <c r="A330" s="3" t="s">
        <v>330</v>
      </c>
      <c r="B330" s="4">
        <v>1.98</v>
      </c>
    </row>
    <row r="331">
      <c r="A331" s="3" t="s">
        <v>331</v>
      </c>
      <c r="B331" s="4">
        <v>1.98</v>
      </c>
    </row>
    <row r="332">
      <c r="A332" s="3" t="s">
        <v>332</v>
      </c>
      <c r="B332" s="4">
        <v>3.96</v>
      </c>
    </row>
    <row r="333">
      <c r="A333" s="3" t="s">
        <v>333</v>
      </c>
      <c r="B333" s="4">
        <v>5.94</v>
      </c>
    </row>
    <row r="334">
      <c r="A334" s="3" t="s">
        <v>334</v>
      </c>
      <c r="B334" s="4">
        <v>8.91</v>
      </c>
    </row>
    <row r="335">
      <c r="A335" s="3" t="s">
        <v>335</v>
      </c>
      <c r="B335" s="4">
        <v>13.860000000000001</v>
      </c>
    </row>
    <row r="336">
      <c r="A336" s="3" t="s">
        <v>336</v>
      </c>
      <c r="B336" s="4">
        <v>0.99</v>
      </c>
    </row>
    <row r="337">
      <c r="A337" s="3" t="s">
        <v>337</v>
      </c>
      <c r="B337" s="4">
        <v>1.98</v>
      </c>
    </row>
    <row r="338">
      <c r="A338" s="3" t="s">
        <v>338</v>
      </c>
      <c r="B338" s="4">
        <v>1.98</v>
      </c>
    </row>
    <row r="339">
      <c r="A339" s="3" t="s">
        <v>339</v>
      </c>
      <c r="B339" s="4">
        <v>3.96</v>
      </c>
    </row>
    <row r="340">
      <c r="A340" s="3" t="s">
        <v>340</v>
      </c>
      <c r="B340" s="4">
        <v>5.94</v>
      </c>
    </row>
    <row r="341">
      <c r="A341" s="3" t="s">
        <v>341</v>
      </c>
      <c r="B341" s="4">
        <v>8.91</v>
      </c>
    </row>
    <row r="342">
      <c r="A342" s="3" t="s">
        <v>342</v>
      </c>
      <c r="B342" s="4">
        <v>13.860000000000001</v>
      </c>
    </row>
    <row r="343">
      <c r="A343" s="3" t="s">
        <v>343</v>
      </c>
      <c r="B343" s="4">
        <v>0.99</v>
      </c>
    </row>
    <row r="344">
      <c r="A344" s="3" t="s">
        <v>344</v>
      </c>
      <c r="B344" s="4">
        <v>1.98</v>
      </c>
    </row>
    <row r="345">
      <c r="A345" s="3" t="s">
        <v>345</v>
      </c>
      <c r="B345" s="4">
        <v>1.98</v>
      </c>
    </row>
    <row r="346">
      <c r="A346" s="3" t="s">
        <v>346</v>
      </c>
      <c r="B346" s="4">
        <v>3.96</v>
      </c>
    </row>
    <row r="347">
      <c r="A347" s="3" t="s">
        <v>347</v>
      </c>
      <c r="B347" s="4">
        <v>5.94</v>
      </c>
    </row>
    <row r="348">
      <c r="A348" s="3" t="s">
        <v>348</v>
      </c>
      <c r="B348" s="4">
        <v>8.91</v>
      </c>
    </row>
    <row r="349">
      <c r="A349" s="3" t="s">
        <v>349</v>
      </c>
      <c r="B349" s="4">
        <v>13.860000000000001</v>
      </c>
    </row>
    <row r="350">
      <c r="A350" s="3" t="s">
        <v>350</v>
      </c>
      <c r="B350" s="4">
        <v>0.99</v>
      </c>
    </row>
    <row r="351">
      <c r="A351" s="3" t="s">
        <v>351</v>
      </c>
      <c r="B351" s="4">
        <v>1.98</v>
      </c>
    </row>
    <row r="352">
      <c r="A352" s="3" t="s">
        <v>352</v>
      </c>
      <c r="B352" s="4">
        <v>1.98</v>
      </c>
    </row>
    <row r="353">
      <c r="A353" s="3" t="s">
        <v>353</v>
      </c>
      <c r="B353" s="4">
        <v>3.96</v>
      </c>
    </row>
    <row r="354">
      <c r="A354" s="3" t="s">
        <v>354</v>
      </c>
      <c r="B354" s="4">
        <v>4.95</v>
      </c>
    </row>
    <row r="355">
      <c r="A355" s="3" t="s">
        <v>355</v>
      </c>
      <c r="B355" s="4">
        <v>8.91</v>
      </c>
    </row>
    <row r="356">
      <c r="A356" s="3" t="s">
        <v>356</v>
      </c>
      <c r="B356" s="4">
        <v>13.860000000000001</v>
      </c>
    </row>
    <row r="357">
      <c r="A357" s="3" t="s">
        <v>357</v>
      </c>
      <c r="B357" s="4">
        <v>0.99</v>
      </c>
    </row>
    <row r="358">
      <c r="A358" s="3" t="s">
        <v>358</v>
      </c>
      <c r="B358" s="4">
        <v>1.98</v>
      </c>
    </row>
    <row r="359">
      <c r="A359" s="3" t="s">
        <v>359</v>
      </c>
      <c r="B359" s="4">
        <v>1.98</v>
      </c>
    </row>
    <row r="360">
      <c r="A360" s="3" t="s">
        <v>360</v>
      </c>
      <c r="B360" s="4">
        <v>2.9699999999999998</v>
      </c>
    </row>
    <row r="361">
      <c r="A361" s="3" t="s">
        <v>361</v>
      </c>
      <c r="B361" s="4">
        <v>5.94</v>
      </c>
    </row>
    <row r="362">
      <c r="A362" s="3" t="s">
        <v>362</v>
      </c>
      <c r="B362" s="4">
        <v>8.91</v>
      </c>
    </row>
    <row r="363">
      <c r="A363" s="3" t="s">
        <v>363</v>
      </c>
      <c r="B363" s="4">
        <v>13.860000000000001</v>
      </c>
    </row>
    <row r="364">
      <c r="A364" s="3" t="s">
        <v>364</v>
      </c>
      <c r="B364" s="4">
        <v>0.99</v>
      </c>
    </row>
    <row r="365">
      <c r="A365" s="3" t="s">
        <v>365</v>
      </c>
      <c r="B365" s="4">
        <v>1.98</v>
      </c>
    </row>
    <row r="366">
      <c r="A366" s="3" t="s">
        <v>366</v>
      </c>
      <c r="B366" s="4">
        <v>1.98</v>
      </c>
    </row>
    <row r="367">
      <c r="A367" s="3" t="s">
        <v>367</v>
      </c>
      <c r="B367" s="4">
        <v>3.96</v>
      </c>
    </row>
    <row r="368">
      <c r="A368" s="3" t="s">
        <v>368</v>
      </c>
      <c r="B368" s="4">
        <v>5.94</v>
      </c>
    </row>
    <row r="369">
      <c r="A369" s="3" t="s">
        <v>369</v>
      </c>
      <c r="B369" s="4">
        <v>8.91</v>
      </c>
    </row>
    <row r="370">
      <c r="A370" s="3" t="s">
        <v>370</v>
      </c>
      <c r="B370" s="4">
        <v>13.860000000000001</v>
      </c>
    </row>
    <row r="371">
      <c r="A371" s="3" t="s">
        <v>371</v>
      </c>
      <c r="B371" s="4">
        <v>0.99</v>
      </c>
    </row>
    <row r="372">
      <c r="A372" s="3" t="s">
        <v>372</v>
      </c>
      <c r="B372" s="4">
        <v>1.98</v>
      </c>
    </row>
    <row r="373">
      <c r="A373" s="3" t="s">
        <v>373</v>
      </c>
      <c r="B373" s="4">
        <v>1.98</v>
      </c>
    </row>
    <row r="374">
      <c r="A374" s="3" t="s">
        <v>374</v>
      </c>
      <c r="B374" s="4">
        <v>3.96</v>
      </c>
    </row>
    <row r="375">
      <c r="A375" s="3" t="s">
        <v>375</v>
      </c>
      <c r="B375" s="4">
        <v>5.94</v>
      </c>
    </row>
    <row r="376">
      <c r="A376" s="3" t="s">
        <v>376</v>
      </c>
      <c r="B376" s="4">
        <v>8.91</v>
      </c>
    </row>
    <row r="377">
      <c r="A377" s="3" t="s">
        <v>377</v>
      </c>
      <c r="B377" s="4">
        <v>13.860000000000001</v>
      </c>
    </row>
    <row r="378">
      <c r="A378" s="3" t="s">
        <v>378</v>
      </c>
      <c r="B378" s="4">
        <v>0.99</v>
      </c>
    </row>
    <row r="379">
      <c r="A379" s="3" t="s">
        <v>379</v>
      </c>
      <c r="B379" s="4">
        <v>1.98</v>
      </c>
    </row>
    <row r="380">
      <c r="A380" s="3" t="s">
        <v>380</v>
      </c>
      <c r="B380" s="4">
        <v>1.98</v>
      </c>
    </row>
    <row r="381">
      <c r="A381" s="3" t="s">
        <v>381</v>
      </c>
      <c r="B381" s="4">
        <v>3.96</v>
      </c>
    </row>
    <row r="382">
      <c r="A382" s="3" t="s">
        <v>382</v>
      </c>
      <c r="B382" s="4">
        <v>5.94</v>
      </c>
    </row>
    <row r="383">
      <c r="A383" s="3" t="s">
        <v>383</v>
      </c>
      <c r="B383" s="4">
        <v>8.91</v>
      </c>
    </row>
    <row r="384">
      <c r="A384" s="3" t="s">
        <v>384</v>
      </c>
      <c r="B384" s="4">
        <v>13.860000000000001</v>
      </c>
    </row>
    <row r="385">
      <c r="A385" s="3" t="s">
        <v>385</v>
      </c>
      <c r="B385" s="4">
        <v>0.99</v>
      </c>
    </row>
    <row r="386">
      <c r="A386" s="3" t="s">
        <v>386</v>
      </c>
      <c r="B386" s="4">
        <v>1.98</v>
      </c>
    </row>
    <row r="387">
      <c r="A387" s="3" t="s">
        <v>387</v>
      </c>
      <c r="B387" s="4">
        <v>1.98</v>
      </c>
    </row>
    <row r="388">
      <c r="A388" s="3" t="s">
        <v>388</v>
      </c>
      <c r="B388" s="4">
        <v>3.96</v>
      </c>
    </row>
    <row r="389">
      <c r="A389" s="3" t="s">
        <v>389</v>
      </c>
      <c r="B389" s="4">
        <v>5.94</v>
      </c>
    </row>
    <row r="390">
      <c r="A390" s="3" t="s">
        <v>390</v>
      </c>
      <c r="B390" s="4">
        <v>8.91</v>
      </c>
    </row>
    <row r="391">
      <c r="A391" s="3" t="s">
        <v>391</v>
      </c>
      <c r="B391" s="4">
        <v>13.860000000000001</v>
      </c>
    </row>
    <row r="392">
      <c r="A392" s="3" t="s">
        <v>392</v>
      </c>
      <c r="B392" s="4">
        <v>0.99</v>
      </c>
    </row>
    <row r="393">
      <c r="A393" s="3" t="s">
        <v>393</v>
      </c>
      <c r="B393" s="4">
        <v>1.98</v>
      </c>
    </row>
    <row r="394">
      <c r="A394" s="3" t="s">
        <v>394</v>
      </c>
      <c r="B394" s="4">
        <v>1.98</v>
      </c>
    </row>
    <row r="395">
      <c r="A395" s="3" t="s">
        <v>395</v>
      </c>
      <c r="B395" s="4">
        <v>3.96</v>
      </c>
    </row>
    <row r="396">
      <c r="A396" s="3" t="s">
        <v>396</v>
      </c>
      <c r="B396" s="4">
        <v>5.94</v>
      </c>
    </row>
    <row r="397">
      <c r="A397" s="3" t="s">
        <v>397</v>
      </c>
      <c r="B397" s="4">
        <v>7.920000000000001</v>
      </c>
    </row>
    <row r="398">
      <c r="A398" s="3" t="s">
        <v>398</v>
      </c>
      <c r="B398" s="4">
        <v>13.860000000000001</v>
      </c>
    </row>
    <row r="399">
      <c r="A399" s="3" t="s">
        <v>399</v>
      </c>
      <c r="B399" s="4">
        <v>0.99</v>
      </c>
    </row>
    <row r="400">
      <c r="A400" s="3" t="s">
        <v>400</v>
      </c>
      <c r="B400" s="4">
        <v>1.98</v>
      </c>
    </row>
    <row r="401">
      <c r="A401" s="3" t="s">
        <v>401</v>
      </c>
      <c r="B401" s="4">
        <v>1.98</v>
      </c>
    </row>
    <row r="402">
      <c r="A402" s="3" t="s">
        <v>402</v>
      </c>
      <c r="B402" s="4">
        <v>3.96</v>
      </c>
    </row>
    <row r="403">
      <c r="A403" s="3" t="s">
        <v>403</v>
      </c>
      <c r="B403" s="4">
        <v>5.94</v>
      </c>
    </row>
    <row r="404">
      <c r="A404" s="3" t="s">
        <v>404</v>
      </c>
      <c r="B404" s="4">
        <v>8.91</v>
      </c>
    </row>
    <row r="405">
      <c r="A405" s="3" t="s">
        <v>405</v>
      </c>
      <c r="B405" s="4">
        <v>25.859999999999992</v>
      </c>
    </row>
    <row r="406">
      <c r="A406" s="3" t="s">
        <v>406</v>
      </c>
      <c r="B406" s="4">
        <v>0.99</v>
      </c>
    </row>
    <row r="407">
      <c r="A407" s="3" t="s">
        <v>407</v>
      </c>
      <c r="B407" s="4">
        <v>1.98</v>
      </c>
    </row>
    <row r="408">
      <c r="A408" s="3" t="s">
        <v>408</v>
      </c>
      <c r="B408" s="4">
        <v>1.98</v>
      </c>
    </row>
    <row r="409">
      <c r="A409" s="3" t="s">
        <v>409</v>
      </c>
      <c r="B409" s="4">
        <v>3.96</v>
      </c>
    </row>
    <row r="410">
      <c r="A410" s="3" t="s">
        <v>410</v>
      </c>
      <c r="B410" s="4">
        <v>5.94</v>
      </c>
    </row>
    <row r="411">
      <c r="A411" s="3" t="s">
        <v>411</v>
      </c>
      <c r="B411" s="4">
        <v>8.91</v>
      </c>
    </row>
    <row r="412">
      <c r="A412" s="3" t="s">
        <v>412</v>
      </c>
      <c r="B412" s="4">
        <v>13.860000000000001</v>
      </c>
    </row>
    <row r="413">
      <c r="A413" s="3" t="s">
        <v>413</v>
      </c>
      <c r="B413" s="4">
        <v>1.99</v>
      </c>
    </row>
    <row r="414">
      <c r="A414" s="5"/>
      <c r="B414" s="4"/>
    </row>
    <row r="415">
      <c r="A415" s="1" t="s">
        <v>414</v>
      </c>
      <c r="B415" s="4">
        <f>AVERAGE(Totals)</f>
        <v>5.613495146</v>
      </c>
    </row>
    <row r="416">
      <c r="A416" s="1" t="s">
        <v>415</v>
      </c>
      <c r="B416" s="4">
        <f>STDEV(Totals)</f>
        <v>4.735779011</v>
      </c>
    </row>
    <row r="417">
      <c r="A417" s="1" t="s">
        <v>416</v>
      </c>
      <c r="B417" s="4">
        <f>MEDIAN(Totals)</f>
        <v>3.96</v>
      </c>
    </row>
    <row r="418">
      <c r="A418" s="1" t="s">
        <v>417</v>
      </c>
      <c r="B418" s="4">
        <f>MAX(Totals)</f>
        <v>25.86</v>
      </c>
    </row>
    <row r="419">
      <c r="A419" s="1" t="s">
        <v>418</v>
      </c>
      <c r="B419" s="4">
        <f>MIN(Totals)</f>
        <v>0.99</v>
      </c>
    </row>
    <row r="420">
      <c r="A420" s="1" t="s">
        <v>419</v>
      </c>
      <c r="B420" s="4">
        <f>SUM(Totals)</f>
        <v>2312.76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9.0"/>
    <col customWidth="1" min="3" max="3" width="9.13"/>
    <col customWidth="1" min="4" max="4" width="16.25"/>
    <col customWidth="1" min="5" max="8" width="16.5"/>
    <col customWidth="1" min="9" max="9" width="23.5"/>
    <col customWidth="1" min="10" max="10" width="8.88"/>
    <col customWidth="1" min="11" max="11" width="5.13"/>
    <col customWidth="1" min="12" max="12" width="7.38"/>
    <col customWidth="1" min="13" max="13" width="10.13"/>
    <col customWidth="1" min="14" max="15" width="14.75"/>
    <col customWidth="1" min="16" max="16" width="22.0"/>
  </cols>
  <sheetData>
    <row r="1">
      <c r="A1" s="6" t="s">
        <v>420</v>
      </c>
      <c r="B1" s="6" t="s">
        <v>421</v>
      </c>
      <c r="C1" s="6" t="s">
        <v>422</v>
      </c>
      <c r="D1" s="6" t="s">
        <v>423</v>
      </c>
      <c r="E1" s="6" t="s">
        <v>424</v>
      </c>
      <c r="F1" s="6" t="s">
        <v>425</v>
      </c>
      <c r="G1" s="6" t="s">
        <v>426</v>
      </c>
      <c r="H1" s="6" t="s">
        <v>427</v>
      </c>
      <c r="I1" s="6" t="s">
        <v>428</v>
      </c>
      <c r="J1" s="6" t="s">
        <v>429</v>
      </c>
      <c r="K1" s="6" t="s">
        <v>430</v>
      </c>
      <c r="L1" s="6" t="s">
        <v>431</v>
      </c>
      <c r="M1" s="6" t="s">
        <v>432</v>
      </c>
      <c r="N1" s="6" t="s">
        <v>433</v>
      </c>
      <c r="O1" s="6" t="s">
        <v>434</v>
      </c>
      <c r="P1" s="6" t="s">
        <v>435</v>
      </c>
    </row>
    <row r="2">
      <c r="B2" s="7" t="s">
        <v>436</v>
      </c>
      <c r="C2" s="7" t="s">
        <v>437</v>
      </c>
      <c r="D2" s="7" t="s">
        <v>438</v>
      </c>
      <c r="E2" s="8" t="s">
        <v>439</v>
      </c>
      <c r="F2" s="8" t="s">
        <v>440</v>
      </c>
      <c r="G2" s="7">
        <f t="shared" ref="G2:G9" si="1">DATEDIF(F2,NOW(), "Y")</f>
        <v>20</v>
      </c>
      <c r="H2" s="7">
        <f t="shared" ref="H2:H9" si="2">DATEDIF(F2,NOW(), "Y")</f>
        <v>20</v>
      </c>
      <c r="I2" s="7" t="s">
        <v>441</v>
      </c>
      <c r="J2" s="7" t="s">
        <v>442</v>
      </c>
      <c r="K2" s="7" t="s">
        <v>443</v>
      </c>
      <c r="L2" s="7" t="s">
        <v>444</v>
      </c>
      <c r="M2" s="7" t="s">
        <v>445</v>
      </c>
      <c r="N2" s="8" t="s">
        <v>446</v>
      </c>
      <c r="O2" s="8" t="s">
        <v>447</v>
      </c>
      <c r="P2" s="7" t="s">
        <v>448</v>
      </c>
    </row>
    <row r="3">
      <c r="A3" s="7" t="s">
        <v>449</v>
      </c>
      <c r="B3" s="7" t="s">
        <v>450</v>
      </c>
      <c r="C3" s="7" t="s">
        <v>451</v>
      </c>
      <c r="D3" s="7" t="s">
        <v>452</v>
      </c>
      <c r="E3" s="8" t="s">
        <v>453</v>
      </c>
      <c r="F3" s="8" t="s">
        <v>454</v>
      </c>
      <c r="G3" s="7">
        <f t="shared" si="1"/>
        <v>18</v>
      </c>
      <c r="H3" s="7">
        <f t="shared" si="2"/>
        <v>18</v>
      </c>
      <c r="I3" s="7" t="s">
        <v>455</v>
      </c>
      <c r="J3" s="7" t="s">
        <v>456</v>
      </c>
      <c r="K3" s="7" t="s">
        <v>443</v>
      </c>
      <c r="L3" s="7" t="s">
        <v>444</v>
      </c>
      <c r="M3" s="7" t="s">
        <v>457</v>
      </c>
      <c r="N3" s="8" t="s">
        <v>458</v>
      </c>
      <c r="O3" s="8" t="s">
        <v>459</v>
      </c>
      <c r="P3" s="7" t="s">
        <v>460</v>
      </c>
    </row>
    <row r="4">
      <c r="A4" s="7" t="s">
        <v>461</v>
      </c>
      <c r="B4" s="7" t="s">
        <v>462</v>
      </c>
      <c r="C4" s="7" t="s">
        <v>463</v>
      </c>
      <c r="D4" s="7" t="s">
        <v>464</v>
      </c>
      <c r="E4" s="8" t="s">
        <v>465</v>
      </c>
      <c r="F4" s="8" t="s">
        <v>466</v>
      </c>
      <c r="G4" s="7">
        <f t="shared" si="1"/>
        <v>20</v>
      </c>
      <c r="H4" s="7">
        <f t="shared" si="2"/>
        <v>20</v>
      </c>
      <c r="I4" s="7" t="s">
        <v>467</v>
      </c>
      <c r="J4" s="7" t="s">
        <v>468</v>
      </c>
      <c r="K4" s="7" t="s">
        <v>443</v>
      </c>
      <c r="L4" s="7" t="s">
        <v>444</v>
      </c>
      <c r="M4" s="7" t="s">
        <v>469</v>
      </c>
      <c r="N4" s="8" t="s">
        <v>470</v>
      </c>
      <c r="O4" s="8" t="s">
        <v>471</v>
      </c>
      <c r="P4" s="7" t="s">
        <v>472</v>
      </c>
    </row>
    <row r="5">
      <c r="A5" s="7" t="s">
        <v>473</v>
      </c>
      <c r="B5" s="7" t="s">
        <v>474</v>
      </c>
      <c r="C5" s="7" t="s">
        <v>475</v>
      </c>
      <c r="D5" s="7" t="s">
        <v>476</v>
      </c>
      <c r="E5" s="8" t="s">
        <v>477</v>
      </c>
      <c r="F5" s="8" t="s">
        <v>478</v>
      </c>
      <c r="G5" s="7">
        <f t="shared" si="1"/>
        <v>19</v>
      </c>
      <c r="H5" s="7">
        <f t="shared" si="2"/>
        <v>19</v>
      </c>
      <c r="I5" s="7" t="s">
        <v>479</v>
      </c>
      <c r="J5" s="7" t="s">
        <v>468</v>
      </c>
      <c r="K5" s="7" t="s">
        <v>443</v>
      </c>
      <c r="L5" s="7" t="s">
        <v>444</v>
      </c>
      <c r="M5" s="7" t="s">
        <v>480</v>
      </c>
      <c r="N5" s="8" t="s">
        <v>481</v>
      </c>
      <c r="O5" s="8" t="s">
        <v>482</v>
      </c>
      <c r="P5" s="7" t="s">
        <v>483</v>
      </c>
    </row>
    <row r="6">
      <c r="A6" s="7" t="s">
        <v>449</v>
      </c>
      <c r="B6" s="7" t="s">
        <v>484</v>
      </c>
      <c r="C6" s="7" t="s">
        <v>485</v>
      </c>
      <c r="D6" s="7" t="s">
        <v>452</v>
      </c>
      <c r="E6" s="8" t="s">
        <v>486</v>
      </c>
      <c r="F6" s="8" t="s">
        <v>487</v>
      </c>
      <c r="G6" s="7">
        <f t="shared" si="1"/>
        <v>19</v>
      </c>
      <c r="H6" s="7">
        <f t="shared" si="2"/>
        <v>19</v>
      </c>
      <c r="I6" s="7" t="s">
        <v>488</v>
      </c>
      <c r="J6" s="7" t="s">
        <v>456</v>
      </c>
      <c r="K6" s="7" t="s">
        <v>443</v>
      </c>
      <c r="L6" s="7" t="s">
        <v>444</v>
      </c>
      <c r="M6" s="7" t="s">
        <v>489</v>
      </c>
      <c r="N6" s="8" t="s">
        <v>490</v>
      </c>
      <c r="O6" s="8" t="s">
        <v>491</v>
      </c>
      <c r="P6" s="7" t="s">
        <v>492</v>
      </c>
    </row>
    <row r="7">
      <c r="A7" s="7" t="s">
        <v>461</v>
      </c>
      <c r="B7" s="7" t="s">
        <v>493</v>
      </c>
      <c r="C7" s="7" t="s">
        <v>494</v>
      </c>
      <c r="D7" s="7" t="s">
        <v>495</v>
      </c>
      <c r="E7" s="8" t="s">
        <v>496</v>
      </c>
      <c r="F7" s="8" t="s">
        <v>478</v>
      </c>
      <c r="G7" s="7">
        <f t="shared" si="1"/>
        <v>19</v>
      </c>
      <c r="H7" s="7">
        <f t="shared" si="2"/>
        <v>19</v>
      </c>
      <c r="I7" s="7" t="s">
        <v>497</v>
      </c>
      <c r="J7" s="7" t="s">
        <v>468</v>
      </c>
      <c r="K7" s="7" t="s">
        <v>443</v>
      </c>
      <c r="L7" s="7" t="s">
        <v>444</v>
      </c>
      <c r="M7" s="7" t="s">
        <v>498</v>
      </c>
      <c r="N7" s="8" t="s">
        <v>499</v>
      </c>
      <c r="O7" s="8" t="s">
        <v>500</v>
      </c>
      <c r="P7" s="7" t="s">
        <v>501</v>
      </c>
    </row>
    <row r="8">
      <c r="A8" s="7" t="s">
        <v>473</v>
      </c>
      <c r="B8" s="7" t="s">
        <v>502</v>
      </c>
      <c r="C8" s="7" t="s">
        <v>503</v>
      </c>
      <c r="D8" s="7" t="s">
        <v>476</v>
      </c>
      <c r="E8" s="8" t="s">
        <v>504</v>
      </c>
      <c r="F8" s="8" t="s">
        <v>505</v>
      </c>
      <c r="G8" s="7">
        <f t="shared" si="1"/>
        <v>19</v>
      </c>
      <c r="H8" s="7">
        <f t="shared" si="2"/>
        <v>19</v>
      </c>
      <c r="I8" s="7" t="s">
        <v>506</v>
      </c>
      <c r="J8" s="7" t="s">
        <v>468</v>
      </c>
      <c r="K8" s="7" t="s">
        <v>443</v>
      </c>
      <c r="L8" s="7" t="s">
        <v>444</v>
      </c>
      <c r="M8" s="7" t="s">
        <v>507</v>
      </c>
      <c r="N8" s="8" t="s">
        <v>508</v>
      </c>
      <c r="O8" s="8" t="s">
        <v>509</v>
      </c>
      <c r="P8" s="7" t="s">
        <v>510</v>
      </c>
    </row>
    <row r="9">
      <c r="A9" s="7" t="s">
        <v>473</v>
      </c>
      <c r="B9" s="7" t="s">
        <v>511</v>
      </c>
      <c r="C9" s="7" t="s">
        <v>512</v>
      </c>
      <c r="D9" s="7" t="s">
        <v>476</v>
      </c>
      <c r="E9" s="8" t="s">
        <v>513</v>
      </c>
      <c r="F9" s="8" t="s">
        <v>514</v>
      </c>
      <c r="G9" s="7">
        <f t="shared" si="1"/>
        <v>20</v>
      </c>
      <c r="H9" s="7">
        <f t="shared" si="2"/>
        <v>20</v>
      </c>
      <c r="I9" s="7" t="s">
        <v>515</v>
      </c>
      <c r="J9" s="7" t="s">
        <v>468</v>
      </c>
      <c r="K9" s="7" t="s">
        <v>443</v>
      </c>
      <c r="L9" s="7" t="s">
        <v>444</v>
      </c>
      <c r="M9" s="7" t="s">
        <v>516</v>
      </c>
      <c r="N9" s="8" t="s">
        <v>470</v>
      </c>
      <c r="O9" s="8" t="s">
        <v>517</v>
      </c>
      <c r="P9" s="7" t="s">
        <v>518</v>
      </c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>
        <f>COUNTIF(D2:D9,"*sales*")</f>
        <v>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13"/>
    <col customWidth="1" min="2" max="2" width="44.88"/>
    <col customWidth="1" min="3" max="3" width="35.25"/>
    <col customWidth="1" min="4" max="6" width="22.88"/>
  </cols>
  <sheetData>
    <row r="1">
      <c r="A1" s="6" t="s">
        <v>519</v>
      </c>
      <c r="B1" s="6" t="s">
        <v>520</v>
      </c>
      <c r="C1" s="6" t="s">
        <v>521</v>
      </c>
      <c r="D1" s="6" t="s">
        <v>522</v>
      </c>
      <c r="E1" s="6" t="s">
        <v>523</v>
      </c>
      <c r="F1" s="6" t="s">
        <v>524</v>
      </c>
    </row>
    <row r="2">
      <c r="A2" s="7" t="s">
        <v>525</v>
      </c>
      <c r="C2" s="7" t="s">
        <v>526</v>
      </c>
      <c r="D2" s="7" t="s">
        <v>527</v>
      </c>
      <c r="E2" s="9" t="str">
        <f>if(COUNTIF(Invoices!K$2:K3486,A2),(SUMIF(Invoices!K$2:K3486,A2,Invoices!L$2:L3486)/COUNTIF(Invoices!K$2:K3486,A2)),"null")</f>
        <v>null</v>
      </c>
      <c r="F2" s="7"/>
    </row>
    <row r="3">
      <c r="A3" s="7" t="s">
        <v>528</v>
      </c>
      <c r="C3" s="7" t="s">
        <v>526</v>
      </c>
      <c r="D3" s="7" t="s">
        <v>527</v>
      </c>
      <c r="E3" s="9" t="str">
        <f>if(COUNTIF(Invoices!K$2:K3486,A3),(SUMIF(Invoices!K$2:K3486,A3,Invoices!L$2:L3486)/COUNTIF(Invoices!K$2:K3486,A3)),"null")</f>
        <v>null</v>
      </c>
      <c r="F3" s="7"/>
    </row>
    <row r="4">
      <c r="A4" s="7" t="s">
        <v>529</v>
      </c>
      <c r="B4" s="7" t="s">
        <v>530</v>
      </c>
      <c r="C4" s="7" t="s">
        <v>529</v>
      </c>
      <c r="D4" s="7" t="s">
        <v>531</v>
      </c>
      <c r="E4" s="9" t="str">
        <f>if(COUNTIF(Invoices!K$2:K3486,A4),(SUMIF(Invoices!K$2:K3486,A4,Invoices!L$2:L3486)/COUNTIF(Invoices!K$2:K3486,A4)),"null")</f>
        <v>null</v>
      </c>
      <c r="F4" s="7"/>
    </row>
    <row r="5">
      <c r="A5" s="7" t="s">
        <v>532</v>
      </c>
      <c r="C5" s="7" t="s">
        <v>533</v>
      </c>
      <c r="D5" s="7" t="s">
        <v>527</v>
      </c>
      <c r="E5" s="9" t="str">
        <f>if(COUNTIF(Invoices!K$2:K3486,A5),(SUMIF(Invoices!K$2:K3486,A5,Invoices!L$2:L3486)/COUNTIF(Invoices!K$2:K3486,A5)),"null")</f>
        <v>null</v>
      </c>
      <c r="F5" s="7"/>
    </row>
    <row r="6">
      <c r="A6" s="8" t="s">
        <v>534</v>
      </c>
      <c r="C6" s="7" t="s">
        <v>535</v>
      </c>
      <c r="D6" s="7" t="s">
        <v>536</v>
      </c>
      <c r="E6" s="9" t="str">
        <f>if(COUNTIF(Invoices!K$2:K3486,A6),(SUMIF(Invoices!K$2:K3486,A6,Invoices!L$2:L3486)/COUNTIF(Invoices!K$2:K3486,A6)),"null")</f>
        <v>null</v>
      </c>
      <c r="F6" s="7"/>
    </row>
    <row r="7">
      <c r="A7" s="8" t="s">
        <v>537</v>
      </c>
      <c r="B7" s="7" t="s">
        <v>538</v>
      </c>
      <c r="C7" s="7" t="s">
        <v>539</v>
      </c>
      <c r="D7" s="7" t="s">
        <v>538</v>
      </c>
      <c r="E7" s="9" t="str">
        <f>if(COUNTIF(Invoices!K$2:K3486,A7),(SUMIF(Invoices!K$2:K3486,A7,Invoices!L$2:L3486)/COUNTIF(Invoices!K$2:K3486,A7)),"null")</f>
        <v>null</v>
      </c>
      <c r="F7" s="7"/>
    </row>
    <row r="8">
      <c r="A8" s="7" t="s">
        <v>540</v>
      </c>
      <c r="B8" s="7" t="s">
        <v>541</v>
      </c>
      <c r="C8" s="7" t="s">
        <v>542</v>
      </c>
      <c r="D8" s="7" t="s">
        <v>531</v>
      </c>
      <c r="E8" s="9" t="str">
        <f>if(COUNTIF(Invoices!K$2:K3486,A8),(SUMIF(Invoices!K$2:K3486,A8,Invoices!L$2:L3486)/COUNTIF(Invoices!K$2:K3486,A8)),"null")</f>
        <v>null</v>
      </c>
      <c r="F8" s="7"/>
    </row>
    <row r="9">
      <c r="A9" s="7" t="s">
        <v>543</v>
      </c>
      <c r="B9" s="7" t="s">
        <v>544</v>
      </c>
      <c r="C9" s="7" t="s">
        <v>545</v>
      </c>
      <c r="D9" s="7" t="s">
        <v>544</v>
      </c>
      <c r="E9" s="9" t="str">
        <f>if(COUNTIF(Invoices!K$2:K3486,A9),(SUMIF(Invoices!K$2:K3486,A9,Invoices!L$2:L3486)/COUNTIF(Invoices!K$2:K3486,A9)),"null")</f>
        <v>null</v>
      </c>
      <c r="F9" s="7"/>
    </row>
    <row r="10">
      <c r="A10" s="7" t="s">
        <v>546</v>
      </c>
      <c r="C10" s="7" t="s">
        <v>547</v>
      </c>
      <c r="D10" s="7" t="s">
        <v>548</v>
      </c>
      <c r="E10" s="9" t="str">
        <f>if(COUNTIF(Invoices!K$2:K3486,A10),(SUMIF(Invoices!K$2:K3486,A10,Invoices!L$2:L3486)/COUNTIF(Invoices!K$2:K3486,A10)),"null")</f>
        <v>null</v>
      </c>
      <c r="F10" s="7"/>
    </row>
    <row r="11">
      <c r="A11" s="7" t="s">
        <v>549</v>
      </c>
      <c r="B11" s="7" t="s">
        <v>550</v>
      </c>
      <c r="C11" s="7" t="s">
        <v>551</v>
      </c>
      <c r="D11" s="7" t="s">
        <v>552</v>
      </c>
      <c r="E11" s="9" t="str">
        <f>if(COUNTIF(Invoices!K$2:K3486,A11),(SUMIF(Invoices!K$2:K3486,A11,Invoices!L$2:L3486)/COUNTIF(Invoices!K$2:K3486,A11)),"null")</f>
        <v>null</v>
      </c>
      <c r="F11" s="7"/>
    </row>
    <row r="12">
      <c r="A12" s="7" t="s">
        <v>553</v>
      </c>
      <c r="B12" s="7" t="s">
        <v>554</v>
      </c>
      <c r="C12" s="7" t="s">
        <v>555</v>
      </c>
      <c r="D12" s="7" t="s">
        <v>556</v>
      </c>
      <c r="E12" s="9" t="str">
        <f>if(COUNTIF(Invoices!K$2:K3486,A12),(SUMIF(Invoices!K$2:K3486,A12,Invoices!L$2:L3486)/COUNTIF(Invoices!K$2:K3486,A12)),"null")</f>
        <v>null</v>
      </c>
      <c r="F12" s="7"/>
    </row>
    <row r="13">
      <c r="A13" s="7" t="s">
        <v>557</v>
      </c>
      <c r="B13" s="7" t="s">
        <v>558</v>
      </c>
      <c r="C13" s="7" t="s">
        <v>559</v>
      </c>
      <c r="D13" s="7" t="s">
        <v>560</v>
      </c>
      <c r="E13" s="9" t="str">
        <f>if(COUNTIF(Invoices!K$2:K3486,A13),(SUMIF(Invoices!K$2:K3486,A13,Invoices!L$2:L3486)/COUNTIF(Invoices!K$2:K3486,A13)),"null")</f>
        <v>null</v>
      </c>
      <c r="F13" s="7"/>
    </row>
    <row r="14">
      <c r="A14" s="7" t="s">
        <v>561</v>
      </c>
      <c r="B14" s="7" t="s">
        <v>562</v>
      </c>
      <c r="C14" s="7" t="s">
        <v>563</v>
      </c>
      <c r="D14" s="7" t="s">
        <v>564</v>
      </c>
      <c r="E14" s="9" t="str">
        <f>if(COUNTIF(Invoices!K$2:K3486,A14),(SUMIF(Invoices!K$2:K3486,A14,Invoices!L$2:L3486)/COUNTIF(Invoices!K$2:K3486,A14)),"null")</f>
        <v>null</v>
      </c>
      <c r="F14" s="7"/>
    </row>
    <row r="15">
      <c r="A15" s="7" t="s">
        <v>565</v>
      </c>
      <c r="B15" s="7" t="s">
        <v>566</v>
      </c>
      <c r="C15" s="7" t="s">
        <v>567</v>
      </c>
      <c r="D15" s="7" t="s">
        <v>568</v>
      </c>
      <c r="E15" s="9" t="str">
        <f>if(COUNTIF(Invoices!K$2:K3486,A15),(SUMIF(Invoices!K$2:K3486,A15,Invoices!L$2:L3486)/COUNTIF(Invoices!K$2:K3486,A15)),"null")</f>
        <v>null</v>
      </c>
      <c r="F15" s="7"/>
    </row>
    <row r="16">
      <c r="A16" s="7" t="s">
        <v>569</v>
      </c>
      <c r="C16" s="7" t="s">
        <v>570</v>
      </c>
      <c r="D16" s="7" t="s">
        <v>571</v>
      </c>
      <c r="E16" s="9" t="str">
        <f>if(COUNTIF(Invoices!K$2:K3486,A16),(SUMIF(Invoices!K$2:K3486,A16,Invoices!L$2:L3486)/COUNTIF(Invoices!K$2:K3486,A16)),"null")</f>
        <v>null</v>
      </c>
      <c r="F16" s="7"/>
    </row>
    <row r="17">
      <c r="A17" s="7" t="s">
        <v>572</v>
      </c>
      <c r="B17" s="7" t="s">
        <v>573</v>
      </c>
      <c r="C17" s="7" t="s">
        <v>574</v>
      </c>
      <c r="D17" s="7" t="s">
        <v>575</v>
      </c>
      <c r="E17" s="9">
        <f>if(COUNTIF(Invoices!K$2:K3486,A17),(SUMIF(Invoices!K$2:K3486,A17,Invoices!L$2:L3486)/COUNTIF(Invoices!K$2:K3486,A17)),"null")</f>
        <v>0.99</v>
      </c>
      <c r="F17" s="7"/>
    </row>
    <row r="18">
      <c r="A18" s="7" t="s">
        <v>576</v>
      </c>
      <c r="B18" s="7" t="s">
        <v>577</v>
      </c>
      <c r="C18" s="7" t="s">
        <v>578</v>
      </c>
      <c r="D18" s="7" t="s">
        <v>579</v>
      </c>
      <c r="E18" s="9" t="str">
        <f>if(COUNTIF(Invoices!K$2:K3486,A18),(SUMIF(Invoices!K$2:K3486,A18,Invoices!L$2:L3486)/COUNTIF(Invoices!K$2:K3486,A18)),"null")</f>
        <v>null</v>
      </c>
      <c r="F18" s="7"/>
    </row>
    <row r="19">
      <c r="A19" s="7" t="s">
        <v>580</v>
      </c>
      <c r="C19" s="7" t="s">
        <v>570</v>
      </c>
      <c r="D19" s="7" t="s">
        <v>571</v>
      </c>
      <c r="E19" s="9">
        <f>if(COUNTIF(Invoices!K$2:K3486,A19),(SUMIF(Invoices!K$2:K3486,A19,Invoices!L$2:L3486)/COUNTIF(Invoices!K$2:K3486,A19)),"null")</f>
        <v>0.99</v>
      </c>
      <c r="F19" s="7"/>
    </row>
    <row r="20">
      <c r="A20" s="7" t="s">
        <v>581</v>
      </c>
      <c r="B20" s="7" t="s">
        <v>582</v>
      </c>
      <c r="C20" s="7" t="s">
        <v>583</v>
      </c>
      <c r="D20" s="7" t="s">
        <v>583</v>
      </c>
      <c r="E20" s="9" t="str">
        <f>if(COUNTIF(Invoices!K$2:K3486,A20),(SUMIF(Invoices!K$2:K3486,A20,Invoices!L$2:L3486)/COUNTIF(Invoices!K$2:K3486,A20)),"null")</f>
        <v>null</v>
      </c>
      <c r="F20" s="7"/>
    </row>
    <row r="21">
      <c r="A21" s="7" t="s">
        <v>584</v>
      </c>
      <c r="B21" s="7" t="s">
        <v>585</v>
      </c>
      <c r="C21" s="7" t="s">
        <v>583</v>
      </c>
      <c r="D21" s="7" t="s">
        <v>583</v>
      </c>
      <c r="E21" s="9" t="str">
        <f>if(COUNTIF(Invoices!K$2:K3486,A21),(SUMIF(Invoices!K$2:K3486,A21,Invoices!L$2:L3486)/COUNTIF(Invoices!K$2:K3486,A21)),"null")</f>
        <v>null</v>
      </c>
      <c r="F21" s="7"/>
    </row>
    <row r="22">
      <c r="A22" s="7" t="s">
        <v>586</v>
      </c>
      <c r="B22" s="7" t="s">
        <v>587</v>
      </c>
      <c r="C22" s="7" t="s">
        <v>583</v>
      </c>
      <c r="D22" s="7" t="s">
        <v>583</v>
      </c>
      <c r="E22" s="9" t="str">
        <f>if(COUNTIF(Invoices!K$2:K3486,A22),(SUMIF(Invoices!K$2:K3486,A22,Invoices!L$2:L3486)/COUNTIF(Invoices!K$2:K3486,A22)),"null")</f>
        <v>null</v>
      </c>
      <c r="F22" s="7"/>
    </row>
    <row r="23">
      <c r="A23" s="7" t="s">
        <v>588</v>
      </c>
      <c r="B23" s="7" t="s">
        <v>587</v>
      </c>
      <c r="C23" s="7" t="s">
        <v>583</v>
      </c>
      <c r="D23" s="7" t="s">
        <v>583</v>
      </c>
      <c r="E23" s="9" t="str">
        <f>if(COUNTIF(Invoices!K$2:K3486,A23),(SUMIF(Invoices!K$2:K3486,A23,Invoices!L$2:L3486)/COUNTIF(Invoices!K$2:K3486,A23)),"null")</f>
        <v>null</v>
      </c>
      <c r="F23" s="7"/>
    </row>
    <row r="24">
      <c r="A24" s="7" t="s">
        <v>589</v>
      </c>
      <c r="B24" s="7" t="s">
        <v>582</v>
      </c>
      <c r="C24" s="7" t="s">
        <v>583</v>
      </c>
      <c r="D24" s="7" t="s">
        <v>583</v>
      </c>
      <c r="E24" s="9" t="str">
        <f>if(COUNTIF(Invoices!K$2:K3486,A24),(SUMIF(Invoices!K$2:K3486,A24,Invoices!L$2:L3486)/COUNTIF(Invoices!K$2:K3486,A24)),"null")</f>
        <v>null</v>
      </c>
      <c r="F24" s="7"/>
    </row>
    <row r="25">
      <c r="A25" s="7" t="s">
        <v>590</v>
      </c>
      <c r="B25" s="7" t="s">
        <v>582</v>
      </c>
      <c r="C25" s="7" t="s">
        <v>583</v>
      </c>
      <c r="D25" s="7" t="s">
        <v>583</v>
      </c>
      <c r="E25" s="9" t="str">
        <f>if(COUNTIF(Invoices!K$2:K3486,A25),(SUMIF(Invoices!K$2:K3486,A25,Invoices!L$2:L3486)/COUNTIF(Invoices!K$2:K3486,A25)),"null")</f>
        <v>null</v>
      </c>
      <c r="F25" s="7"/>
    </row>
    <row r="26">
      <c r="A26" s="7" t="s">
        <v>591</v>
      </c>
      <c r="B26" s="7" t="s">
        <v>582</v>
      </c>
      <c r="C26" s="7" t="s">
        <v>583</v>
      </c>
      <c r="D26" s="7" t="s">
        <v>583</v>
      </c>
      <c r="E26" s="9" t="str">
        <f>if(COUNTIF(Invoices!K$2:K3486,A26),(SUMIF(Invoices!K$2:K3486,A26,Invoices!L$2:L3486)/COUNTIF(Invoices!K$2:K3486,A26)),"null")</f>
        <v>null</v>
      </c>
      <c r="F26" s="7"/>
    </row>
    <row r="27">
      <c r="A27" s="7" t="s">
        <v>592</v>
      </c>
      <c r="B27" s="7" t="s">
        <v>582</v>
      </c>
      <c r="C27" s="7" t="s">
        <v>583</v>
      </c>
      <c r="D27" s="7" t="s">
        <v>583</v>
      </c>
      <c r="E27" s="9" t="str">
        <f>if(COUNTIF(Invoices!K$2:K3486,A27),(SUMIF(Invoices!K$2:K3486,A27,Invoices!L$2:L3486)/COUNTIF(Invoices!K$2:K3486,A27)),"null")</f>
        <v>null</v>
      </c>
      <c r="F27" s="7"/>
    </row>
    <row r="28">
      <c r="A28" s="7" t="s">
        <v>593</v>
      </c>
      <c r="B28" s="7" t="s">
        <v>594</v>
      </c>
      <c r="C28" s="7" t="s">
        <v>595</v>
      </c>
      <c r="D28" s="7" t="s">
        <v>596</v>
      </c>
      <c r="E28" s="9" t="str">
        <f>if(COUNTIF(Invoices!K$2:K3486,A28),(SUMIF(Invoices!K$2:K3486,A28,Invoices!L$2:L3486)/COUNTIF(Invoices!K$2:K3486,A28)),"null")</f>
        <v>null</v>
      </c>
      <c r="F28" s="7"/>
    </row>
    <row r="29">
      <c r="A29" s="7" t="s">
        <v>597</v>
      </c>
      <c r="C29" s="7" t="s">
        <v>598</v>
      </c>
      <c r="D29" s="7" t="s">
        <v>599</v>
      </c>
      <c r="E29" s="9" t="str">
        <f>if(COUNTIF(Invoices!K$2:K3486,A29),(SUMIF(Invoices!K$2:K3486,A29,Invoices!L$2:L3486)/COUNTIF(Invoices!K$2:K3486,A29)),"null")</f>
        <v>null</v>
      </c>
      <c r="F29" s="7"/>
    </row>
    <row r="30">
      <c r="A30" s="7" t="s">
        <v>600</v>
      </c>
      <c r="C30" s="7" t="s">
        <v>601</v>
      </c>
      <c r="D30" s="7" t="s">
        <v>602</v>
      </c>
      <c r="E30" s="9" t="str">
        <f>if(COUNTIF(Invoices!K$2:K3486,A30),(SUMIF(Invoices!K$2:K3486,A30,Invoices!L$2:L3486)/COUNTIF(Invoices!K$2:K3486,A30)),"null")</f>
        <v>null</v>
      </c>
      <c r="F30" s="7"/>
    </row>
    <row r="31">
      <c r="A31" s="7" t="s">
        <v>603</v>
      </c>
      <c r="C31" s="7" t="s">
        <v>604</v>
      </c>
      <c r="D31" s="7" t="s">
        <v>605</v>
      </c>
      <c r="E31" s="9" t="str">
        <f>if(COUNTIF(Invoices!K$2:K3486,A31),(SUMIF(Invoices!K$2:K3486,A31,Invoices!L$2:L3486)/COUNTIF(Invoices!K$2:K3486,A31)),"null")</f>
        <v>null</v>
      </c>
      <c r="F31" s="7"/>
    </row>
    <row r="32">
      <c r="A32" s="7" t="s">
        <v>606</v>
      </c>
      <c r="B32" s="7" t="s">
        <v>607</v>
      </c>
      <c r="C32" s="7" t="s">
        <v>608</v>
      </c>
      <c r="D32" s="7" t="s">
        <v>609</v>
      </c>
      <c r="E32" s="9" t="str">
        <f>if(COUNTIF(Invoices!K$2:K3486,A32),(SUMIF(Invoices!K$2:K3486,A32,Invoices!L$2:L3486)/COUNTIF(Invoices!K$2:K3486,A32)),"null")</f>
        <v>null</v>
      </c>
      <c r="F32" s="7"/>
    </row>
    <row r="33">
      <c r="A33" s="7" t="s">
        <v>610</v>
      </c>
      <c r="C33" s="7" t="s">
        <v>611</v>
      </c>
      <c r="D33" s="7" t="s">
        <v>612</v>
      </c>
      <c r="E33" s="9" t="str">
        <f>if(COUNTIF(Invoices!K$2:K3486,A33),(SUMIF(Invoices!K$2:K3486,A33,Invoices!L$2:L3486)/COUNTIF(Invoices!K$2:K3486,A33)),"null")</f>
        <v>null</v>
      </c>
      <c r="F33" s="7"/>
    </row>
    <row r="34">
      <c r="A34" s="8" t="s">
        <v>613</v>
      </c>
      <c r="B34" s="7" t="s">
        <v>573</v>
      </c>
      <c r="C34" s="7" t="s">
        <v>574</v>
      </c>
      <c r="D34" s="7" t="s">
        <v>575</v>
      </c>
      <c r="E34" s="9" t="str">
        <f>if(COUNTIF(Invoices!K$2:K3486,A34),(SUMIF(Invoices!K$2:K3486,A34,Invoices!L$2:L3486)/COUNTIF(Invoices!K$2:K3486,A34)),"null")</f>
        <v>null</v>
      </c>
      <c r="F34" s="7"/>
    </row>
    <row r="35">
      <c r="A35" s="7" t="s">
        <v>614</v>
      </c>
      <c r="B35" s="7" t="s">
        <v>615</v>
      </c>
      <c r="C35" s="7" t="s">
        <v>616</v>
      </c>
      <c r="D35" s="7" t="s">
        <v>617</v>
      </c>
      <c r="E35" s="9" t="str">
        <f>if(COUNTIF(Invoices!K$2:K3486,A35),(SUMIF(Invoices!K$2:K3486,A35,Invoices!L$2:L3486)/COUNTIF(Invoices!K$2:K3486,A35)),"null")</f>
        <v>null</v>
      </c>
      <c r="F35" s="7"/>
    </row>
    <row r="36">
      <c r="A36" s="7" t="s">
        <v>618</v>
      </c>
      <c r="B36" s="7" t="s">
        <v>619</v>
      </c>
      <c r="C36" s="7" t="s">
        <v>620</v>
      </c>
      <c r="D36" s="7" t="s">
        <v>621</v>
      </c>
      <c r="E36" s="9" t="str">
        <f>if(COUNTIF(Invoices!K$2:K3486,A36),(SUMIF(Invoices!K$2:K3486,A36,Invoices!L$2:L3486)/COUNTIF(Invoices!K$2:K3486,A36)),"null")</f>
        <v>null</v>
      </c>
      <c r="F36" s="7"/>
    </row>
    <row r="37">
      <c r="A37" s="7" t="s">
        <v>622</v>
      </c>
      <c r="B37" s="7" t="s">
        <v>623</v>
      </c>
      <c r="C37" s="7" t="s">
        <v>624</v>
      </c>
      <c r="D37" s="7" t="s">
        <v>583</v>
      </c>
      <c r="E37" s="9" t="str">
        <f>if(COUNTIF(Invoices!K$2:K3486,A37),(SUMIF(Invoices!K$2:K3486,A37,Invoices!L$2:L3486)/COUNTIF(Invoices!K$2:K3486,A37)),"null")</f>
        <v>null</v>
      </c>
      <c r="F37" s="7"/>
    </row>
    <row r="38">
      <c r="A38" s="7" t="s">
        <v>625</v>
      </c>
      <c r="B38" s="7" t="s">
        <v>626</v>
      </c>
      <c r="C38" s="7" t="s">
        <v>627</v>
      </c>
      <c r="D38" s="7" t="s">
        <v>583</v>
      </c>
      <c r="E38" s="9">
        <f>if(COUNTIF(Invoices!K$2:K3486,A38),(SUMIF(Invoices!K$2:K3486,A38,Invoices!L$2:L3486)/COUNTIF(Invoices!K$2:K3486,A38)),"null")</f>
        <v>0.99</v>
      </c>
      <c r="F38" s="7">
        <f>COUNTIF(Invoices!K2:Z500,A38)</f>
        <v>2</v>
      </c>
    </row>
    <row r="39">
      <c r="A39" s="7" t="s">
        <v>625</v>
      </c>
      <c r="B39" s="7" t="s">
        <v>628</v>
      </c>
      <c r="C39" s="7" t="s">
        <v>629</v>
      </c>
      <c r="D39" s="7" t="s">
        <v>583</v>
      </c>
      <c r="E39" s="9">
        <f>if(COUNTIF(Invoices!K$2:K3486,A39),(SUMIF(Invoices!K$2:K3486,A39,Invoices!L$2:L3486)/COUNTIF(Invoices!K$2:K3486,A39)),"null")</f>
        <v>0.99</v>
      </c>
      <c r="F39" s="7"/>
    </row>
    <row r="40">
      <c r="A40" s="7" t="s">
        <v>625</v>
      </c>
      <c r="B40" s="7" t="s">
        <v>626</v>
      </c>
      <c r="C40" s="7" t="s">
        <v>630</v>
      </c>
      <c r="D40" s="7" t="s">
        <v>583</v>
      </c>
      <c r="E40" s="9">
        <f>if(COUNTIF(Invoices!K$2:K3486,A40),(SUMIF(Invoices!K$2:K3486,A40,Invoices!L$2:L3486)/COUNTIF(Invoices!K$2:K3486,A40)),"null")</f>
        <v>0.99</v>
      </c>
      <c r="F40" s="7"/>
    </row>
    <row r="41">
      <c r="A41" s="7" t="s">
        <v>625</v>
      </c>
      <c r="B41" s="7" t="s">
        <v>628</v>
      </c>
      <c r="C41" s="7" t="s">
        <v>631</v>
      </c>
      <c r="D41" s="7" t="s">
        <v>583</v>
      </c>
      <c r="E41" s="9">
        <f>if(COUNTIF(Invoices!K$2:K3486,A41),(SUMIF(Invoices!K$2:K3486,A41,Invoices!L$2:L3486)/COUNTIF(Invoices!K$2:K3486,A41)),"null")</f>
        <v>0.99</v>
      </c>
      <c r="F41" s="7"/>
    </row>
    <row r="42">
      <c r="A42" s="7" t="s">
        <v>625</v>
      </c>
      <c r="B42" s="7" t="s">
        <v>626</v>
      </c>
      <c r="C42" s="7" t="s">
        <v>632</v>
      </c>
      <c r="D42" s="7" t="s">
        <v>583</v>
      </c>
      <c r="E42" s="9">
        <f>if(COUNTIF(Invoices!K$2:K3486,A42),(SUMIF(Invoices!K$2:K3486,A42,Invoices!L$2:L3486)/COUNTIF(Invoices!K$2:K3486,A42)),"null")</f>
        <v>0.99</v>
      </c>
      <c r="F42" s="7"/>
    </row>
    <row r="43">
      <c r="A43" s="7" t="s">
        <v>633</v>
      </c>
      <c r="B43" s="7" t="s">
        <v>634</v>
      </c>
      <c r="C43" s="7" t="s">
        <v>635</v>
      </c>
      <c r="D43" s="7" t="s">
        <v>531</v>
      </c>
      <c r="E43" s="9" t="str">
        <f>if(COUNTIF(Invoices!K$2:K3486,A43),(SUMIF(Invoices!K$2:K3486,A43,Invoices!L$2:L3486)/COUNTIF(Invoices!K$2:K3486,A43)),"null")</f>
        <v>null</v>
      </c>
      <c r="F43" s="7"/>
    </row>
    <row r="44">
      <c r="A44" s="7" t="s">
        <v>636</v>
      </c>
      <c r="B44" s="7" t="s">
        <v>637</v>
      </c>
      <c r="C44" s="7" t="s">
        <v>638</v>
      </c>
      <c r="D44" s="7" t="s">
        <v>639</v>
      </c>
      <c r="E44" s="9" t="str">
        <f>if(COUNTIF(Invoices!K$2:K3486,A44),(SUMIF(Invoices!K$2:K3486,A44,Invoices!L$2:L3486)/COUNTIF(Invoices!K$2:K3486,A44)),"null")</f>
        <v>null</v>
      </c>
      <c r="F44" s="7"/>
    </row>
    <row r="45">
      <c r="A45" s="7" t="s">
        <v>640</v>
      </c>
      <c r="B45" s="7" t="s">
        <v>641</v>
      </c>
      <c r="C45" s="7" t="s">
        <v>642</v>
      </c>
      <c r="D45" s="7" t="s">
        <v>643</v>
      </c>
      <c r="E45" s="9" t="str">
        <f>if(COUNTIF(Invoices!K$2:K3486,A45),(SUMIF(Invoices!K$2:K3486,A45,Invoices!L$2:L3486)/COUNTIF(Invoices!K$2:K3486,A45)),"null")</f>
        <v>null</v>
      </c>
      <c r="F45" s="7"/>
    </row>
    <row r="46">
      <c r="A46" s="7" t="s">
        <v>644</v>
      </c>
      <c r="B46" s="7" t="s">
        <v>645</v>
      </c>
      <c r="C46" s="7" t="s">
        <v>646</v>
      </c>
      <c r="D46" s="7" t="s">
        <v>647</v>
      </c>
      <c r="E46" s="9" t="str">
        <f>if(COUNTIF(Invoices!K$2:K3486,A46),(SUMIF(Invoices!K$2:K3486,A46,Invoices!L$2:L3486)/COUNTIF(Invoices!K$2:K3486,A46)),"null")</f>
        <v>null</v>
      </c>
      <c r="F46" s="7"/>
    </row>
    <row r="47">
      <c r="A47" s="7" t="s">
        <v>648</v>
      </c>
      <c r="B47" s="7" t="s">
        <v>649</v>
      </c>
      <c r="C47" s="7" t="s">
        <v>650</v>
      </c>
      <c r="D47" s="7" t="s">
        <v>651</v>
      </c>
      <c r="E47" s="9" t="str">
        <f>if(COUNTIF(Invoices!K$2:K3486,A47),(SUMIF(Invoices!K$2:K3486,A47,Invoices!L$2:L3486)/COUNTIF(Invoices!K$2:K3486,A47)),"null")</f>
        <v>null</v>
      </c>
      <c r="F47" s="7"/>
    </row>
    <row r="48">
      <c r="A48" s="7" t="s">
        <v>652</v>
      </c>
      <c r="B48" s="7" t="s">
        <v>653</v>
      </c>
      <c r="C48" s="7" t="s">
        <v>654</v>
      </c>
      <c r="D48" s="7" t="s">
        <v>583</v>
      </c>
      <c r="E48" s="9" t="str">
        <f>if(COUNTIF(Invoices!K$2:K3486,A48),(SUMIF(Invoices!K$2:K3486,A48,Invoices!L$2:L3486)/COUNTIF(Invoices!K$2:K3486,A48)),"null")</f>
        <v>null</v>
      </c>
      <c r="F48" s="7"/>
    </row>
    <row r="49">
      <c r="A49" s="7" t="s">
        <v>655</v>
      </c>
      <c r="B49" s="7" t="s">
        <v>656</v>
      </c>
      <c r="C49" s="7" t="s">
        <v>657</v>
      </c>
      <c r="D49" s="7" t="s">
        <v>658</v>
      </c>
      <c r="E49" s="9" t="str">
        <f>if(COUNTIF(Invoices!K$2:K3486,A49),(SUMIF(Invoices!K$2:K3486,A49,Invoices!L$2:L3486)/COUNTIF(Invoices!K$2:K3486,A49)),"null")</f>
        <v>null</v>
      </c>
      <c r="F49" s="7"/>
    </row>
    <row r="50">
      <c r="A50" s="7" t="s">
        <v>659</v>
      </c>
      <c r="B50" s="7" t="s">
        <v>660</v>
      </c>
      <c r="C50" s="7" t="s">
        <v>661</v>
      </c>
      <c r="D50" s="7" t="s">
        <v>662</v>
      </c>
      <c r="E50" s="9" t="str">
        <f>if(COUNTIF(Invoices!K$2:K3486,A50),(SUMIF(Invoices!K$2:K3486,A50,Invoices!L$2:L3486)/COUNTIF(Invoices!K$2:K3486,A50)),"null")</f>
        <v>null</v>
      </c>
      <c r="F50" s="7"/>
    </row>
    <row r="51">
      <c r="A51" s="7" t="s">
        <v>663</v>
      </c>
      <c r="B51" s="7" t="s">
        <v>664</v>
      </c>
      <c r="C51" s="7" t="s">
        <v>665</v>
      </c>
      <c r="D51" s="7" t="s">
        <v>664</v>
      </c>
      <c r="E51" s="9" t="str">
        <f>if(COUNTIF(Invoices!K$2:K3486,A51),(SUMIF(Invoices!K$2:K3486,A51,Invoices!L$2:L3486)/COUNTIF(Invoices!K$2:K3486,A51)),"null")</f>
        <v>null</v>
      </c>
      <c r="F51" s="7"/>
    </row>
    <row r="52">
      <c r="A52" s="8" t="s">
        <v>41</v>
      </c>
      <c r="B52" s="7" t="s">
        <v>571</v>
      </c>
      <c r="C52" s="7" t="s">
        <v>666</v>
      </c>
      <c r="D52" s="7" t="s">
        <v>571</v>
      </c>
      <c r="E52" s="9" t="str">
        <f>if(COUNTIF(Invoices!K$2:K3486,A52),(SUMIF(Invoices!K$2:K3486,A52,Invoices!L$2:L3486)/COUNTIF(Invoices!K$2:K3486,A52)),"null")</f>
        <v>null</v>
      </c>
      <c r="F52" s="7"/>
    </row>
    <row r="53">
      <c r="A53" s="8" t="s">
        <v>667</v>
      </c>
      <c r="B53" s="7" t="s">
        <v>668</v>
      </c>
      <c r="C53" s="7" t="s">
        <v>669</v>
      </c>
      <c r="D53" s="7" t="s">
        <v>670</v>
      </c>
      <c r="E53" s="9" t="str">
        <f>if(COUNTIF(Invoices!K$2:K3486,A53),(SUMIF(Invoices!K$2:K3486,A53,Invoices!L$2:L3486)/COUNTIF(Invoices!K$2:K3486,A53)),"null")</f>
        <v>null</v>
      </c>
      <c r="F53" s="7"/>
    </row>
    <row r="54">
      <c r="A54" s="7" t="s">
        <v>671</v>
      </c>
      <c r="B54" s="7" t="s">
        <v>672</v>
      </c>
      <c r="C54" s="7" t="s">
        <v>673</v>
      </c>
      <c r="D54" s="7" t="s">
        <v>672</v>
      </c>
      <c r="E54" s="9" t="str">
        <f>if(COUNTIF(Invoices!K$2:K3486,A54),(SUMIF(Invoices!K$2:K3486,A54,Invoices!L$2:L3486)/COUNTIF(Invoices!K$2:K3486,A54)),"null")</f>
        <v>null</v>
      </c>
      <c r="F54" s="7"/>
    </row>
    <row r="55">
      <c r="A55" s="7" t="s">
        <v>674</v>
      </c>
      <c r="C55" s="7" t="s">
        <v>675</v>
      </c>
      <c r="D55" s="7" t="s">
        <v>676</v>
      </c>
      <c r="E55" s="9" t="str">
        <f>if(COUNTIF(Invoices!K$2:K3486,A55),(SUMIF(Invoices!K$2:K3486,A55,Invoices!L$2:L3486)/COUNTIF(Invoices!K$2:K3486,A55)),"null")</f>
        <v>null</v>
      </c>
      <c r="F55" s="7"/>
    </row>
    <row r="56">
      <c r="A56" s="7" t="s">
        <v>677</v>
      </c>
      <c r="C56" s="7" t="s">
        <v>678</v>
      </c>
      <c r="D56" s="7" t="s">
        <v>679</v>
      </c>
      <c r="E56" s="9" t="str">
        <f>if(COUNTIF(Invoices!K$2:K3486,A56),(SUMIF(Invoices!K$2:K3486,A56,Invoices!L$2:L3486)/COUNTIF(Invoices!K$2:K3486,A56)),"null")</f>
        <v>null</v>
      </c>
      <c r="F56" s="7"/>
    </row>
    <row r="57">
      <c r="A57" s="7" t="s">
        <v>680</v>
      </c>
      <c r="C57" s="7" t="s">
        <v>681</v>
      </c>
      <c r="D57" s="7" t="s">
        <v>682</v>
      </c>
      <c r="E57" s="9" t="str">
        <f>if(COUNTIF(Invoices!K$2:K3486,A57),(SUMIF(Invoices!K$2:K3486,A57,Invoices!L$2:L3486)/COUNTIF(Invoices!K$2:K3486,A57)),"null")</f>
        <v>null</v>
      </c>
      <c r="F57" s="7"/>
    </row>
    <row r="58">
      <c r="A58" s="7" t="s">
        <v>683</v>
      </c>
      <c r="B58" s="7" t="s">
        <v>684</v>
      </c>
      <c r="C58" s="7" t="s">
        <v>685</v>
      </c>
      <c r="D58" s="7" t="s">
        <v>686</v>
      </c>
      <c r="E58" s="9" t="str">
        <f>if(COUNTIF(Invoices!K$2:K3486,A58),(SUMIF(Invoices!K$2:K3486,A58,Invoices!L$2:L3486)/COUNTIF(Invoices!K$2:K3486,A58)),"null")</f>
        <v>null</v>
      </c>
      <c r="F58" s="7"/>
    </row>
    <row r="59">
      <c r="A59" s="7" t="s">
        <v>687</v>
      </c>
      <c r="B59" s="7" t="s">
        <v>688</v>
      </c>
      <c r="C59" s="7" t="s">
        <v>689</v>
      </c>
      <c r="D59" s="7" t="s">
        <v>690</v>
      </c>
      <c r="E59" s="9" t="str">
        <f>if(COUNTIF(Invoices!K$2:K3486,A59),(SUMIF(Invoices!K$2:K3486,A59,Invoices!L$2:L3486)/COUNTIF(Invoices!K$2:K3486,A59)),"null")</f>
        <v>null</v>
      </c>
      <c r="F59" s="7"/>
    </row>
    <row r="60">
      <c r="A60" s="7" t="s">
        <v>691</v>
      </c>
      <c r="B60" s="7" t="s">
        <v>692</v>
      </c>
      <c r="C60" s="7" t="s">
        <v>693</v>
      </c>
      <c r="D60" s="7" t="s">
        <v>694</v>
      </c>
      <c r="E60" s="7"/>
      <c r="F60" s="7"/>
    </row>
    <row r="61">
      <c r="A61" s="7" t="s">
        <v>691</v>
      </c>
      <c r="B61" s="7" t="s">
        <v>695</v>
      </c>
      <c r="C61" s="7" t="s">
        <v>696</v>
      </c>
      <c r="D61" s="7" t="s">
        <v>694</v>
      </c>
      <c r="E61" s="7"/>
      <c r="F61" s="7"/>
    </row>
    <row r="62">
      <c r="A62" s="7" t="s">
        <v>697</v>
      </c>
      <c r="C62" s="7" t="s">
        <v>698</v>
      </c>
      <c r="D62" s="7" t="s">
        <v>699</v>
      </c>
      <c r="E62" s="7"/>
      <c r="F62" s="7"/>
    </row>
    <row r="63">
      <c r="A63" s="7" t="s">
        <v>700</v>
      </c>
      <c r="C63" s="7" t="s">
        <v>701</v>
      </c>
      <c r="D63" s="7" t="s">
        <v>702</v>
      </c>
      <c r="E63" s="7"/>
      <c r="F63" s="7"/>
    </row>
    <row r="64">
      <c r="A64" s="7" t="s">
        <v>703</v>
      </c>
      <c r="B64" s="7" t="s">
        <v>704</v>
      </c>
      <c r="C64" s="7" t="s">
        <v>705</v>
      </c>
      <c r="D64" s="7" t="s">
        <v>706</v>
      </c>
      <c r="E64" s="7"/>
      <c r="F64" s="7"/>
    </row>
    <row r="65">
      <c r="A65" s="7" t="s">
        <v>707</v>
      </c>
      <c r="B65" s="7" t="s">
        <v>708</v>
      </c>
      <c r="C65" s="7" t="s">
        <v>709</v>
      </c>
      <c r="D65" s="7" t="s">
        <v>710</v>
      </c>
      <c r="E65" s="7"/>
      <c r="F65" s="7"/>
    </row>
    <row r="66">
      <c r="A66" s="7" t="s">
        <v>711</v>
      </c>
      <c r="B66" s="7" t="s">
        <v>712</v>
      </c>
      <c r="C66" s="7" t="s">
        <v>693</v>
      </c>
      <c r="D66" s="7" t="s">
        <v>694</v>
      </c>
      <c r="E66" s="7"/>
      <c r="F66" s="7"/>
    </row>
    <row r="67">
      <c r="A67" s="7" t="s">
        <v>711</v>
      </c>
      <c r="B67" s="7" t="s">
        <v>713</v>
      </c>
      <c r="C67" s="7" t="s">
        <v>696</v>
      </c>
      <c r="D67" s="7" t="s">
        <v>694</v>
      </c>
      <c r="E67" s="7"/>
      <c r="F67" s="7"/>
    </row>
    <row r="68">
      <c r="A68" s="7" t="s">
        <v>714</v>
      </c>
      <c r="C68" s="7" t="s">
        <v>715</v>
      </c>
      <c r="D68" s="7" t="s">
        <v>716</v>
      </c>
      <c r="E68" s="7"/>
      <c r="F68" s="7"/>
    </row>
    <row r="69">
      <c r="A69" s="7" t="s">
        <v>717</v>
      </c>
      <c r="C69" s="7" t="s">
        <v>718</v>
      </c>
      <c r="D69" s="7" t="s">
        <v>719</v>
      </c>
      <c r="E69" s="7"/>
      <c r="F69" s="7"/>
    </row>
    <row r="70">
      <c r="A70" s="7" t="s">
        <v>720</v>
      </c>
      <c r="B70" s="7" t="s">
        <v>721</v>
      </c>
      <c r="C70" s="7" t="s">
        <v>722</v>
      </c>
      <c r="D70" s="7" t="s">
        <v>723</v>
      </c>
      <c r="E70" s="7"/>
      <c r="F70" s="7"/>
    </row>
    <row r="71">
      <c r="A71" s="7" t="s">
        <v>724</v>
      </c>
      <c r="B71" s="7" t="s">
        <v>725</v>
      </c>
      <c r="C71" s="7" t="s">
        <v>726</v>
      </c>
      <c r="D71" s="7" t="s">
        <v>725</v>
      </c>
      <c r="E71" s="7"/>
      <c r="F71" s="7"/>
    </row>
    <row r="72">
      <c r="A72" s="7" t="s">
        <v>727</v>
      </c>
      <c r="B72" s="7" t="s">
        <v>728</v>
      </c>
      <c r="C72" s="7" t="s">
        <v>729</v>
      </c>
      <c r="D72" s="7" t="s">
        <v>571</v>
      </c>
      <c r="E72" s="7"/>
      <c r="F72" s="7"/>
    </row>
    <row r="73">
      <c r="A73" s="7" t="s">
        <v>730</v>
      </c>
      <c r="C73" s="7" t="s">
        <v>701</v>
      </c>
      <c r="D73" s="7" t="s">
        <v>702</v>
      </c>
      <c r="E73" s="7"/>
      <c r="F73" s="7"/>
    </row>
    <row r="74">
      <c r="A74" s="7" t="s">
        <v>731</v>
      </c>
      <c r="B74" s="7" t="s">
        <v>664</v>
      </c>
      <c r="C74" s="7" t="s">
        <v>665</v>
      </c>
      <c r="D74" s="7" t="s">
        <v>664</v>
      </c>
      <c r="E74" s="7"/>
      <c r="F74" s="7"/>
    </row>
    <row r="75">
      <c r="A75" s="7" t="s">
        <v>732</v>
      </c>
      <c r="B75" s="7" t="s">
        <v>733</v>
      </c>
      <c r="C75" s="7" t="s">
        <v>734</v>
      </c>
      <c r="D75" s="7" t="s">
        <v>735</v>
      </c>
      <c r="E75" s="7"/>
      <c r="F75" s="7"/>
    </row>
    <row r="76">
      <c r="A76" s="7" t="s">
        <v>736</v>
      </c>
      <c r="C76" s="7" t="s">
        <v>737</v>
      </c>
      <c r="D76" s="7" t="s">
        <v>738</v>
      </c>
      <c r="E76" s="7"/>
      <c r="F76" s="7"/>
    </row>
    <row r="77">
      <c r="A77" s="7" t="s">
        <v>739</v>
      </c>
      <c r="B77" s="7" t="s">
        <v>740</v>
      </c>
      <c r="C77" s="7" t="s">
        <v>741</v>
      </c>
      <c r="D77" s="7" t="s">
        <v>740</v>
      </c>
      <c r="E77" s="7"/>
      <c r="F77" s="7"/>
    </row>
    <row r="78">
      <c r="A78" s="7" t="s">
        <v>742</v>
      </c>
      <c r="B78" s="7" t="s">
        <v>743</v>
      </c>
      <c r="C78" s="7" t="s">
        <v>744</v>
      </c>
      <c r="D78" s="7" t="s">
        <v>745</v>
      </c>
      <c r="E78" s="7"/>
      <c r="F78" s="7"/>
    </row>
    <row r="79">
      <c r="A79" s="7" t="s">
        <v>746</v>
      </c>
      <c r="B79" s="7" t="s">
        <v>747</v>
      </c>
      <c r="C79" s="7" t="s">
        <v>748</v>
      </c>
      <c r="D79" s="7" t="s">
        <v>749</v>
      </c>
      <c r="E79" s="7"/>
      <c r="F79" s="7"/>
    </row>
    <row r="80">
      <c r="A80" s="7" t="s">
        <v>750</v>
      </c>
      <c r="B80" s="7" t="s">
        <v>751</v>
      </c>
      <c r="C80" s="7" t="s">
        <v>752</v>
      </c>
      <c r="D80" s="7" t="s">
        <v>753</v>
      </c>
      <c r="E80" s="7"/>
      <c r="F80" s="7"/>
    </row>
    <row r="81">
      <c r="A81" s="7" t="s">
        <v>754</v>
      </c>
      <c r="C81" s="7" t="s">
        <v>755</v>
      </c>
      <c r="D81" s="7" t="s">
        <v>751</v>
      </c>
      <c r="E81" s="7"/>
      <c r="F81" s="7"/>
    </row>
    <row r="82">
      <c r="A82" s="7" t="s">
        <v>756</v>
      </c>
      <c r="B82" s="7" t="s">
        <v>757</v>
      </c>
      <c r="C82" s="7" t="s">
        <v>758</v>
      </c>
      <c r="D82" s="7" t="s">
        <v>759</v>
      </c>
      <c r="E82" s="7"/>
      <c r="F82" s="7"/>
    </row>
    <row r="83">
      <c r="A83" s="7" t="s">
        <v>756</v>
      </c>
      <c r="B83" s="7" t="s">
        <v>751</v>
      </c>
      <c r="C83" s="7" t="s">
        <v>752</v>
      </c>
      <c r="D83" s="7" t="s">
        <v>753</v>
      </c>
      <c r="E83" s="7"/>
      <c r="F83" s="7"/>
    </row>
    <row r="84">
      <c r="A84" s="7" t="s">
        <v>760</v>
      </c>
      <c r="B84" s="7" t="s">
        <v>571</v>
      </c>
      <c r="C84" s="7" t="s">
        <v>761</v>
      </c>
      <c r="D84" s="7" t="s">
        <v>571</v>
      </c>
      <c r="E84" s="7"/>
      <c r="F84" s="7"/>
    </row>
    <row r="85">
      <c r="A85" s="7" t="s">
        <v>762</v>
      </c>
      <c r="C85" s="7" t="s">
        <v>763</v>
      </c>
      <c r="D85" s="7" t="s">
        <v>764</v>
      </c>
      <c r="E85" s="7"/>
      <c r="F85" s="7"/>
    </row>
    <row r="86">
      <c r="A86" s="7" t="s">
        <v>765</v>
      </c>
      <c r="C86" s="7" t="s">
        <v>766</v>
      </c>
      <c r="D86" s="7" t="s">
        <v>767</v>
      </c>
      <c r="E86" s="7"/>
      <c r="F86" s="7"/>
    </row>
    <row r="87">
      <c r="A87" s="7" t="s">
        <v>768</v>
      </c>
      <c r="B87" s="7" t="s">
        <v>769</v>
      </c>
      <c r="C87" s="7" t="s">
        <v>693</v>
      </c>
      <c r="D87" s="7" t="s">
        <v>694</v>
      </c>
      <c r="E87" s="7"/>
      <c r="F87" s="7"/>
    </row>
    <row r="88">
      <c r="A88" s="7" t="s">
        <v>768</v>
      </c>
      <c r="B88" s="7" t="s">
        <v>769</v>
      </c>
      <c r="C88" s="7" t="s">
        <v>696</v>
      </c>
      <c r="D88" s="7" t="s">
        <v>694</v>
      </c>
      <c r="E88" s="7"/>
      <c r="F88" s="7"/>
    </row>
    <row r="89">
      <c r="A89" s="7" t="s">
        <v>770</v>
      </c>
      <c r="C89" s="7" t="s">
        <v>771</v>
      </c>
      <c r="D89" s="7" t="s">
        <v>771</v>
      </c>
      <c r="E89" s="7"/>
      <c r="F89" s="7"/>
    </row>
    <row r="90">
      <c r="A90" s="7" t="s">
        <v>772</v>
      </c>
      <c r="B90" s="7" t="s">
        <v>773</v>
      </c>
      <c r="C90" s="7" t="s">
        <v>774</v>
      </c>
      <c r="D90" s="7" t="s">
        <v>775</v>
      </c>
      <c r="E90" s="7"/>
      <c r="F90" s="7"/>
    </row>
    <row r="91">
      <c r="A91" s="7" t="s">
        <v>776</v>
      </c>
      <c r="C91" s="7" t="s">
        <v>777</v>
      </c>
      <c r="D91" s="7" t="s">
        <v>527</v>
      </c>
      <c r="E91" s="7"/>
      <c r="F91" s="7"/>
    </row>
    <row r="92">
      <c r="A92" s="7" t="s">
        <v>778</v>
      </c>
      <c r="C92" s="7" t="s">
        <v>779</v>
      </c>
      <c r="D92" s="7" t="s">
        <v>780</v>
      </c>
      <c r="E92" s="7"/>
      <c r="F92" s="7"/>
    </row>
    <row r="93">
      <c r="A93" s="7" t="s">
        <v>781</v>
      </c>
      <c r="B93" s="7" t="s">
        <v>688</v>
      </c>
      <c r="C93" s="7" t="s">
        <v>689</v>
      </c>
      <c r="D93" s="7" t="s">
        <v>690</v>
      </c>
      <c r="E93" s="7"/>
      <c r="F93" s="7"/>
    </row>
    <row r="94">
      <c r="A94" s="7" t="s">
        <v>782</v>
      </c>
      <c r="B94" s="7" t="s">
        <v>783</v>
      </c>
      <c r="C94" s="7" t="s">
        <v>784</v>
      </c>
      <c r="D94" s="7" t="s">
        <v>690</v>
      </c>
      <c r="E94" s="7"/>
      <c r="F94" s="7"/>
    </row>
    <row r="95">
      <c r="A95" s="7" t="s">
        <v>785</v>
      </c>
      <c r="B95" s="7" t="s">
        <v>786</v>
      </c>
      <c r="C95" s="7" t="s">
        <v>787</v>
      </c>
      <c r="D95" s="7" t="s">
        <v>788</v>
      </c>
      <c r="E95" s="7"/>
      <c r="F95" s="7"/>
    </row>
    <row r="96">
      <c r="A96" s="7" t="s">
        <v>789</v>
      </c>
      <c r="B96" s="7" t="s">
        <v>619</v>
      </c>
      <c r="C96" s="7" t="s">
        <v>620</v>
      </c>
      <c r="D96" s="7" t="s">
        <v>621</v>
      </c>
      <c r="E96" s="7"/>
      <c r="F96" s="7"/>
    </row>
    <row r="97">
      <c r="A97" s="7" t="s">
        <v>790</v>
      </c>
      <c r="B97" s="7" t="s">
        <v>791</v>
      </c>
      <c r="C97" s="7" t="s">
        <v>792</v>
      </c>
      <c r="D97" s="7" t="s">
        <v>751</v>
      </c>
      <c r="E97" s="7"/>
      <c r="F97" s="7"/>
    </row>
    <row r="98">
      <c r="A98" s="7" t="s">
        <v>793</v>
      </c>
      <c r="B98" s="7" t="s">
        <v>794</v>
      </c>
      <c r="C98" s="7" t="s">
        <v>758</v>
      </c>
      <c r="D98" s="7" t="s">
        <v>759</v>
      </c>
      <c r="E98" s="7"/>
      <c r="F98" s="7"/>
    </row>
    <row r="99">
      <c r="A99" s="7" t="s">
        <v>795</v>
      </c>
      <c r="B99" s="7" t="s">
        <v>796</v>
      </c>
      <c r="C99" s="7" t="s">
        <v>638</v>
      </c>
      <c r="D99" s="7" t="s">
        <v>639</v>
      </c>
      <c r="E99" s="7"/>
      <c r="F99" s="7"/>
    </row>
    <row r="100">
      <c r="A100" s="7" t="s">
        <v>797</v>
      </c>
      <c r="C100" s="7" t="s">
        <v>604</v>
      </c>
      <c r="D100" s="7" t="s">
        <v>605</v>
      </c>
      <c r="E100" s="7"/>
      <c r="F100" s="7"/>
    </row>
    <row r="101">
      <c r="A101" s="7" t="s">
        <v>798</v>
      </c>
      <c r="C101" s="7" t="s">
        <v>526</v>
      </c>
      <c r="D101" s="7" t="s">
        <v>527</v>
      </c>
      <c r="E101" s="7"/>
      <c r="F101" s="7"/>
    </row>
    <row r="102">
      <c r="A102" s="7" t="s">
        <v>799</v>
      </c>
      <c r="B102" s="7" t="s">
        <v>800</v>
      </c>
      <c r="C102" s="7" t="s">
        <v>801</v>
      </c>
      <c r="D102" s="7" t="s">
        <v>802</v>
      </c>
      <c r="E102" s="7"/>
      <c r="F102" s="7"/>
    </row>
    <row r="103">
      <c r="A103" s="7" t="s">
        <v>803</v>
      </c>
      <c r="B103" s="7" t="s">
        <v>804</v>
      </c>
      <c r="C103" s="7" t="s">
        <v>805</v>
      </c>
      <c r="D103" s="7" t="s">
        <v>806</v>
      </c>
      <c r="E103" s="7"/>
      <c r="F103" s="7"/>
    </row>
    <row r="104">
      <c r="A104" s="7" t="s">
        <v>807</v>
      </c>
      <c r="B104" s="7" t="s">
        <v>808</v>
      </c>
      <c r="C104" s="7" t="s">
        <v>809</v>
      </c>
      <c r="D104" s="7" t="s">
        <v>767</v>
      </c>
      <c r="E104" s="7"/>
      <c r="F104" s="7"/>
    </row>
    <row r="105">
      <c r="A105" s="7" t="s">
        <v>810</v>
      </c>
      <c r="C105" s="7" t="s">
        <v>629</v>
      </c>
      <c r="D105" s="7" t="s">
        <v>583</v>
      </c>
      <c r="E105" s="7"/>
      <c r="F105" s="7"/>
    </row>
    <row r="106">
      <c r="A106" s="7" t="s">
        <v>811</v>
      </c>
      <c r="B106" s="7" t="s">
        <v>686</v>
      </c>
      <c r="C106" s="7" t="s">
        <v>685</v>
      </c>
      <c r="D106" s="7" t="s">
        <v>686</v>
      </c>
      <c r="E106" s="7"/>
      <c r="F106" s="7"/>
    </row>
    <row r="107">
      <c r="A107" s="7" t="s">
        <v>559</v>
      </c>
      <c r="B107" s="7" t="s">
        <v>558</v>
      </c>
      <c r="C107" s="7" t="s">
        <v>559</v>
      </c>
      <c r="D107" s="7" t="s">
        <v>560</v>
      </c>
      <c r="E107" s="7"/>
      <c r="F107" s="7"/>
    </row>
    <row r="108">
      <c r="A108" s="7" t="s">
        <v>812</v>
      </c>
      <c r="C108" s="7" t="s">
        <v>813</v>
      </c>
      <c r="D108" s="7" t="s">
        <v>686</v>
      </c>
      <c r="E108" s="7"/>
      <c r="F108" s="7"/>
    </row>
    <row r="109">
      <c r="A109" s="7" t="s">
        <v>812</v>
      </c>
      <c r="B109" s="7" t="s">
        <v>686</v>
      </c>
      <c r="C109" s="7" t="s">
        <v>685</v>
      </c>
      <c r="D109" s="7" t="s">
        <v>686</v>
      </c>
      <c r="E109" s="7"/>
      <c r="F109" s="7"/>
    </row>
    <row r="110">
      <c r="A110" s="7" t="s">
        <v>814</v>
      </c>
      <c r="C110" s="7" t="s">
        <v>629</v>
      </c>
      <c r="D110" s="7" t="s">
        <v>583</v>
      </c>
      <c r="E110" s="7"/>
      <c r="F110" s="7"/>
    </row>
    <row r="111">
      <c r="A111" s="7" t="s">
        <v>814</v>
      </c>
      <c r="B111" s="7" t="s">
        <v>815</v>
      </c>
      <c r="C111" s="7" t="s">
        <v>631</v>
      </c>
      <c r="D111" s="7" t="s">
        <v>583</v>
      </c>
      <c r="E111" s="7"/>
      <c r="F111" s="7"/>
    </row>
    <row r="112">
      <c r="A112" s="7" t="s">
        <v>816</v>
      </c>
      <c r="B112" s="7" t="s">
        <v>817</v>
      </c>
      <c r="C112" s="7" t="s">
        <v>818</v>
      </c>
      <c r="D112" s="7" t="s">
        <v>819</v>
      </c>
      <c r="E112" s="7"/>
      <c r="F112" s="7"/>
    </row>
    <row r="113">
      <c r="A113" s="7" t="s">
        <v>820</v>
      </c>
      <c r="B113" s="7" t="s">
        <v>571</v>
      </c>
      <c r="C113" s="7" t="s">
        <v>821</v>
      </c>
      <c r="D113" s="7" t="s">
        <v>571</v>
      </c>
      <c r="E113" s="7"/>
      <c r="F113" s="7"/>
    </row>
    <row r="114">
      <c r="A114" s="7" t="s">
        <v>822</v>
      </c>
      <c r="B114" s="7" t="s">
        <v>823</v>
      </c>
      <c r="C114" s="7" t="s">
        <v>824</v>
      </c>
      <c r="D114" s="7" t="s">
        <v>825</v>
      </c>
      <c r="E114" s="7"/>
      <c r="F114" s="7"/>
    </row>
    <row r="115">
      <c r="A115" s="7" t="s">
        <v>826</v>
      </c>
      <c r="C115" s="7" t="s">
        <v>827</v>
      </c>
      <c r="D115" s="7" t="s">
        <v>828</v>
      </c>
      <c r="E115" s="7"/>
      <c r="F115" s="7"/>
    </row>
    <row r="116">
      <c r="A116" s="7" t="s">
        <v>829</v>
      </c>
      <c r="B116" s="7" t="s">
        <v>830</v>
      </c>
      <c r="C116" s="7" t="s">
        <v>831</v>
      </c>
      <c r="D116" s="7" t="s">
        <v>832</v>
      </c>
      <c r="E116" s="7"/>
      <c r="F116" s="7"/>
    </row>
    <row r="117">
      <c r="A117" s="7" t="s">
        <v>833</v>
      </c>
      <c r="C117" s="7" t="s">
        <v>678</v>
      </c>
      <c r="D117" s="7" t="s">
        <v>679</v>
      </c>
      <c r="E117" s="7"/>
      <c r="F117" s="7"/>
    </row>
    <row r="118">
      <c r="A118" s="7" t="s">
        <v>834</v>
      </c>
      <c r="B118" s="7" t="s">
        <v>835</v>
      </c>
      <c r="C118" s="7" t="s">
        <v>836</v>
      </c>
      <c r="D118" s="7" t="s">
        <v>837</v>
      </c>
      <c r="E118" s="7"/>
      <c r="F118" s="7"/>
    </row>
    <row r="119">
      <c r="A119" s="7" t="s">
        <v>838</v>
      </c>
      <c r="C119" s="7" t="s">
        <v>839</v>
      </c>
      <c r="D119" s="7" t="s">
        <v>599</v>
      </c>
      <c r="E119" s="7"/>
      <c r="F119" s="7"/>
    </row>
    <row r="120">
      <c r="A120" s="7" t="s">
        <v>840</v>
      </c>
      <c r="C120" s="7" t="s">
        <v>601</v>
      </c>
      <c r="D120" s="7" t="s">
        <v>602</v>
      </c>
      <c r="E120" s="7"/>
      <c r="F120" s="7"/>
    </row>
    <row r="121">
      <c r="A121" s="7" t="s">
        <v>841</v>
      </c>
      <c r="C121" s="7" t="s">
        <v>526</v>
      </c>
      <c r="D121" s="7" t="s">
        <v>527</v>
      </c>
      <c r="E121" s="7"/>
      <c r="F121" s="7"/>
    </row>
    <row r="122">
      <c r="A122" s="7" t="s">
        <v>842</v>
      </c>
      <c r="B122" s="7" t="s">
        <v>645</v>
      </c>
      <c r="C122" s="7" t="s">
        <v>646</v>
      </c>
      <c r="D122" s="7" t="s">
        <v>647</v>
      </c>
      <c r="E122" s="7"/>
      <c r="F122" s="7"/>
    </row>
    <row r="123">
      <c r="A123" s="7" t="s">
        <v>843</v>
      </c>
      <c r="B123" s="7" t="s">
        <v>573</v>
      </c>
      <c r="C123" s="7" t="s">
        <v>844</v>
      </c>
      <c r="D123" s="7" t="s">
        <v>575</v>
      </c>
      <c r="E123" s="7"/>
      <c r="F123" s="7"/>
    </row>
    <row r="124">
      <c r="A124" s="7" t="s">
        <v>845</v>
      </c>
      <c r="B124" s="7" t="s">
        <v>846</v>
      </c>
      <c r="C124" s="7" t="s">
        <v>847</v>
      </c>
      <c r="D124" s="7" t="s">
        <v>848</v>
      </c>
      <c r="E124" s="7"/>
      <c r="F124" s="7"/>
    </row>
    <row r="125">
      <c r="A125" s="7" t="s">
        <v>849</v>
      </c>
      <c r="B125" s="7" t="s">
        <v>582</v>
      </c>
      <c r="C125" s="7" t="s">
        <v>850</v>
      </c>
      <c r="D125" s="7" t="s">
        <v>583</v>
      </c>
      <c r="E125" s="7"/>
      <c r="F125" s="7"/>
    </row>
    <row r="126">
      <c r="A126" s="7" t="s">
        <v>849</v>
      </c>
      <c r="B126" s="7" t="s">
        <v>582</v>
      </c>
      <c r="C126" s="7" t="s">
        <v>851</v>
      </c>
      <c r="D126" s="7" t="s">
        <v>583</v>
      </c>
      <c r="E126" s="7"/>
      <c r="F126" s="7"/>
    </row>
    <row r="127">
      <c r="A127" s="7" t="s">
        <v>849</v>
      </c>
      <c r="C127" s="7" t="s">
        <v>852</v>
      </c>
      <c r="D127" s="7" t="s">
        <v>583</v>
      </c>
      <c r="E127" s="7"/>
      <c r="F127" s="7"/>
    </row>
    <row r="128">
      <c r="A128" s="7" t="s">
        <v>853</v>
      </c>
      <c r="B128" s="7" t="s">
        <v>854</v>
      </c>
      <c r="C128" s="7" t="s">
        <v>545</v>
      </c>
      <c r="D128" s="7" t="s">
        <v>544</v>
      </c>
      <c r="E128" s="7"/>
      <c r="F128" s="7"/>
    </row>
    <row r="129">
      <c r="A129" s="7" t="s">
        <v>855</v>
      </c>
      <c r="B129" s="7" t="s">
        <v>856</v>
      </c>
      <c r="C129" s="7" t="s">
        <v>857</v>
      </c>
      <c r="D129" s="7" t="s">
        <v>753</v>
      </c>
      <c r="E129" s="7"/>
      <c r="F129" s="7"/>
    </row>
    <row r="130">
      <c r="A130" s="7" t="s">
        <v>858</v>
      </c>
      <c r="B130" s="7" t="s">
        <v>859</v>
      </c>
      <c r="C130" s="7" t="s">
        <v>860</v>
      </c>
      <c r="D130" s="7" t="s">
        <v>859</v>
      </c>
      <c r="E130" s="7"/>
      <c r="F130" s="7"/>
    </row>
    <row r="131">
      <c r="A131" s="7" t="s">
        <v>861</v>
      </c>
      <c r="B131" s="7" t="s">
        <v>745</v>
      </c>
      <c r="C131" s="7" t="s">
        <v>744</v>
      </c>
      <c r="D131" s="7" t="s">
        <v>745</v>
      </c>
      <c r="E131" s="7"/>
      <c r="F131" s="7"/>
    </row>
    <row r="132">
      <c r="A132" s="7" t="s">
        <v>862</v>
      </c>
      <c r="B132" s="7" t="s">
        <v>863</v>
      </c>
      <c r="C132" s="7" t="s">
        <v>864</v>
      </c>
      <c r="D132" s="7" t="s">
        <v>583</v>
      </c>
      <c r="E132" s="7"/>
      <c r="F132" s="7"/>
    </row>
    <row r="133">
      <c r="A133" s="7" t="s">
        <v>865</v>
      </c>
      <c r="C133" s="7" t="s">
        <v>763</v>
      </c>
      <c r="D133" s="7" t="s">
        <v>764</v>
      </c>
      <c r="E133" s="7"/>
      <c r="F133" s="7"/>
    </row>
    <row r="134">
      <c r="A134" s="7" t="s">
        <v>866</v>
      </c>
      <c r="B134" s="7" t="s">
        <v>867</v>
      </c>
      <c r="C134" s="7" t="s">
        <v>758</v>
      </c>
      <c r="D134" s="7" t="s">
        <v>759</v>
      </c>
      <c r="E134" s="7"/>
      <c r="F134" s="7"/>
    </row>
    <row r="135">
      <c r="A135" s="7" t="s">
        <v>868</v>
      </c>
      <c r="B135" s="7" t="s">
        <v>869</v>
      </c>
      <c r="C135" s="7" t="s">
        <v>787</v>
      </c>
      <c r="D135" s="7" t="s">
        <v>788</v>
      </c>
      <c r="E135" s="7"/>
      <c r="F135" s="7"/>
    </row>
    <row r="136">
      <c r="A136" s="7" t="s">
        <v>870</v>
      </c>
      <c r="C136" s="7" t="s">
        <v>871</v>
      </c>
      <c r="D136" s="7" t="s">
        <v>872</v>
      </c>
      <c r="E136" s="7"/>
      <c r="F136" s="7"/>
    </row>
    <row r="137">
      <c r="A137" s="7" t="s">
        <v>873</v>
      </c>
      <c r="B137" s="7" t="s">
        <v>874</v>
      </c>
      <c r="C137" s="7" t="s">
        <v>875</v>
      </c>
      <c r="D137" s="7" t="s">
        <v>552</v>
      </c>
      <c r="E137" s="7"/>
      <c r="F137" s="7"/>
    </row>
    <row r="138">
      <c r="A138" s="7" t="s">
        <v>876</v>
      </c>
      <c r="B138" s="7" t="s">
        <v>877</v>
      </c>
      <c r="C138" s="7" t="s">
        <v>552</v>
      </c>
      <c r="D138" s="7" t="s">
        <v>552</v>
      </c>
      <c r="E138" s="7"/>
      <c r="F138" s="7"/>
    </row>
    <row r="139">
      <c r="A139" s="7" t="s">
        <v>878</v>
      </c>
      <c r="B139" s="7" t="s">
        <v>879</v>
      </c>
      <c r="C139" s="7" t="s">
        <v>880</v>
      </c>
      <c r="D139" s="7" t="s">
        <v>621</v>
      </c>
      <c r="E139" s="7"/>
      <c r="F139" s="7"/>
    </row>
    <row r="140">
      <c r="A140" s="7" t="s">
        <v>881</v>
      </c>
      <c r="B140" s="7" t="s">
        <v>733</v>
      </c>
      <c r="C140" s="7" t="s">
        <v>734</v>
      </c>
      <c r="D140" s="7" t="s">
        <v>735</v>
      </c>
      <c r="E140" s="7"/>
      <c r="F140" s="7"/>
    </row>
    <row r="141">
      <c r="A141" s="7" t="s">
        <v>882</v>
      </c>
      <c r="B141" s="7" t="s">
        <v>883</v>
      </c>
      <c r="C141" s="7" t="s">
        <v>884</v>
      </c>
      <c r="D141" s="7" t="s">
        <v>884</v>
      </c>
      <c r="E141" s="7"/>
      <c r="F141" s="7"/>
    </row>
    <row r="142">
      <c r="A142" s="7" t="s">
        <v>885</v>
      </c>
      <c r="C142" s="7" t="s">
        <v>886</v>
      </c>
      <c r="D142" s="7" t="s">
        <v>887</v>
      </c>
      <c r="E142" s="7"/>
      <c r="F142" s="7"/>
    </row>
    <row r="143">
      <c r="A143" s="7" t="s">
        <v>888</v>
      </c>
      <c r="B143" s="7" t="s">
        <v>859</v>
      </c>
      <c r="C143" s="7" t="s">
        <v>860</v>
      </c>
      <c r="D143" s="7" t="s">
        <v>859</v>
      </c>
      <c r="E143" s="7"/>
      <c r="F143" s="7"/>
    </row>
    <row r="144">
      <c r="A144" s="7" t="s">
        <v>889</v>
      </c>
      <c r="B144" s="7" t="s">
        <v>890</v>
      </c>
      <c r="C144" s="7" t="s">
        <v>752</v>
      </c>
      <c r="D144" s="7" t="s">
        <v>753</v>
      </c>
      <c r="E144" s="7"/>
      <c r="F144" s="7"/>
    </row>
    <row r="145">
      <c r="A145" s="7" t="s">
        <v>891</v>
      </c>
      <c r="C145" s="7" t="s">
        <v>892</v>
      </c>
      <c r="D145" s="7" t="s">
        <v>893</v>
      </c>
      <c r="E145" s="7"/>
      <c r="F145" s="7"/>
    </row>
    <row r="146">
      <c r="A146" s="7" t="s">
        <v>894</v>
      </c>
      <c r="C146" s="7" t="s">
        <v>675</v>
      </c>
      <c r="D146" s="7" t="s">
        <v>676</v>
      </c>
      <c r="E146" s="7"/>
      <c r="F146" s="7"/>
    </row>
    <row r="147">
      <c r="A147" s="7" t="s">
        <v>895</v>
      </c>
      <c r="B147" s="7" t="s">
        <v>582</v>
      </c>
      <c r="C147" s="7" t="s">
        <v>896</v>
      </c>
      <c r="D147" s="7" t="s">
        <v>583</v>
      </c>
      <c r="E147" s="7"/>
      <c r="F147" s="7"/>
    </row>
    <row r="148">
      <c r="A148" s="7" t="s">
        <v>897</v>
      </c>
      <c r="B148" s="7" t="s">
        <v>898</v>
      </c>
      <c r="C148" s="7" t="s">
        <v>787</v>
      </c>
      <c r="D148" s="7" t="s">
        <v>788</v>
      </c>
      <c r="E148" s="7"/>
      <c r="F148" s="7"/>
    </row>
    <row r="149">
      <c r="A149" s="7" t="s">
        <v>899</v>
      </c>
      <c r="C149" s="7" t="s">
        <v>813</v>
      </c>
      <c r="D149" s="7" t="s">
        <v>686</v>
      </c>
      <c r="E149" s="7"/>
      <c r="F149" s="7"/>
    </row>
    <row r="150">
      <c r="A150" s="7" t="s">
        <v>900</v>
      </c>
      <c r="B150" s="7" t="s">
        <v>804</v>
      </c>
      <c r="C150" s="7" t="s">
        <v>805</v>
      </c>
      <c r="D150" s="7" t="s">
        <v>806</v>
      </c>
      <c r="E150" s="7"/>
      <c r="F150" s="7"/>
    </row>
    <row r="151">
      <c r="A151" s="7" t="s">
        <v>901</v>
      </c>
      <c r="B151" s="7" t="s">
        <v>902</v>
      </c>
      <c r="C151" s="7" t="s">
        <v>903</v>
      </c>
      <c r="D151" s="7" t="s">
        <v>596</v>
      </c>
      <c r="E151" s="7"/>
      <c r="F151" s="7"/>
    </row>
    <row r="152">
      <c r="A152" s="7" t="s">
        <v>904</v>
      </c>
      <c r="B152" s="7" t="s">
        <v>905</v>
      </c>
      <c r="C152" s="7" t="s">
        <v>906</v>
      </c>
      <c r="D152" s="7" t="s">
        <v>571</v>
      </c>
      <c r="E152" s="7"/>
      <c r="F152" s="7"/>
    </row>
    <row r="153">
      <c r="A153" s="7" t="s">
        <v>907</v>
      </c>
      <c r="B153" s="7" t="s">
        <v>728</v>
      </c>
      <c r="C153" s="7" t="s">
        <v>729</v>
      </c>
      <c r="D153" s="7" t="s">
        <v>571</v>
      </c>
      <c r="E153" s="7"/>
      <c r="F153" s="7"/>
    </row>
    <row r="154">
      <c r="A154" s="7" t="s">
        <v>908</v>
      </c>
      <c r="B154" s="7" t="s">
        <v>909</v>
      </c>
      <c r="C154" s="7" t="s">
        <v>910</v>
      </c>
      <c r="D154" s="7" t="s">
        <v>723</v>
      </c>
      <c r="E154" s="7"/>
      <c r="F154" s="7"/>
    </row>
    <row r="155">
      <c r="A155" s="7" t="s">
        <v>911</v>
      </c>
      <c r="C155" s="7" t="s">
        <v>604</v>
      </c>
      <c r="D155" s="7" t="s">
        <v>605</v>
      </c>
      <c r="E155" s="7"/>
      <c r="F155" s="7"/>
    </row>
    <row r="156">
      <c r="A156" s="7" t="s">
        <v>912</v>
      </c>
      <c r="B156" s="7" t="s">
        <v>913</v>
      </c>
      <c r="C156" s="7" t="s">
        <v>914</v>
      </c>
      <c r="D156" s="7" t="s">
        <v>915</v>
      </c>
      <c r="E156" s="7"/>
      <c r="F156" s="7"/>
    </row>
    <row r="157">
      <c r="A157" s="7" t="s">
        <v>916</v>
      </c>
      <c r="B157" s="7" t="s">
        <v>917</v>
      </c>
      <c r="C157" s="7" t="s">
        <v>906</v>
      </c>
      <c r="D157" s="7" t="s">
        <v>571</v>
      </c>
      <c r="E157" s="7"/>
      <c r="F157" s="7"/>
    </row>
    <row r="158">
      <c r="A158" s="7" t="s">
        <v>916</v>
      </c>
      <c r="B158" s="7" t="s">
        <v>918</v>
      </c>
      <c r="C158" s="7" t="s">
        <v>919</v>
      </c>
      <c r="D158" s="7" t="s">
        <v>571</v>
      </c>
      <c r="E158" s="7"/>
      <c r="F158" s="7"/>
    </row>
    <row r="159">
      <c r="A159" s="7" t="s">
        <v>920</v>
      </c>
      <c r="B159" s="7" t="s">
        <v>921</v>
      </c>
      <c r="C159" s="7" t="s">
        <v>922</v>
      </c>
      <c r="D159" s="7" t="s">
        <v>921</v>
      </c>
      <c r="E159" s="7"/>
      <c r="F159" s="7"/>
    </row>
    <row r="160">
      <c r="A160" s="7" t="s">
        <v>923</v>
      </c>
      <c r="B160" s="7" t="s">
        <v>924</v>
      </c>
      <c r="C160" s="7" t="s">
        <v>925</v>
      </c>
      <c r="D160" s="7" t="s">
        <v>819</v>
      </c>
      <c r="E160" s="7"/>
      <c r="F160" s="7"/>
    </row>
    <row r="161">
      <c r="A161" s="7" t="s">
        <v>923</v>
      </c>
      <c r="B161" s="7" t="s">
        <v>926</v>
      </c>
      <c r="C161" s="7" t="s">
        <v>927</v>
      </c>
      <c r="D161" s="7" t="s">
        <v>928</v>
      </c>
      <c r="E161" s="7"/>
      <c r="F161" s="7"/>
    </row>
    <row r="162">
      <c r="A162" s="7" t="s">
        <v>929</v>
      </c>
      <c r="C162" s="7" t="s">
        <v>930</v>
      </c>
      <c r="D162" s="7" t="s">
        <v>930</v>
      </c>
      <c r="E162" s="7"/>
      <c r="F162" s="7"/>
    </row>
    <row r="163">
      <c r="A163" s="7" t="s">
        <v>931</v>
      </c>
      <c r="B163" s="7" t="s">
        <v>902</v>
      </c>
      <c r="C163" s="7" t="s">
        <v>595</v>
      </c>
      <c r="D163" s="7" t="s">
        <v>596</v>
      </c>
      <c r="E163" s="7"/>
      <c r="F163" s="7"/>
    </row>
    <row r="164">
      <c r="A164" s="7" t="s">
        <v>932</v>
      </c>
      <c r="B164" s="7" t="s">
        <v>933</v>
      </c>
      <c r="C164" s="7" t="s">
        <v>758</v>
      </c>
      <c r="D164" s="7" t="s">
        <v>759</v>
      </c>
      <c r="E164" s="7"/>
      <c r="F164" s="7"/>
    </row>
    <row r="165">
      <c r="A165" s="7" t="s">
        <v>934</v>
      </c>
      <c r="C165" s="7" t="s">
        <v>533</v>
      </c>
      <c r="D165" s="7" t="s">
        <v>527</v>
      </c>
      <c r="E165" s="7"/>
      <c r="F165" s="7"/>
    </row>
    <row r="166">
      <c r="A166" s="7" t="s">
        <v>935</v>
      </c>
      <c r="B166" s="7" t="s">
        <v>936</v>
      </c>
      <c r="C166" s="7" t="s">
        <v>937</v>
      </c>
      <c r="D166" s="7" t="s">
        <v>531</v>
      </c>
      <c r="E166" s="7"/>
      <c r="F166" s="7"/>
    </row>
    <row r="167">
      <c r="A167" s="7" t="s">
        <v>938</v>
      </c>
      <c r="B167" s="7" t="s">
        <v>804</v>
      </c>
      <c r="C167" s="7" t="s">
        <v>805</v>
      </c>
      <c r="D167" s="7" t="s">
        <v>806</v>
      </c>
      <c r="E167" s="7"/>
      <c r="F167" s="7"/>
    </row>
    <row r="168">
      <c r="A168" s="7" t="s">
        <v>939</v>
      </c>
      <c r="C168" s="7" t="s">
        <v>940</v>
      </c>
      <c r="D168" s="7" t="s">
        <v>941</v>
      </c>
      <c r="E168" s="7"/>
      <c r="F168" s="7"/>
    </row>
    <row r="169">
      <c r="A169" s="7" t="s">
        <v>942</v>
      </c>
      <c r="B169" s="7" t="s">
        <v>619</v>
      </c>
      <c r="C169" s="7" t="s">
        <v>620</v>
      </c>
      <c r="D169" s="7" t="s">
        <v>621</v>
      </c>
      <c r="E169" s="7"/>
      <c r="F169" s="7"/>
    </row>
    <row r="170">
      <c r="A170" s="7" t="s">
        <v>943</v>
      </c>
      <c r="C170" s="7" t="s">
        <v>779</v>
      </c>
      <c r="D170" s="7" t="s">
        <v>780</v>
      </c>
      <c r="E170" s="7"/>
      <c r="F170" s="7"/>
    </row>
    <row r="171">
      <c r="A171" s="7" t="s">
        <v>944</v>
      </c>
      <c r="B171" s="7" t="s">
        <v>704</v>
      </c>
      <c r="C171" s="7" t="s">
        <v>705</v>
      </c>
      <c r="D171" s="7" t="s">
        <v>706</v>
      </c>
      <c r="E171" s="7"/>
      <c r="F171" s="7"/>
    </row>
    <row r="172">
      <c r="A172" s="7" t="s">
        <v>945</v>
      </c>
      <c r="B172" s="7" t="s">
        <v>946</v>
      </c>
      <c r="C172" s="7" t="s">
        <v>744</v>
      </c>
      <c r="D172" s="7" t="s">
        <v>745</v>
      </c>
      <c r="E172" s="7"/>
      <c r="F172" s="7"/>
    </row>
    <row r="173">
      <c r="A173" s="7" t="s">
        <v>947</v>
      </c>
      <c r="C173" s="7" t="s">
        <v>948</v>
      </c>
      <c r="D173" s="7" t="s">
        <v>949</v>
      </c>
      <c r="E173" s="7"/>
      <c r="F173" s="7"/>
    </row>
    <row r="174">
      <c r="A174" s="7" t="s">
        <v>950</v>
      </c>
      <c r="B174" s="7" t="s">
        <v>951</v>
      </c>
      <c r="C174" s="7" t="s">
        <v>952</v>
      </c>
      <c r="D174" s="7" t="s">
        <v>531</v>
      </c>
      <c r="E174" s="7"/>
      <c r="F174" s="7"/>
    </row>
    <row r="175">
      <c r="A175" s="7" t="s">
        <v>953</v>
      </c>
      <c r="B175" s="7" t="s">
        <v>954</v>
      </c>
      <c r="C175" s="7" t="s">
        <v>955</v>
      </c>
      <c r="D175" s="7" t="s">
        <v>956</v>
      </c>
      <c r="E175" s="7"/>
      <c r="F175" s="7"/>
    </row>
    <row r="176">
      <c r="A176" s="7" t="s">
        <v>957</v>
      </c>
      <c r="B176" s="7" t="s">
        <v>958</v>
      </c>
      <c r="C176" s="7" t="s">
        <v>959</v>
      </c>
      <c r="D176" s="7" t="s">
        <v>664</v>
      </c>
      <c r="E176" s="7"/>
      <c r="F176" s="7"/>
    </row>
    <row r="177">
      <c r="A177" s="7" t="s">
        <v>960</v>
      </c>
      <c r="B177" s="7" t="s">
        <v>686</v>
      </c>
      <c r="C177" s="7" t="s">
        <v>685</v>
      </c>
      <c r="D177" s="7" t="s">
        <v>686</v>
      </c>
      <c r="E177" s="7"/>
      <c r="F177" s="7"/>
    </row>
    <row r="178">
      <c r="A178" s="7" t="s">
        <v>961</v>
      </c>
      <c r="B178" s="7" t="s">
        <v>962</v>
      </c>
      <c r="C178" s="7" t="s">
        <v>963</v>
      </c>
      <c r="D178" s="7" t="s">
        <v>964</v>
      </c>
      <c r="E178" s="7"/>
      <c r="F178" s="7"/>
    </row>
    <row r="179">
      <c r="A179" s="7" t="s">
        <v>965</v>
      </c>
      <c r="B179" s="7" t="s">
        <v>966</v>
      </c>
      <c r="C179" s="7" t="s">
        <v>967</v>
      </c>
      <c r="D179" s="7" t="s">
        <v>968</v>
      </c>
      <c r="E179" s="7"/>
      <c r="F179" s="7"/>
    </row>
    <row r="180">
      <c r="A180" s="7" t="s">
        <v>969</v>
      </c>
      <c r="B180" s="7" t="s">
        <v>970</v>
      </c>
      <c r="C180" s="7" t="s">
        <v>969</v>
      </c>
      <c r="D180" s="7" t="s">
        <v>971</v>
      </c>
      <c r="E180" s="7"/>
      <c r="F180" s="7"/>
    </row>
    <row r="181">
      <c r="A181" s="7" t="s">
        <v>972</v>
      </c>
      <c r="B181" s="7" t="s">
        <v>973</v>
      </c>
      <c r="C181" s="7" t="s">
        <v>744</v>
      </c>
      <c r="D181" s="7" t="s">
        <v>745</v>
      </c>
      <c r="E181" s="7"/>
      <c r="F181" s="7"/>
    </row>
    <row r="182">
      <c r="A182" s="7" t="s">
        <v>974</v>
      </c>
      <c r="B182" s="7" t="s">
        <v>975</v>
      </c>
      <c r="C182" s="7" t="s">
        <v>976</v>
      </c>
      <c r="D182" s="7" t="s">
        <v>977</v>
      </c>
      <c r="E182" s="7"/>
      <c r="F182" s="7"/>
    </row>
    <row r="183">
      <c r="A183" s="7" t="s">
        <v>978</v>
      </c>
      <c r="C183" s="7" t="s">
        <v>718</v>
      </c>
      <c r="D183" s="7" t="s">
        <v>719</v>
      </c>
      <c r="E183" s="7"/>
      <c r="F183" s="7"/>
    </row>
    <row r="184">
      <c r="A184" s="7" t="s">
        <v>979</v>
      </c>
      <c r="B184" s="7" t="s">
        <v>980</v>
      </c>
      <c r="C184" s="7" t="s">
        <v>555</v>
      </c>
      <c r="D184" s="7" t="s">
        <v>556</v>
      </c>
      <c r="E184" s="7"/>
      <c r="F184" s="7"/>
    </row>
    <row r="185">
      <c r="A185" s="7" t="s">
        <v>981</v>
      </c>
      <c r="B185" s="7" t="s">
        <v>874</v>
      </c>
      <c r="C185" s="7" t="s">
        <v>875</v>
      </c>
      <c r="D185" s="7" t="s">
        <v>552</v>
      </c>
      <c r="E185" s="7"/>
      <c r="F185" s="7"/>
    </row>
    <row r="186">
      <c r="A186" s="7" t="s">
        <v>982</v>
      </c>
      <c r="B186" s="7" t="s">
        <v>725</v>
      </c>
      <c r="C186" s="7" t="s">
        <v>758</v>
      </c>
      <c r="D186" s="7" t="s">
        <v>759</v>
      </c>
      <c r="E186" s="7"/>
      <c r="F186" s="7"/>
    </row>
    <row r="187">
      <c r="A187" s="7" t="s">
        <v>982</v>
      </c>
      <c r="B187" s="7" t="s">
        <v>983</v>
      </c>
      <c r="C187" s="7" t="s">
        <v>709</v>
      </c>
      <c r="D187" s="7" t="s">
        <v>710</v>
      </c>
      <c r="E187" s="7"/>
      <c r="F187" s="7"/>
    </row>
    <row r="188">
      <c r="A188" s="7" t="s">
        <v>984</v>
      </c>
      <c r="B188" s="7" t="s">
        <v>985</v>
      </c>
      <c r="C188" s="7" t="s">
        <v>986</v>
      </c>
      <c r="D188" s="7" t="s">
        <v>985</v>
      </c>
      <c r="E188" s="7"/>
      <c r="F188" s="7"/>
    </row>
    <row r="189">
      <c r="A189" s="7" t="s">
        <v>987</v>
      </c>
      <c r="B189" s="7" t="s">
        <v>988</v>
      </c>
      <c r="C189" s="7" t="s">
        <v>963</v>
      </c>
      <c r="D189" s="7" t="s">
        <v>964</v>
      </c>
      <c r="E189" s="7"/>
      <c r="F189" s="7"/>
    </row>
    <row r="190">
      <c r="A190" s="7" t="s">
        <v>987</v>
      </c>
      <c r="B190" s="7" t="s">
        <v>989</v>
      </c>
      <c r="C190" s="7" t="s">
        <v>744</v>
      </c>
      <c r="D190" s="7" t="s">
        <v>745</v>
      </c>
      <c r="E190" s="7"/>
      <c r="F190" s="7"/>
    </row>
    <row r="191">
      <c r="A191" s="7" t="s">
        <v>990</v>
      </c>
      <c r="B191" s="7" t="s">
        <v>917</v>
      </c>
      <c r="C191" s="7" t="s">
        <v>906</v>
      </c>
      <c r="D191" s="7" t="s">
        <v>571</v>
      </c>
      <c r="E191" s="7"/>
      <c r="F191" s="7"/>
    </row>
    <row r="192">
      <c r="A192" s="7" t="s">
        <v>990</v>
      </c>
      <c r="B192" s="7" t="s">
        <v>571</v>
      </c>
      <c r="C192" s="7" t="s">
        <v>919</v>
      </c>
      <c r="D192" s="7" t="s">
        <v>571</v>
      </c>
      <c r="E192" s="7"/>
      <c r="F192" s="7"/>
    </row>
    <row r="193">
      <c r="A193" s="7" t="s">
        <v>991</v>
      </c>
      <c r="C193" s="7" t="s">
        <v>992</v>
      </c>
      <c r="D193" s="7" t="s">
        <v>806</v>
      </c>
      <c r="E193" s="7"/>
      <c r="F193" s="7"/>
    </row>
    <row r="194">
      <c r="A194" s="7" t="s">
        <v>993</v>
      </c>
      <c r="C194" s="7" t="s">
        <v>827</v>
      </c>
      <c r="D194" s="7" t="s">
        <v>828</v>
      </c>
      <c r="E194" s="7"/>
      <c r="F194" s="7"/>
    </row>
    <row r="195">
      <c r="A195" s="7" t="s">
        <v>993</v>
      </c>
      <c r="B195" s="7" t="s">
        <v>994</v>
      </c>
      <c r="C195" s="7" t="s">
        <v>995</v>
      </c>
      <c r="D195" s="7" t="s">
        <v>596</v>
      </c>
      <c r="E195" s="7"/>
      <c r="F195" s="7"/>
    </row>
    <row r="196">
      <c r="A196" s="7" t="s">
        <v>996</v>
      </c>
      <c r="B196" s="7" t="s">
        <v>582</v>
      </c>
      <c r="C196" s="7" t="s">
        <v>997</v>
      </c>
      <c r="D196" s="7" t="s">
        <v>583</v>
      </c>
      <c r="E196" s="7"/>
      <c r="F196" s="7"/>
    </row>
    <row r="197">
      <c r="A197" s="7" t="s">
        <v>998</v>
      </c>
      <c r="B197" s="7" t="s">
        <v>999</v>
      </c>
      <c r="C197" s="7" t="s">
        <v>1000</v>
      </c>
      <c r="D197" s="7" t="s">
        <v>723</v>
      </c>
      <c r="E197" s="7"/>
      <c r="F197" s="7"/>
    </row>
    <row r="198">
      <c r="A198" s="7" t="s">
        <v>1001</v>
      </c>
      <c r="B198" s="7" t="s">
        <v>1002</v>
      </c>
      <c r="C198" s="7" t="s">
        <v>1003</v>
      </c>
      <c r="D198" s="7" t="s">
        <v>921</v>
      </c>
      <c r="E198" s="7"/>
      <c r="F198" s="7"/>
    </row>
    <row r="199">
      <c r="A199" s="7" t="s">
        <v>1004</v>
      </c>
      <c r="C199" s="7" t="s">
        <v>1005</v>
      </c>
      <c r="D199" s="7" t="s">
        <v>977</v>
      </c>
      <c r="E199" s="7"/>
      <c r="F199" s="7"/>
    </row>
    <row r="200">
      <c r="A200" s="7" t="s">
        <v>1006</v>
      </c>
      <c r="B200" s="7" t="s">
        <v>1007</v>
      </c>
      <c r="C200" s="7" t="s">
        <v>880</v>
      </c>
      <c r="D200" s="7" t="s">
        <v>621</v>
      </c>
      <c r="E200" s="7"/>
      <c r="F200" s="7"/>
    </row>
    <row r="201">
      <c r="A201" s="7" t="s">
        <v>1008</v>
      </c>
      <c r="B201" s="7" t="s">
        <v>649</v>
      </c>
      <c r="C201" s="7" t="s">
        <v>650</v>
      </c>
      <c r="D201" s="7" t="s">
        <v>651</v>
      </c>
      <c r="E201" s="7"/>
      <c r="F201" s="7"/>
    </row>
    <row r="202">
      <c r="A202" s="7" t="s">
        <v>1009</v>
      </c>
      <c r="B202" s="7" t="s">
        <v>1010</v>
      </c>
      <c r="C202" s="7" t="s">
        <v>1011</v>
      </c>
      <c r="D202" s="7" t="s">
        <v>1012</v>
      </c>
      <c r="E202" s="7"/>
      <c r="F202" s="7"/>
    </row>
    <row r="203">
      <c r="A203" s="7" t="s">
        <v>1013</v>
      </c>
      <c r="B203" s="7" t="s">
        <v>1014</v>
      </c>
      <c r="C203" s="7" t="s">
        <v>784</v>
      </c>
      <c r="D203" s="7" t="s">
        <v>690</v>
      </c>
      <c r="E203" s="7"/>
      <c r="F203" s="7"/>
    </row>
    <row r="204">
      <c r="A204" s="7" t="s">
        <v>1015</v>
      </c>
      <c r="B204" s="7" t="s">
        <v>1016</v>
      </c>
      <c r="C204" s="7" t="s">
        <v>1017</v>
      </c>
      <c r="D204" s="7" t="s">
        <v>690</v>
      </c>
      <c r="E204" s="7"/>
      <c r="F204" s="7"/>
    </row>
    <row r="205">
      <c r="A205" s="7" t="s">
        <v>1018</v>
      </c>
      <c r="C205" s="7" t="s">
        <v>1019</v>
      </c>
      <c r="D205" s="7" t="s">
        <v>609</v>
      </c>
      <c r="E205" s="7"/>
      <c r="F205" s="7"/>
    </row>
    <row r="206">
      <c r="A206" s="7" t="s">
        <v>1020</v>
      </c>
      <c r="B206" s="7" t="s">
        <v>1021</v>
      </c>
      <c r="C206" s="7" t="s">
        <v>669</v>
      </c>
      <c r="D206" s="7" t="s">
        <v>670</v>
      </c>
      <c r="E206" s="7"/>
      <c r="F206" s="7"/>
    </row>
    <row r="207">
      <c r="A207" s="7" t="s">
        <v>1022</v>
      </c>
      <c r="B207" s="7" t="s">
        <v>733</v>
      </c>
      <c r="C207" s="7" t="s">
        <v>734</v>
      </c>
      <c r="D207" s="7" t="s">
        <v>735</v>
      </c>
      <c r="E207" s="7"/>
      <c r="F207" s="7"/>
    </row>
    <row r="208">
      <c r="A208" s="7" t="s">
        <v>1023</v>
      </c>
      <c r="B208" s="7" t="s">
        <v>1024</v>
      </c>
      <c r="C208" s="7" t="s">
        <v>1025</v>
      </c>
      <c r="D208" s="7" t="s">
        <v>887</v>
      </c>
      <c r="E208" s="7"/>
      <c r="F208" s="7"/>
    </row>
    <row r="209">
      <c r="A209" s="7" t="s">
        <v>1026</v>
      </c>
      <c r="B209" s="7" t="s">
        <v>740</v>
      </c>
      <c r="C209" s="7" t="s">
        <v>741</v>
      </c>
      <c r="D209" s="7" t="s">
        <v>740</v>
      </c>
      <c r="E209" s="7"/>
      <c r="F209" s="7"/>
    </row>
    <row r="210">
      <c r="A210" s="7" t="s">
        <v>1027</v>
      </c>
      <c r="B210" s="7" t="s">
        <v>1028</v>
      </c>
      <c r="C210" s="7" t="s">
        <v>1029</v>
      </c>
      <c r="D210" s="7" t="s">
        <v>1030</v>
      </c>
      <c r="E210" s="7"/>
      <c r="F210" s="7"/>
    </row>
    <row r="211">
      <c r="A211" s="7" t="s">
        <v>1031</v>
      </c>
      <c r="C211" s="7" t="s">
        <v>675</v>
      </c>
      <c r="D211" s="7" t="s">
        <v>676</v>
      </c>
      <c r="E211" s="7"/>
      <c r="F211" s="7"/>
    </row>
    <row r="212">
      <c r="A212" s="7" t="s">
        <v>1032</v>
      </c>
      <c r="C212" s="7" t="s">
        <v>940</v>
      </c>
      <c r="D212" s="7" t="s">
        <v>941</v>
      </c>
      <c r="E212" s="7"/>
      <c r="F212" s="7"/>
    </row>
    <row r="213">
      <c r="A213" s="7" t="s">
        <v>1033</v>
      </c>
      <c r="C213" s="7" t="s">
        <v>1034</v>
      </c>
      <c r="D213" s="7" t="s">
        <v>872</v>
      </c>
      <c r="E213" s="7"/>
      <c r="F213" s="7"/>
    </row>
    <row r="214">
      <c r="A214" s="7" t="s">
        <v>1035</v>
      </c>
      <c r="B214" s="7" t="s">
        <v>751</v>
      </c>
      <c r="C214" s="7" t="s">
        <v>752</v>
      </c>
      <c r="D214" s="7" t="s">
        <v>753</v>
      </c>
      <c r="E214" s="7"/>
      <c r="F214" s="7"/>
    </row>
    <row r="215">
      <c r="A215" s="7" t="s">
        <v>1036</v>
      </c>
      <c r="C215" s="7" t="s">
        <v>1037</v>
      </c>
      <c r="D215" s="7" t="s">
        <v>699</v>
      </c>
      <c r="E215" s="7"/>
      <c r="F215" s="7"/>
    </row>
    <row r="216">
      <c r="A216" s="7" t="s">
        <v>1038</v>
      </c>
      <c r="B216" s="7" t="s">
        <v>596</v>
      </c>
      <c r="C216" s="7" t="s">
        <v>595</v>
      </c>
      <c r="D216" s="7" t="s">
        <v>596</v>
      </c>
      <c r="E216" s="7"/>
      <c r="F216" s="7"/>
    </row>
    <row r="217">
      <c r="A217" s="7" t="s">
        <v>1039</v>
      </c>
      <c r="B217" s="7" t="s">
        <v>971</v>
      </c>
      <c r="C217" s="7" t="s">
        <v>969</v>
      </c>
      <c r="D217" s="7" t="s">
        <v>971</v>
      </c>
      <c r="E217" s="7"/>
      <c r="F217" s="7"/>
    </row>
    <row r="218">
      <c r="A218" s="7" t="s">
        <v>673</v>
      </c>
      <c r="B218" s="7" t="s">
        <v>672</v>
      </c>
      <c r="C218" s="7" t="s">
        <v>673</v>
      </c>
      <c r="D218" s="7" t="s">
        <v>672</v>
      </c>
      <c r="E218" s="7"/>
      <c r="F218" s="7"/>
    </row>
    <row r="219">
      <c r="A219" s="7" t="s">
        <v>1040</v>
      </c>
      <c r="B219" s="7" t="s">
        <v>1041</v>
      </c>
      <c r="C219" s="7" t="s">
        <v>1042</v>
      </c>
      <c r="D219" s="7" t="s">
        <v>1043</v>
      </c>
      <c r="E219" s="7"/>
      <c r="F219" s="7"/>
    </row>
    <row r="220">
      <c r="A220" s="7" t="s">
        <v>1044</v>
      </c>
      <c r="B220" s="7" t="s">
        <v>1045</v>
      </c>
      <c r="C220" s="7" t="s">
        <v>744</v>
      </c>
      <c r="D220" s="7" t="s">
        <v>745</v>
      </c>
      <c r="E220" s="7"/>
      <c r="F220" s="7"/>
    </row>
    <row r="221">
      <c r="A221" s="7" t="s">
        <v>1046</v>
      </c>
      <c r="B221" s="7" t="s">
        <v>1047</v>
      </c>
      <c r="C221" s="7" t="s">
        <v>1048</v>
      </c>
      <c r="D221" s="7" t="s">
        <v>1049</v>
      </c>
      <c r="E221" s="7"/>
      <c r="F221" s="7"/>
    </row>
    <row r="222">
      <c r="A222" s="7" t="s">
        <v>1050</v>
      </c>
      <c r="C222" s="7" t="s">
        <v>1051</v>
      </c>
      <c r="D222" s="7" t="s">
        <v>1052</v>
      </c>
      <c r="E222" s="7"/>
      <c r="F222" s="7"/>
    </row>
    <row r="223">
      <c r="A223" s="7" t="s">
        <v>1053</v>
      </c>
      <c r="C223" s="7" t="s">
        <v>827</v>
      </c>
      <c r="D223" s="7" t="s">
        <v>828</v>
      </c>
      <c r="E223" s="7"/>
      <c r="F223" s="7"/>
    </row>
    <row r="224">
      <c r="A224" s="7" t="s">
        <v>1054</v>
      </c>
      <c r="B224" s="7" t="s">
        <v>1055</v>
      </c>
      <c r="C224" s="7" t="s">
        <v>1056</v>
      </c>
      <c r="D224" s="7" t="s">
        <v>1055</v>
      </c>
      <c r="E224" s="7"/>
      <c r="F224" s="7"/>
    </row>
    <row r="225">
      <c r="A225" s="7" t="s">
        <v>1057</v>
      </c>
      <c r="B225" s="7" t="s">
        <v>859</v>
      </c>
      <c r="C225" s="7" t="s">
        <v>860</v>
      </c>
      <c r="D225" s="7" t="s">
        <v>859</v>
      </c>
      <c r="E225" s="7"/>
      <c r="F225" s="7"/>
    </row>
    <row r="226">
      <c r="A226" s="7" t="s">
        <v>1058</v>
      </c>
      <c r="B226" s="7" t="s">
        <v>594</v>
      </c>
      <c r="C226" s="7" t="s">
        <v>596</v>
      </c>
      <c r="D226" s="7" t="s">
        <v>596</v>
      </c>
      <c r="E226" s="7"/>
      <c r="F226" s="7"/>
    </row>
    <row r="227">
      <c r="A227" s="7" t="s">
        <v>1059</v>
      </c>
      <c r="B227" s="7" t="s">
        <v>1028</v>
      </c>
      <c r="C227" s="7" t="s">
        <v>1060</v>
      </c>
      <c r="D227" s="7" t="s">
        <v>1030</v>
      </c>
      <c r="E227" s="7"/>
      <c r="F227" s="7"/>
    </row>
    <row r="228">
      <c r="A228" s="7" t="s">
        <v>1061</v>
      </c>
      <c r="B228" s="7" t="s">
        <v>1062</v>
      </c>
      <c r="C228" s="7" t="s">
        <v>734</v>
      </c>
      <c r="D228" s="7" t="s">
        <v>735</v>
      </c>
      <c r="E228" s="7"/>
      <c r="F228" s="7"/>
    </row>
    <row r="229">
      <c r="A229" s="7" t="s">
        <v>1063</v>
      </c>
      <c r="C229" s="7" t="s">
        <v>940</v>
      </c>
      <c r="D229" s="7" t="s">
        <v>941</v>
      </c>
      <c r="E229" s="7"/>
      <c r="F229" s="7"/>
    </row>
    <row r="230">
      <c r="A230" s="7" t="s">
        <v>1064</v>
      </c>
      <c r="B230" s="7" t="s">
        <v>1065</v>
      </c>
      <c r="C230" s="7" t="s">
        <v>779</v>
      </c>
      <c r="D230" s="7" t="s">
        <v>780</v>
      </c>
      <c r="E230" s="7"/>
      <c r="F230" s="7"/>
    </row>
    <row r="231">
      <c r="A231" s="7" t="s">
        <v>1066</v>
      </c>
      <c r="B231" s="7" t="s">
        <v>751</v>
      </c>
      <c r="C231" s="7" t="s">
        <v>792</v>
      </c>
      <c r="D231" s="7" t="s">
        <v>751</v>
      </c>
      <c r="E231" s="7"/>
      <c r="F231" s="7"/>
    </row>
    <row r="232">
      <c r="A232" s="7" t="s">
        <v>1067</v>
      </c>
      <c r="C232" s="7" t="s">
        <v>1068</v>
      </c>
      <c r="D232" s="7" t="s">
        <v>1068</v>
      </c>
      <c r="E232" s="7"/>
      <c r="F232" s="7"/>
    </row>
    <row r="233">
      <c r="A233" s="7" t="s">
        <v>1069</v>
      </c>
      <c r="C233" s="7" t="s">
        <v>1034</v>
      </c>
      <c r="D233" s="7" t="s">
        <v>872</v>
      </c>
      <c r="E233" s="7"/>
      <c r="F233" s="7"/>
    </row>
    <row r="234">
      <c r="A234" s="7" t="s">
        <v>1070</v>
      </c>
      <c r="B234" s="7" t="s">
        <v>1071</v>
      </c>
      <c r="C234" s="7" t="s">
        <v>616</v>
      </c>
      <c r="D234" s="7" t="s">
        <v>617</v>
      </c>
      <c r="E234" s="7"/>
      <c r="F234" s="7"/>
    </row>
    <row r="235">
      <c r="A235" s="7" t="s">
        <v>1072</v>
      </c>
      <c r="B235" s="7" t="s">
        <v>1073</v>
      </c>
      <c r="C235" s="7" t="s">
        <v>1074</v>
      </c>
      <c r="D235" s="7" t="s">
        <v>544</v>
      </c>
      <c r="E235" s="7"/>
      <c r="F235" s="7"/>
    </row>
    <row r="236">
      <c r="A236" s="7" t="s">
        <v>1075</v>
      </c>
      <c r="C236" s="7" t="s">
        <v>1076</v>
      </c>
      <c r="D236" s="7" t="s">
        <v>1077</v>
      </c>
      <c r="E236" s="7"/>
      <c r="F236" s="7"/>
    </row>
    <row r="237">
      <c r="A237" s="7" t="s">
        <v>1078</v>
      </c>
      <c r="C237" s="7" t="s">
        <v>1079</v>
      </c>
      <c r="D237" s="7" t="s">
        <v>1080</v>
      </c>
      <c r="E237" s="7"/>
      <c r="F237" s="7"/>
    </row>
    <row r="238">
      <c r="A238" s="7" t="s">
        <v>1081</v>
      </c>
      <c r="B238" s="7" t="s">
        <v>1082</v>
      </c>
      <c r="C238" s="7" t="s">
        <v>792</v>
      </c>
      <c r="D238" s="7" t="s">
        <v>751</v>
      </c>
      <c r="E238" s="7"/>
      <c r="F238" s="7"/>
    </row>
    <row r="239">
      <c r="A239" s="7" t="s">
        <v>1083</v>
      </c>
      <c r="C239" s="7" t="s">
        <v>1084</v>
      </c>
      <c r="D239" s="7" t="s">
        <v>1085</v>
      </c>
      <c r="E239" s="7"/>
      <c r="F239" s="7"/>
    </row>
    <row r="240">
      <c r="A240" s="7" t="s">
        <v>1086</v>
      </c>
      <c r="B240" s="7" t="s">
        <v>1087</v>
      </c>
      <c r="C240" s="7" t="s">
        <v>967</v>
      </c>
      <c r="D240" s="7" t="s">
        <v>968</v>
      </c>
      <c r="E240" s="7"/>
      <c r="F240" s="7"/>
    </row>
    <row r="241">
      <c r="A241" s="7" t="s">
        <v>1088</v>
      </c>
      <c r="B241" s="7" t="s">
        <v>1089</v>
      </c>
      <c r="C241" s="7" t="s">
        <v>1090</v>
      </c>
      <c r="D241" s="7" t="s">
        <v>767</v>
      </c>
      <c r="E241" s="7"/>
      <c r="F241" s="7"/>
    </row>
    <row r="242">
      <c r="A242" s="7" t="s">
        <v>1091</v>
      </c>
      <c r="C242" s="7" t="s">
        <v>1037</v>
      </c>
      <c r="D242" s="7" t="s">
        <v>699</v>
      </c>
      <c r="E242" s="7"/>
      <c r="F242" s="7"/>
    </row>
    <row r="243">
      <c r="A243" s="7" t="s">
        <v>1092</v>
      </c>
      <c r="C243" s="7" t="s">
        <v>698</v>
      </c>
      <c r="D243" s="7" t="s">
        <v>699</v>
      </c>
      <c r="E243" s="7"/>
      <c r="F243" s="7"/>
    </row>
    <row r="244">
      <c r="A244" s="7" t="s">
        <v>1093</v>
      </c>
      <c r="B244" s="7" t="s">
        <v>1082</v>
      </c>
      <c r="C244" s="7" t="s">
        <v>792</v>
      </c>
      <c r="D244" s="7" t="s">
        <v>751</v>
      </c>
      <c r="E244" s="7"/>
      <c r="F244" s="7"/>
    </row>
    <row r="245">
      <c r="A245" s="7" t="s">
        <v>1094</v>
      </c>
      <c r="B245" s="7" t="s">
        <v>1095</v>
      </c>
      <c r="C245" s="7" t="s">
        <v>1096</v>
      </c>
      <c r="D245" s="7" t="s">
        <v>531</v>
      </c>
      <c r="E245" s="7"/>
      <c r="F245" s="7"/>
    </row>
    <row r="246">
      <c r="A246" s="7" t="s">
        <v>1097</v>
      </c>
      <c r="B246" s="7" t="s">
        <v>716</v>
      </c>
      <c r="C246" s="7" t="s">
        <v>1098</v>
      </c>
      <c r="D246" s="7" t="s">
        <v>716</v>
      </c>
      <c r="E246" s="7"/>
      <c r="F246" s="7"/>
    </row>
    <row r="247">
      <c r="A247" s="7" t="s">
        <v>1099</v>
      </c>
      <c r="B247" s="7" t="s">
        <v>877</v>
      </c>
      <c r="C247" s="7" t="s">
        <v>552</v>
      </c>
      <c r="D247" s="7" t="s">
        <v>552</v>
      </c>
      <c r="E247" s="7"/>
      <c r="F247" s="7"/>
    </row>
    <row r="248">
      <c r="A248" s="7" t="s">
        <v>1100</v>
      </c>
      <c r="C248" s="7" t="s">
        <v>675</v>
      </c>
      <c r="D248" s="7" t="s">
        <v>676</v>
      </c>
      <c r="E248" s="7"/>
      <c r="F248" s="7"/>
    </row>
    <row r="249">
      <c r="A249" s="7" t="s">
        <v>1101</v>
      </c>
      <c r="C249" s="7" t="s">
        <v>940</v>
      </c>
      <c r="D249" s="7" t="s">
        <v>941</v>
      </c>
      <c r="E249" s="7"/>
      <c r="F249" s="7"/>
    </row>
    <row r="250">
      <c r="A250" s="7" t="s">
        <v>1102</v>
      </c>
      <c r="B250" s="7" t="s">
        <v>1103</v>
      </c>
      <c r="C250" s="7" t="s">
        <v>726</v>
      </c>
      <c r="D250" s="7" t="s">
        <v>725</v>
      </c>
      <c r="E250" s="7"/>
      <c r="F250" s="7"/>
    </row>
    <row r="251">
      <c r="A251" s="7" t="s">
        <v>1104</v>
      </c>
      <c r="C251" s="7" t="s">
        <v>698</v>
      </c>
      <c r="D251" s="7" t="s">
        <v>699</v>
      </c>
      <c r="E251" s="7"/>
      <c r="F251" s="7"/>
    </row>
    <row r="252">
      <c r="A252" s="7" t="s">
        <v>1105</v>
      </c>
      <c r="B252" s="7" t="s">
        <v>1106</v>
      </c>
      <c r="C252" s="7" t="s">
        <v>1107</v>
      </c>
      <c r="D252" s="7" t="s">
        <v>531</v>
      </c>
      <c r="E252" s="7"/>
      <c r="F252" s="7"/>
    </row>
    <row r="253">
      <c r="A253" s="7" t="s">
        <v>1108</v>
      </c>
      <c r="B253" s="7" t="s">
        <v>573</v>
      </c>
      <c r="C253" s="7" t="s">
        <v>574</v>
      </c>
      <c r="D253" s="7" t="s">
        <v>575</v>
      </c>
      <c r="E253" s="7"/>
      <c r="F253" s="7"/>
    </row>
    <row r="254">
      <c r="A254" s="7" t="s">
        <v>1109</v>
      </c>
      <c r="B254" s="7" t="s">
        <v>1110</v>
      </c>
      <c r="C254" s="7" t="s">
        <v>1111</v>
      </c>
      <c r="D254" s="7" t="s">
        <v>1112</v>
      </c>
      <c r="E254" s="7"/>
      <c r="F254" s="7"/>
    </row>
    <row r="255">
      <c r="A255" s="7" t="s">
        <v>1113</v>
      </c>
      <c r="C255" s="7" t="s">
        <v>1084</v>
      </c>
      <c r="D255" s="7" t="s">
        <v>1085</v>
      </c>
      <c r="E255" s="7"/>
      <c r="F255" s="7"/>
    </row>
    <row r="256">
      <c r="A256" s="7" t="s">
        <v>1114</v>
      </c>
      <c r="C256" s="7" t="s">
        <v>1037</v>
      </c>
      <c r="D256" s="7" t="s">
        <v>699</v>
      </c>
      <c r="E256" s="7"/>
      <c r="F256" s="7"/>
    </row>
    <row r="257">
      <c r="A257" s="7" t="s">
        <v>1115</v>
      </c>
      <c r="B257" s="7" t="s">
        <v>686</v>
      </c>
      <c r="C257" s="7" t="s">
        <v>685</v>
      </c>
      <c r="D257" s="7" t="s">
        <v>686</v>
      </c>
      <c r="E257" s="7"/>
      <c r="F257" s="7"/>
    </row>
    <row r="258">
      <c r="A258" s="7" t="s">
        <v>1116</v>
      </c>
      <c r="B258" s="7" t="s">
        <v>716</v>
      </c>
      <c r="C258" s="7" t="s">
        <v>1098</v>
      </c>
      <c r="D258" s="7" t="s">
        <v>716</v>
      </c>
      <c r="E258" s="7"/>
      <c r="F258" s="7"/>
    </row>
    <row r="259">
      <c r="A259" s="7" t="s">
        <v>1117</v>
      </c>
      <c r="B259" s="7" t="s">
        <v>1118</v>
      </c>
      <c r="C259" s="7" t="s">
        <v>1119</v>
      </c>
      <c r="D259" s="7" t="s">
        <v>1120</v>
      </c>
      <c r="E259" s="7"/>
      <c r="F259" s="7"/>
    </row>
    <row r="260">
      <c r="A260" s="7" t="s">
        <v>1121</v>
      </c>
      <c r="B260" s="7" t="s">
        <v>1122</v>
      </c>
      <c r="C260" s="7" t="s">
        <v>669</v>
      </c>
      <c r="D260" s="7" t="s">
        <v>670</v>
      </c>
      <c r="E260" s="7"/>
      <c r="F260" s="7"/>
    </row>
    <row r="261">
      <c r="A261" s="7" t="s">
        <v>1123</v>
      </c>
      <c r="B261" s="7" t="s">
        <v>817</v>
      </c>
      <c r="C261" s="7" t="s">
        <v>1124</v>
      </c>
      <c r="D261" s="7" t="s">
        <v>819</v>
      </c>
      <c r="E261" s="7"/>
      <c r="F261" s="7"/>
    </row>
    <row r="262">
      <c r="A262" s="7" t="s">
        <v>1125</v>
      </c>
      <c r="B262" s="7" t="s">
        <v>725</v>
      </c>
      <c r="C262" s="7" t="s">
        <v>709</v>
      </c>
      <c r="D262" s="7" t="s">
        <v>710</v>
      </c>
      <c r="E262" s="7"/>
      <c r="F262" s="7"/>
    </row>
    <row r="263">
      <c r="A263" s="7" t="s">
        <v>1126</v>
      </c>
      <c r="B263" s="7" t="s">
        <v>615</v>
      </c>
      <c r="C263" s="7" t="s">
        <v>1127</v>
      </c>
      <c r="D263" s="7" t="s">
        <v>617</v>
      </c>
      <c r="E263" s="7"/>
      <c r="F263" s="7"/>
    </row>
    <row r="264">
      <c r="A264" s="7" t="s">
        <v>1128</v>
      </c>
      <c r="B264" s="7" t="s">
        <v>1129</v>
      </c>
      <c r="C264" s="7" t="s">
        <v>1130</v>
      </c>
      <c r="D264" s="7" t="s">
        <v>571</v>
      </c>
      <c r="E264" s="7"/>
      <c r="F264" s="7"/>
    </row>
    <row r="265">
      <c r="A265" s="7" t="s">
        <v>1131</v>
      </c>
      <c r="B265" s="7" t="s">
        <v>859</v>
      </c>
      <c r="C265" s="7" t="s">
        <v>1132</v>
      </c>
      <c r="D265" s="7" t="s">
        <v>859</v>
      </c>
      <c r="E265" s="7"/>
      <c r="F265" s="7"/>
    </row>
    <row r="266">
      <c r="A266" s="7" t="s">
        <v>1131</v>
      </c>
      <c r="B266" s="7" t="s">
        <v>859</v>
      </c>
      <c r="C266" s="7" t="s">
        <v>860</v>
      </c>
      <c r="D266" s="7" t="s">
        <v>859</v>
      </c>
      <c r="E266" s="7"/>
      <c r="F266" s="7"/>
    </row>
    <row r="267">
      <c r="A267" s="7" t="s">
        <v>1133</v>
      </c>
      <c r="B267" s="7" t="s">
        <v>1134</v>
      </c>
      <c r="C267" s="7" t="s">
        <v>884</v>
      </c>
      <c r="D267" s="7" t="s">
        <v>884</v>
      </c>
      <c r="E267" s="7"/>
      <c r="F267" s="7"/>
    </row>
    <row r="268">
      <c r="A268" s="7" t="s">
        <v>1135</v>
      </c>
      <c r="C268" s="7" t="s">
        <v>681</v>
      </c>
      <c r="D268" s="7" t="s">
        <v>682</v>
      </c>
      <c r="E268" s="7"/>
      <c r="F268" s="7"/>
    </row>
    <row r="269">
      <c r="A269" s="7" t="s">
        <v>1136</v>
      </c>
      <c r="B269" s="7" t="s">
        <v>1137</v>
      </c>
      <c r="C269" s="7" t="s">
        <v>631</v>
      </c>
      <c r="D269" s="7" t="s">
        <v>583</v>
      </c>
      <c r="E269" s="7"/>
      <c r="F269" s="7"/>
    </row>
    <row r="270">
      <c r="A270" s="7" t="s">
        <v>1138</v>
      </c>
      <c r="B270" s="7" t="s">
        <v>1139</v>
      </c>
      <c r="C270" s="7" t="s">
        <v>1138</v>
      </c>
      <c r="D270" s="7" t="s">
        <v>556</v>
      </c>
      <c r="E270" s="7"/>
      <c r="F270" s="7"/>
    </row>
    <row r="271">
      <c r="A271" s="7" t="s">
        <v>1140</v>
      </c>
      <c r="B271" s="7" t="s">
        <v>571</v>
      </c>
      <c r="C271" s="7" t="s">
        <v>919</v>
      </c>
      <c r="D271" s="7" t="s">
        <v>571</v>
      </c>
      <c r="E271" s="7"/>
      <c r="F271" s="7"/>
    </row>
    <row r="272">
      <c r="A272" s="7" t="s">
        <v>1141</v>
      </c>
      <c r="C272" s="7" t="s">
        <v>1142</v>
      </c>
      <c r="D272" s="7" t="s">
        <v>609</v>
      </c>
      <c r="E272" s="7"/>
      <c r="F272" s="7"/>
    </row>
    <row r="273">
      <c r="A273" s="7" t="s">
        <v>1143</v>
      </c>
      <c r="B273" s="7" t="s">
        <v>1144</v>
      </c>
      <c r="C273" s="7" t="s">
        <v>1145</v>
      </c>
      <c r="D273" s="7" t="s">
        <v>690</v>
      </c>
      <c r="E273" s="7"/>
      <c r="F273" s="7"/>
    </row>
    <row r="274">
      <c r="A274" s="7" t="s">
        <v>1146</v>
      </c>
      <c r="B274" s="7" t="s">
        <v>1147</v>
      </c>
      <c r="C274" s="7" t="s">
        <v>642</v>
      </c>
      <c r="D274" s="7" t="s">
        <v>643</v>
      </c>
      <c r="E274" s="7"/>
      <c r="F274" s="7"/>
    </row>
    <row r="275">
      <c r="A275" s="7" t="s">
        <v>1148</v>
      </c>
      <c r="B275" s="7" t="s">
        <v>1149</v>
      </c>
      <c r="C275" s="7" t="s">
        <v>1150</v>
      </c>
      <c r="D275" s="7" t="s">
        <v>1149</v>
      </c>
      <c r="E275" s="7"/>
      <c r="F275" s="7"/>
    </row>
    <row r="276">
      <c r="A276" s="7" t="s">
        <v>1151</v>
      </c>
      <c r="B276" s="7" t="s">
        <v>1152</v>
      </c>
      <c r="C276" s="7" t="s">
        <v>1153</v>
      </c>
      <c r="D276" s="7" t="s">
        <v>568</v>
      </c>
      <c r="E276" s="7"/>
      <c r="F276" s="7"/>
    </row>
    <row r="277">
      <c r="A277" s="7" t="s">
        <v>1154</v>
      </c>
      <c r="C277" s="7" t="s">
        <v>1142</v>
      </c>
      <c r="D277" s="7" t="s">
        <v>609</v>
      </c>
      <c r="E277" s="7"/>
      <c r="F277" s="7"/>
    </row>
    <row r="278">
      <c r="A278" s="7" t="s">
        <v>1155</v>
      </c>
      <c r="B278" s="7" t="s">
        <v>1156</v>
      </c>
      <c r="C278" s="7" t="s">
        <v>1107</v>
      </c>
      <c r="D278" s="7" t="s">
        <v>531</v>
      </c>
      <c r="E278" s="7"/>
      <c r="F278" s="7"/>
    </row>
    <row r="279">
      <c r="A279" s="7" t="s">
        <v>1157</v>
      </c>
      <c r="B279" s="7" t="s">
        <v>1158</v>
      </c>
      <c r="C279" s="7" t="s">
        <v>1159</v>
      </c>
      <c r="D279" s="7" t="s">
        <v>1160</v>
      </c>
      <c r="E279" s="7"/>
      <c r="F279" s="7"/>
    </row>
    <row r="280">
      <c r="A280" s="7" t="s">
        <v>1161</v>
      </c>
      <c r="B280" s="7" t="s">
        <v>1162</v>
      </c>
      <c r="C280" s="7" t="s">
        <v>857</v>
      </c>
      <c r="D280" s="7" t="s">
        <v>753</v>
      </c>
      <c r="E280" s="7"/>
      <c r="F280" s="7"/>
    </row>
    <row r="281">
      <c r="A281" s="7" t="s">
        <v>1163</v>
      </c>
      <c r="B281" s="7" t="s">
        <v>975</v>
      </c>
      <c r="C281" s="7" t="s">
        <v>976</v>
      </c>
      <c r="D281" s="7" t="s">
        <v>977</v>
      </c>
      <c r="E281" s="7"/>
      <c r="F281" s="7"/>
    </row>
    <row r="282">
      <c r="A282" s="7" t="s">
        <v>1164</v>
      </c>
      <c r="C282" s="7" t="s">
        <v>792</v>
      </c>
      <c r="D282" s="7" t="s">
        <v>751</v>
      </c>
      <c r="E282" s="7"/>
      <c r="F282" s="7"/>
    </row>
    <row r="283">
      <c r="A283" s="7" t="s">
        <v>1165</v>
      </c>
      <c r="C283" s="7" t="s">
        <v>763</v>
      </c>
      <c r="D283" s="7" t="s">
        <v>764</v>
      </c>
      <c r="E283" s="7"/>
      <c r="F283" s="7"/>
    </row>
    <row r="284">
      <c r="A284" s="7" t="s">
        <v>1166</v>
      </c>
      <c r="B284" s="7" t="s">
        <v>1167</v>
      </c>
      <c r="C284" s="7" t="s">
        <v>611</v>
      </c>
      <c r="D284" s="7" t="s">
        <v>612</v>
      </c>
      <c r="E284" s="7"/>
      <c r="F284" s="7"/>
    </row>
    <row r="285">
      <c r="A285" s="7" t="s">
        <v>1168</v>
      </c>
      <c r="B285" s="7" t="s">
        <v>1169</v>
      </c>
      <c r="C285" s="7" t="s">
        <v>787</v>
      </c>
      <c r="D285" s="7" t="s">
        <v>788</v>
      </c>
      <c r="E285" s="7"/>
      <c r="F285" s="7"/>
    </row>
    <row r="286">
      <c r="A286" s="7" t="s">
        <v>1170</v>
      </c>
      <c r="B286" s="7" t="s">
        <v>1171</v>
      </c>
      <c r="C286" s="7" t="s">
        <v>709</v>
      </c>
      <c r="D286" s="7" t="s">
        <v>710</v>
      </c>
      <c r="E286" s="7"/>
      <c r="F286" s="7"/>
    </row>
    <row r="287">
      <c r="A287" s="7" t="s">
        <v>1172</v>
      </c>
      <c r="C287" s="7" t="s">
        <v>715</v>
      </c>
      <c r="D287" s="7" t="s">
        <v>716</v>
      </c>
      <c r="E287" s="7"/>
      <c r="F287" s="7"/>
    </row>
    <row r="288">
      <c r="A288" s="7" t="s">
        <v>1173</v>
      </c>
      <c r="B288" s="7" t="s">
        <v>552</v>
      </c>
      <c r="C288" s="7" t="s">
        <v>1174</v>
      </c>
      <c r="D288" s="7" t="s">
        <v>552</v>
      </c>
      <c r="E288" s="7"/>
      <c r="F288" s="7"/>
    </row>
    <row r="289">
      <c r="A289" s="7" t="s">
        <v>1175</v>
      </c>
      <c r="C289" s="7" t="s">
        <v>1176</v>
      </c>
      <c r="D289" s="7" t="s">
        <v>1177</v>
      </c>
      <c r="E289" s="7"/>
      <c r="F289" s="7"/>
    </row>
    <row r="290">
      <c r="A290" s="7" t="s">
        <v>1178</v>
      </c>
      <c r="B290" s="7" t="s">
        <v>1179</v>
      </c>
      <c r="C290" s="7" t="s">
        <v>1180</v>
      </c>
      <c r="D290" s="7" t="s">
        <v>1181</v>
      </c>
      <c r="E290" s="7"/>
      <c r="F290" s="7"/>
    </row>
    <row r="291">
      <c r="A291" s="7" t="s">
        <v>1182</v>
      </c>
      <c r="C291" s="7" t="s">
        <v>1183</v>
      </c>
      <c r="D291" s="7" t="s">
        <v>579</v>
      </c>
      <c r="E291" s="7"/>
      <c r="F291" s="7"/>
    </row>
    <row r="292">
      <c r="A292" s="7" t="s">
        <v>1184</v>
      </c>
      <c r="C292" s="7" t="s">
        <v>1005</v>
      </c>
      <c r="D292" s="7" t="s">
        <v>977</v>
      </c>
      <c r="E292" s="7"/>
      <c r="F292" s="7"/>
    </row>
    <row r="293">
      <c r="A293" s="7" t="s">
        <v>1184</v>
      </c>
      <c r="C293" s="7" t="s">
        <v>1005</v>
      </c>
      <c r="D293" s="7" t="s">
        <v>977</v>
      </c>
      <c r="E293" s="7"/>
      <c r="F293" s="7"/>
    </row>
    <row r="294">
      <c r="A294" s="7" t="s">
        <v>1185</v>
      </c>
      <c r="B294" s="7" t="s">
        <v>1186</v>
      </c>
      <c r="C294" s="7" t="s">
        <v>709</v>
      </c>
      <c r="D294" s="7" t="s">
        <v>710</v>
      </c>
      <c r="E294" s="7"/>
      <c r="F294" s="7"/>
    </row>
    <row r="295">
      <c r="A295" s="7" t="s">
        <v>1187</v>
      </c>
      <c r="B295" s="7" t="s">
        <v>562</v>
      </c>
      <c r="C295" s="7" t="s">
        <v>563</v>
      </c>
      <c r="D295" s="7" t="s">
        <v>564</v>
      </c>
      <c r="E295" s="7"/>
      <c r="F295" s="7"/>
    </row>
    <row r="296">
      <c r="A296" s="7" t="s">
        <v>1188</v>
      </c>
      <c r="B296" s="7" t="s">
        <v>1189</v>
      </c>
      <c r="C296" s="7" t="s">
        <v>1190</v>
      </c>
      <c r="D296" s="7" t="s">
        <v>1191</v>
      </c>
      <c r="E296" s="7"/>
      <c r="F296" s="7"/>
    </row>
    <row r="297">
      <c r="A297" s="7" t="s">
        <v>1192</v>
      </c>
      <c r="B297" s="7" t="s">
        <v>1193</v>
      </c>
      <c r="C297" s="7" t="s">
        <v>1194</v>
      </c>
      <c r="D297" s="7" t="s">
        <v>971</v>
      </c>
      <c r="E297" s="7"/>
      <c r="F297" s="7"/>
    </row>
    <row r="298">
      <c r="A298" s="7" t="s">
        <v>1195</v>
      </c>
      <c r="C298" s="7" t="s">
        <v>1196</v>
      </c>
      <c r="D298" s="7" t="s">
        <v>682</v>
      </c>
      <c r="E298" s="7"/>
      <c r="F298" s="7"/>
    </row>
    <row r="299">
      <c r="A299" s="7" t="s">
        <v>1197</v>
      </c>
      <c r="B299" s="7" t="s">
        <v>571</v>
      </c>
      <c r="C299" s="7" t="s">
        <v>761</v>
      </c>
      <c r="D299" s="7" t="s">
        <v>571</v>
      </c>
      <c r="E299" s="7"/>
      <c r="F299" s="7"/>
    </row>
    <row r="300">
      <c r="A300" s="7" t="s">
        <v>1198</v>
      </c>
      <c r="B300" s="7" t="s">
        <v>649</v>
      </c>
      <c r="C300" s="7" t="s">
        <v>650</v>
      </c>
      <c r="D300" s="7" t="s">
        <v>651</v>
      </c>
      <c r="E300" s="7"/>
      <c r="F300" s="7"/>
    </row>
    <row r="301">
      <c r="A301" s="7" t="s">
        <v>1199</v>
      </c>
      <c r="B301" s="7" t="s">
        <v>1200</v>
      </c>
      <c r="C301" s="7" t="s">
        <v>709</v>
      </c>
      <c r="D301" s="7" t="s">
        <v>710</v>
      </c>
      <c r="E301" s="7"/>
      <c r="F301" s="7"/>
    </row>
    <row r="302">
      <c r="A302" s="7" t="s">
        <v>1201</v>
      </c>
      <c r="C302" s="7" t="s">
        <v>1051</v>
      </c>
      <c r="D302" s="7" t="s">
        <v>1052</v>
      </c>
      <c r="E302" s="7"/>
      <c r="F302" s="7"/>
    </row>
    <row r="303">
      <c r="A303" s="7" t="s">
        <v>1202</v>
      </c>
      <c r="B303" s="7" t="s">
        <v>1203</v>
      </c>
      <c r="C303" s="7" t="s">
        <v>1204</v>
      </c>
      <c r="D303" s="7" t="s">
        <v>872</v>
      </c>
      <c r="E303" s="7"/>
      <c r="F303" s="7"/>
    </row>
    <row r="304">
      <c r="A304" s="7" t="s">
        <v>1205</v>
      </c>
      <c r="B304" s="7" t="s">
        <v>1206</v>
      </c>
      <c r="C304" s="7" t="s">
        <v>1207</v>
      </c>
      <c r="D304" s="7" t="s">
        <v>531</v>
      </c>
      <c r="E304" s="7"/>
      <c r="F304" s="7"/>
    </row>
    <row r="305">
      <c r="A305" s="7" t="s">
        <v>1208</v>
      </c>
      <c r="C305" s="7" t="s">
        <v>1176</v>
      </c>
      <c r="D305" s="7" t="s">
        <v>1177</v>
      </c>
      <c r="E305" s="7"/>
      <c r="F305" s="7"/>
    </row>
    <row r="306">
      <c r="A306" s="7" t="s">
        <v>1209</v>
      </c>
      <c r="C306" s="7" t="s">
        <v>1176</v>
      </c>
      <c r="D306" s="7" t="s">
        <v>1177</v>
      </c>
      <c r="E306" s="7"/>
      <c r="F306" s="7"/>
    </row>
    <row r="307">
      <c r="A307" s="7" t="s">
        <v>1210</v>
      </c>
      <c r="C307" s="7" t="s">
        <v>1176</v>
      </c>
      <c r="D307" s="7" t="s">
        <v>1177</v>
      </c>
      <c r="E307" s="7"/>
      <c r="F307" s="7"/>
    </row>
    <row r="308">
      <c r="A308" s="7" t="s">
        <v>1211</v>
      </c>
      <c r="C308" s="7" t="s">
        <v>1211</v>
      </c>
      <c r="D308" s="7" t="s">
        <v>702</v>
      </c>
      <c r="E308" s="7"/>
      <c r="F308" s="7"/>
    </row>
    <row r="309">
      <c r="A309" s="7" t="s">
        <v>1212</v>
      </c>
      <c r="C309" s="7" t="s">
        <v>766</v>
      </c>
      <c r="D309" s="7" t="s">
        <v>767</v>
      </c>
      <c r="E309" s="7"/>
      <c r="F309" s="7"/>
    </row>
    <row r="310">
      <c r="A310" s="7" t="s">
        <v>1213</v>
      </c>
      <c r="C310" s="7" t="s">
        <v>1214</v>
      </c>
      <c r="D310" s="7" t="s">
        <v>1215</v>
      </c>
      <c r="E310" s="7"/>
      <c r="F310" s="7"/>
    </row>
    <row r="311">
      <c r="A311" s="7" t="s">
        <v>1216</v>
      </c>
      <c r="B311" s="7" t="s">
        <v>1217</v>
      </c>
      <c r="C311" s="7" t="s">
        <v>1218</v>
      </c>
      <c r="D311" s="7" t="s">
        <v>1219</v>
      </c>
      <c r="E311" s="7"/>
      <c r="F311" s="7"/>
    </row>
    <row r="312">
      <c r="A312" s="7" t="s">
        <v>1220</v>
      </c>
      <c r="B312" s="7" t="s">
        <v>1221</v>
      </c>
      <c r="C312" s="7" t="s">
        <v>850</v>
      </c>
      <c r="D312" s="7" t="s">
        <v>583</v>
      </c>
      <c r="E312" s="7"/>
      <c r="F312" s="7"/>
    </row>
    <row r="313">
      <c r="A313" s="7" t="s">
        <v>1220</v>
      </c>
      <c r="B313" s="7" t="s">
        <v>1221</v>
      </c>
      <c r="C313" s="7" t="s">
        <v>851</v>
      </c>
      <c r="D313" s="7" t="s">
        <v>583</v>
      </c>
      <c r="E313" s="7"/>
      <c r="F313" s="7"/>
    </row>
    <row r="314">
      <c r="A314" s="7" t="s">
        <v>1220</v>
      </c>
      <c r="C314" s="7" t="s">
        <v>852</v>
      </c>
      <c r="D314" s="7" t="s">
        <v>583</v>
      </c>
      <c r="E314" s="7"/>
      <c r="F314" s="7"/>
    </row>
    <row r="315">
      <c r="A315" s="7" t="s">
        <v>1222</v>
      </c>
      <c r="B315" s="7" t="s">
        <v>577</v>
      </c>
      <c r="C315" s="7" t="s">
        <v>578</v>
      </c>
      <c r="D315" s="7" t="s">
        <v>579</v>
      </c>
      <c r="E315" s="7"/>
      <c r="F315" s="7"/>
    </row>
    <row r="316">
      <c r="A316" s="7" t="s">
        <v>1223</v>
      </c>
      <c r="B316" s="7" t="s">
        <v>773</v>
      </c>
      <c r="C316" s="7" t="s">
        <v>774</v>
      </c>
      <c r="D316" s="7" t="s">
        <v>775</v>
      </c>
      <c r="E316" s="7"/>
      <c r="F316" s="7"/>
    </row>
    <row r="317">
      <c r="A317" s="7" t="s">
        <v>1224</v>
      </c>
      <c r="C317" s="7" t="s">
        <v>681</v>
      </c>
      <c r="D317" s="7" t="s">
        <v>682</v>
      </c>
      <c r="E317" s="7"/>
      <c r="F317" s="7"/>
    </row>
    <row r="318">
      <c r="A318" s="7" t="s">
        <v>1225</v>
      </c>
      <c r="B318" s="7" t="s">
        <v>704</v>
      </c>
      <c r="C318" s="7" t="s">
        <v>705</v>
      </c>
      <c r="D318" s="7" t="s">
        <v>706</v>
      </c>
      <c r="E318" s="7"/>
      <c r="F318" s="7"/>
    </row>
    <row r="319">
      <c r="A319" s="7" t="s">
        <v>1226</v>
      </c>
      <c r="C319" s="7" t="s">
        <v>570</v>
      </c>
      <c r="D319" s="7" t="s">
        <v>571</v>
      </c>
      <c r="E319" s="7"/>
      <c r="F319" s="7"/>
    </row>
    <row r="320">
      <c r="A320" s="7" t="s">
        <v>1227</v>
      </c>
      <c r="B320" s="7" t="s">
        <v>1228</v>
      </c>
      <c r="C320" s="7" t="s">
        <v>1229</v>
      </c>
      <c r="D320" s="7" t="s">
        <v>571</v>
      </c>
      <c r="E320" s="7"/>
      <c r="F320" s="7"/>
    </row>
    <row r="321">
      <c r="A321" s="7" t="s">
        <v>1230</v>
      </c>
      <c r="B321" s="7" t="s">
        <v>573</v>
      </c>
      <c r="C321" s="7" t="s">
        <v>844</v>
      </c>
      <c r="D321" s="7" t="s">
        <v>575</v>
      </c>
      <c r="E321" s="7"/>
      <c r="F321" s="7"/>
    </row>
    <row r="322">
      <c r="A322" s="7" t="s">
        <v>1231</v>
      </c>
      <c r="B322" s="7" t="s">
        <v>1232</v>
      </c>
      <c r="C322" s="7" t="s">
        <v>986</v>
      </c>
      <c r="D322" s="7" t="s">
        <v>985</v>
      </c>
      <c r="E322" s="7"/>
      <c r="F322" s="7"/>
    </row>
    <row r="323">
      <c r="A323" s="7" t="s">
        <v>1233</v>
      </c>
      <c r="B323" s="7" t="s">
        <v>566</v>
      </c>
      <c r="C323" s="7" t="s">
        <v>567</v>
      </c>
      <c r="D323" s="7" t="s">
        <v>568</v>
      </c>
      <c r="E323" s="7"/>
      <c r="F323" s="7"/>
    </row>
    <row r="324">
      <c r="A324" s="7" t="s">
        <v>1233</v>
      </c>
      <c r="B324" s="7" t="s">
        <v>1234</v>
      </c>
      <c r="C324" s="7" t="s">
        <v>752</v>
      </c>
      <c r="D324" s="7" t="s">
        <v>753</v>
      </c>
      <c r="E324" s="7"/>
      <c r="F324" s="7"/>
    </row>
    <row r="325">
      <c r="A325" s="7" t="s">
        <v>1235</v>
      </c>
      <c r="C325" s="7" t="s">
        <v>1236</v>
      </c>
      <c r="D325" s="7" t="s">
        <v>1236</v>
      </c>
      <c r="E325" s="7"/>
      <c r="F325" s="7"/>
    </row>
    <row r="326">
      <c r="A326" s="7" t="s">
        <v>1237</v>
      </c>
      <c r="B326" s="7" t="s">
        <v>733</v>
      </c>
      <c r="C326" s="7" t="s">
        <v>734</v>
      </c>
      <c r="D326" s="7" t="s">
        <v>735</v>
      </c>
      <c r="E326" s="7"/>
      <c r="F326" s="7"/>
    </row>
    <row r="327">
      <c r="A327" s="7" t="s">
        <v>1238</v>
      </c>
      <c r="B327" s="7" t="s">
        <v>1239</v>
      </c>
      <c r="C327" s="7" t="s">
        <v>1240</v>
      </c>
      <c r="D327" s="7" t="s">
        <v>872</v>
      </c>
      <c r="E327" s="7"/>
      <c r="F327" s="7"/>
    </row>
    <row r="328">
      <c r="A328" s="7" t="s">
        <v>1241</v>
      </c>
      <c r="B328" s="7" t="s">
        <v>740</v>
      </c>
      <c r="C328" s="7" t="s">
        <v>741</v>
      </c>
      <c r="D328" s="7" t="s">
        <v>740</v>
      </c>
      <c r="E328" s="7"/>
      <c r="F328" s="7"/>
    </row>
    <row r="329">
      <c r="A329" s="7" t="s">
        <v>1242</v>
      </c>
      <c r="B329" s="7" t="s">
        <v>1243</v>
      </c>
      <c r="C329" s="7" t="s">
        <v>1244</v>
      </c>
      <c r="D329" s="7" t="s">
        <v>749</v>
      </c>
      <c r="E329" s="7"/>
      <c r="F329" s="7"/>
    </row>
    <row r="330">
      <c r="A330" s="7" t="s">
        <v>1245</v>
      </c>
      <c r="B330" s="7" t="s">
        <v>751</v>
      </c>
      <c r="C330" s="7" t="s">
        <v>752</v>
      </c>
      <c r="D330" s="7" t="s">
        <v>753</v>
      </c>
      <c r="E330" s="7"/>
      <c r="F330" s="7"/>
    </row>
    <row r="331">
      <c r="A331" s="7" t="s">
        <v>1246</v>
      </c>
      <c r="C331" s="7" t="s">
        <v>1079</v>
      </c>
      <c r="D331" s="7" t="s">
        <v>1080</v>
      </c>
      <c r="E331" s="7"/>
      <c r="F331" s="7"/>
    </row>
    <row r="332">
      <c r="A332" s="7" t="s">
        <v>1246</v>
      </c>
      <c r="B332" s="7" t="s">
        <v>1247</v>
      </c>
      <c r="C332" s="7" t="s">
        <v>744</v>
      </c>
      <c r="D332" s="7" t="s">
        <v>745</v>
      </c>
      <c r="E332" s="7"/>
      <c r="F332" s="7"/>
    </row>
    <row r="333">
      <c r="A333" s="7" t="s">
        <v>1246</v>
      </c>
      <c r="B333" s="7" t="s">
        <v>1248</v>
      </c>
      <c r="C333" s="7" t="s">
        <v>844</v>
      </c>
      <c r="D333" s="7" t="s">
        <v>575</v>
      </c>
      <c r="E333" s="7"/>
      <c r="F333" s="7"/>
    </row>
    <row r="334">
      <c r="A334" s="7" t="s">
        <v>1249</v>
      </c>
      <c r="C334" s="7" t="s">
        <v>1250</v>
      </c>
      <c r="D334" s="7" t="s">
        <v>1251</v>
      </c>
      <c r="E334" s="7"/>
      <c r="F334" s="7"/>
    </row>
    <row r="335">
      <c r="A335" s="7" t="s">
        <v>1252</v>
      </c>
      <c r="B335" s="7" t="s">
        <v>1253</v>
      </c>
      <c r="C335" s="7" t="s">
        <v>1254</v>
      </c>
      <c r="D335" s="7" t="s">
        <v>1191</v>
      </c>
      <c r="E335" s="7"/>
      <c r="F335" s="7"/>
    </row>
    <row r="336">
      <c r="A336" s="7" t="s">
        <v>1255</v>
      </c>
      <c r="B336" s="7" t="s">
        <v>1256</v>
      </c>
      <c r="C336" s="7" t="s">
        <v>857</v>
      </c>
      <c r="D336" s="7" t="s">
        <v>753</v>
      </c>
      <c r="E336" s="7"/>
      <c r="F336" s="7"/>
    </row>
    <row r="337">
      <c r="A337" s="7" t="s">
        <v>1257</v>
      </c>
      <c r="B337" s="7" t="s">
        <v>1258</v>
      </c>
      <c r="C337" s="7" t="s">
        <v>1259</v>
      </c>
      <c r="D337" s="7" t="s">
        <v>1260</v>
      </c>
      <c r="E337" s="7"/>
      <c r="F337" s="7"/>
    </row>
    <row r="338">
      <c r="A338" s="7" t="s">
        <v>1261</v>
      </c>
      <c r="B338" s="7" t="s">
        <v>751</v>
      </c>
      <c r="C338" s="7" t="s">
        <v>726</v>
      </c>
      <c r="D338" s="7" t="s">
        <v>725</v>
      </c>
      <c r="E338" s="7"/>
      <c r="F338" s="7"/>
    </row>
    <row r="339">
      <c r="A339" s="7" t="s">
        <v>1262</v>
      </c>
      <c r="B339" s="7" t="s">
        <v>733</v>
      </c>
      <c r="C339" s="7" t="s">
        <v>734</v>
      </c>
      <c r="D339" s="7" t="s">
        <v>735</v>
      </c>
      <c r="E339" s="7"/>
      <c r="F339" s="7"/>
    </row>
    <row r="340">
      <c r="A340" s="7" t="s">
        <v>1263</v>
      </c>
      <c r="C340" s="7" t="s">
        <v>681</v>
      </c>
      <c r="D340" s="7" t="s">
        <v>682</v>
      </c>
      <c r="E340" s="7"/>
      <c r="F340" s="7"/>
    </row>
    <row r="341">
      <c r="A341" s="7" t="s">
        <v>1264</v>
      </c>
      <c r="C341" s="7" t="s">
        <v>1265</v>
      </c>
      <c r="D341" s="7" t="s">
        <v>1266</v>
      </c>
      <c r="E341" s="7"/>
      <c r="F341" s="7"/>
    </row>
    <row r="342">
      <c r="A342" s="7" t="s">
        <v>1267</v>
      </c>
      <c r="B342" s="7" t="s">
        <v>769</v>
      </c>
      <c r="C342" s="7" t="s">
        <v>693</v>
      </c>
      <c r="D342" s="7" t="s">
        <v>694</v>
      </c>
      <c r="E342" s="7"/>
      <c r="F342" s="7"/>
    </row>
    <row r="343">
      <c r="A343" s="7" t="s">
        <v>1268</v>
      </c>
      <c r="B343" s="7" t="s">
        <v>1269</v>
      </c>
      <c r="C343" s="7" t="s">
        <v>1270</v>
      </c>
      <c r="D343" s="7" t="s">
        <v>921</v>
      </c>
      <c r="E343" s="7"/>
      <c r="F343" s="7"/>
    </row>
    <row r="344">
      <c r="A344" s="7" t="s">
        <v>1271</v>
      </c>
      <c r="C344" s="7" t="s">
        <v>1079</v>
      </c>
      <c r="D344" s="7" t="s">
        <v>1080</v>
      </c>
      <c r="E344" s="7"/>
      <c r="F344" s="7"/>
    </row>
    <row r="345">
      <c r="A345" s="7" t="s">
        <v>1272</v>
      </c>
      <c r="B345" s="7" t="s">
        <v>1273</v>
      </c>
      <c r="C345" s="7" t="s">
        <v>1274</v>
      </c>
      <c r="D345" s="7" t="s">
        <v>639</v>
      </c>
      <c r="E345" s="7"/>
      <c r="F345" s="7"/>
    </row>
    <row r="346">
      <c r="A346" s="7" t="s">
        <v>1272</v>
      </c>
      <c r="B346" s="7" t="s">
        <v>1275</v>
      </c>
      <c r="C346" s="7" t="s">
        <v>638</v>
      </c>
      <c r="D346" s="7" t="s">
        <v>639</v>
      </c>
      <c r="E346" s="7"/>
      <c r="F346" s="7"/>
    </row>
    <row r="347">
      <c r="A347" s="7" t="s">
        <v>1276</v>
      </c>
      <c r="C347" s="7" t="s">
        <v>535</v>
      </c>
      <c r="D347" s="7" t="s">
        <v>536</v>
      </c>
      <c r="E347" s="7"/>
      <c r="F347" s="7"/>
    </row>
    <row r="348">
      <c r="A348" s="7" t="s">
        <v>1277</v>
      </c>
      <c r="B348" s="7" t="s">
        <v>1278</v>
      </c>
      <c r="C348" s="7" t="s">
        <v>1279</v>
      </c>
      <c r="D348" s="7" t="s">
        <v>596</v>
      </c>
      <c r="E348" s="7"/>
      <c r="F348" s="7"/>
    </row>
    <row r="349">
      <c r="A349" s="7" t="s">
        <v>1280</v>
      </c>
      <c r="B349" s="7" t="s">
        <v>1106</v>
      </c>
      <c r="C349" s="7" t="s">
        <v>1107</v>
      </c>
      <c r="D349" s="7" t="s">
        <v>531</v>
      </c>
      <c r="E349" s="7"/>
      <c r="F349" s="7"/>
    </row>
    <row r="350">
      <c r="A350" s="7" t="s">
        <v>1281</v>
      </c>
      <c r="B350" s="7" t="s">
        <v>664</v>
      </c>
      <c r="C350" s="7" t="s">
        <v>665</v>
      </c>
      <c r="D350" s="7" t="s">
        <v>664</v>
      </c>
      <c r="E350" s="7"/>
      <c r="F350" s="7"/>
    </row>
    <row r="351">
      <c r="A351" s="7" t="s">
        <v>1282</v>
      </c>
      <c r="B351" s="7" t="s">
        <v>1283</v>
      </c>
      <c r="C351" s="7" t="s">
        <v>1000</v>
      </c>
      <c r="D351" s="7" t="s">
        <v>723</v>
      </c>
      <c r="E351" s="7"/>
      <c r="F351" s="7"/>
    </row>
    <row r="352">
      <c r="A352" s="7" t="s">
        <v>1284</v>
      </c>
      <c r="B352" s="7" t="s">
        <v>1285</v>
      </c>
      <c r="C352" s="7" t="s">
        <v>551</v>
      </c>
      <c r="D352" s="7" t="s">
        <v>552</v>
      </c>
      <c r="E352" s="7"/>
      <c r="F352" s="7"/>
    </row>
    <row r="353">
      <c r="A353" s="7" t="s">
        <v>1286</v>
      </c>
      <c r="C353" s="7" t="s">
        <v>1250</v>
      </c>
      <c r="D353" s="7" t="s">
        <v>1251</v>
      </c>
      <c r="E353" s="7"/>
      <c r="F353" s="7"/>
    </row>
    <row r="354">
      <c r="A354" s="7" t="s">
        <v>1287</v>
      </c>
      <c r="B354" s="7" t="s">
        <v>1288</v>
      </c>
      <c r="C354" s="7" t="s">
        <v>1289</v>
      </c>
      <c r="D354" s="7" t="s">
        <v>1290</v>
      </c>
      <c r="E354" s="7"/>
      <c r="F354" s="7"/>
    </row>
    <row r="355">
      <c r="A355" s="7" t="s">
        <v>1291</v>
      </c>
      <c r="B355" s="7" t="s">
        <v>594</v>
      </c>
      <c r="C355" s="7" t="s">
        <v>596</v>
      </c>
      <c r="D355" s="7" t="s">
        <v>596</v>
      </c>
      <c r="E355" s="7"/>
      <c r="F355" s="7"/>
    </row>
    <row r="356">
      <c r="A356" s="7" t="s">
        <v>1292</v>
      </c>
      <c r="B356" s="7" t="s">
        <v>1293</v>
      </c>
      <c r="C356" s="7" t="s">
        <v>1056</v>
      </c>
      <c r="D356" s="7" t="s">
        <v>1055</v>
      </c>
      <c r="E356" s="7"/>
      <c r="F356" s="7"/>
    </row>
    <row r="357">
      <c r="A357" s="7" t="s">
        <v>1294</v>
      </c>
      <c r="B357" s="7" t="s">
        <v>1217</v>
      </c>
      <c r="C357" s="7" t="s">
        <v>1218</v>
      </c>
      <c r="D357" s="7" t="s">
        <v>1219</v>
      </c>
      <c r="E357" s="7"/>
      <c r="F357" s="7"/>
    </row>
    <row r="358">
      <c r="A358" s="7" t="s">
        <v>1295</v>
      </c>
      <c r="C358" s="7" t="s">
        <v>601</v>
      </c>
      <c r="D358" s="7" t="s">
        <v>602</v>
      </c>
      <c r="E358" s="7"/>
      <c r="F358" s="7"/>
    </row>
    <row r="359">
      <c r="A359" s="7" t="s">
        <v>1296</v>
      </c>
      <c r="B359" s="7" t="s">
        <v>558</v>
      </c>
      <c r="C359" s="7" t="s">
        <v>559</v>
      </c>
      <c r="D359" s="7" t="s">
        <v>560</v>
      </c>
      <c r="E359" s="7"/>
      <c r="F359" s="7"/>
    </row>
    <row r="360">
      <c r="A360" s="7" t="s">
        <v>1297</v>
      </c>
      <c r="B360" s="7" t="s">
        <v>1298</v>
      </c>
      <c r="C360" s="7" t="s">
        <v>847</v>
      </c>
      <c r="D360" s="7" t="s">
        <v>848</v>
      </c>
      <c r="E360" s="7"/>
      <c r="F360" s="7"/>
    </row>
    <row r="361">
      <c r="A361" s="7" t="s">
        <v>1299</v>
      </c>
      <c r="B361" s="7" t="s">
        <v>1300</v>
      </c>
      <c r="C361" s="7" t="s">
        <v>1301</v>
      </c>
      <c r="D361" s="7" t="s">
        <v>1302</v>
      </c>
      <c r="E361" s="7"/>
      <c r="F361" s="7"/>
    </row>
    <row r="362">
      <c r="A362" s="7" t="s">
        <v>1303</v>
      </c>
      <c r="B362" s="7" t="s">
        <v>1217</v>
      </c>
      <c r="C362" s="7" t="s">
        <v>1218</v>
      </c>
      <c r="D362" s="7" t="s">
        <v>1219</v>
      </c>
      <c r="E362" s="7"/>
      <c r="F362" s="7"/>
    </row>
    <row r="363">
      <c r="A363" s="7" t="s">
        <v>1304</v>
      </c>
      <c r="B363" s="7" t="s">
        <v>1305</v>
      </c>
      <c r="C363" s="7" t="s">
        <v>1279</v>
      </c>
      <c r="D363" s="7" t="s">
        <v>596</v>
      </c>
      <c r="E363" s="7"/>
      <c r="F363" s="7"/>
    </row>
    <row r="364">
      <c r="A364" s="7" t="s">
        <v>1304</v>
      </c>
      <c r="B364" s="7" t="s">
        <v>1306</v>
      </c>
      <c r="C364" s="7" t="s">
        <v>903</v>
      </c>
      <c r="D364" s="7" t="s">
        <v>596</v>
      </c>
      <c r="E364" s="7"/>
      <c r="F364" s="7"/>
    </row>
    <row r="365">
      <c r="A365" s="7" t="s">
        <v>1307</v>
      </c>
      <c r="B365" s="7" t="s">
        <v>1308</v>
      </c>
      <c r="C365" s="7" t="s">
        <v>1309</v>
      </c>
      <c r="D365" s="7" t="s">
        <v>1310</v>
      </c>
      <c r="E365" s="7"/>
      <c r="F365" s="7"/>
    </row>
    <row r="366">
      <c r="A366" s="7" t="s">
        <v>1311</v>
      </c>
      <c r="B366" s="7" t="s">
        <v>1312</v>
      </c>
      <c r="C366" s="7" t="s">
        <v>1313</v>
      </c>
      <c r="D366" s="7" t="s">
        <v>819</v>
      </c>
      <c r="E366" s="7"/>
      <c r="F366" s="7"/>
    </row>
    <row r="367">
      <c r="A367" s="7" t="s">
        <v>1314</v>
      </c>
      <c r="B367" s="7" t="s">
        <v>1315</v>
      </c>
      <c r="C367" s="7" t="s">
        <v>1274</v>
      </c>
      <c r="D367" s="7" t="s">
        <v>639</v>
      </c>
      <c r="E367" s="7"/>
      <c r="F367" s="7"/>
    </row>
    <row r="368">
      <c r="A368" s="7" t="s">
        <v>1316</v>
      </c>
      <c r="B368" s="7" t="s">
        <v>1317</v>
      </c>
      <c r="C368" s="7" t="s">
        <v>1318</v>
      </c>
      <c r="D368" s="7" t="s">
        <v>819</v>
      </c>
      <c r="E368" s="7"/>
      <c r="F368" s="7"/>
    </row>
    <row r="369">
      <c r="A369" s="7" t="s">
        <v>1316</v>
      </c>
      <c r="B369" s="7" t="s">
        <v>1319</v>
      </c>
      <c r="C369" s="7" t="s">
        <v>1320</v>
      </c>
      <c r="D369" s="7" t="s">
        <v>819</v>
      </c>
      <c r="E369" s="7"/>
      <c r="F369" s="7"/>
    </row>
    <row r="370">
      <c r="A370" s="7" t="s">
        <v>1321</v>
      </c>
      <c r="B370" s="7" t="s">
        <v>1322</v>
      </c>
      <c r="C370" s="7" t="s">
        <v>1323</v>
      </c>
      <c r="D370" s="7" t="s">
        <v>1322</v>
      </c>
      <c r="E370" s="7"/>
      <c r="F370" s="7"/>
    </row>
    <row r="371">
      <c r="A371" s="7" t="s">
        <v>1324</v>
      </c>
      <c r="B371" s="7" t="s">
        <v>1325</v>
      </c>
      <c r="C371" s="7" t="s">
        <v>1326</v>
      </c>
      <c r="D371" s="7" t="s">
        <v>1327</v>
      </c>
      <c r="E371" s="7"/>
      <c r="F371" s="7"/>
    </row>
    <row r="372">
      <c r="A372" s="7" t="s">
        <v>1328</v>
      </c>
      <c r="B372" s="7" t="s">
        <v>1329</v>
      </c>
      <c r="C372" s="7" t="s">
        <v>1330</v>
      </c>
      <c r="D372" s="7" t="s">
        <v>1331</v>
      </c>
      <c r="E372" s="7"/>
      <c r="F372" s="7"/>
    </row>
    <row r="373">
      <c r="A373" s="7" t="s">
        <v>1332</v>
      </c>
      <c r="B373" s="7" t="s">
        <v>1333</v>
      </c>
      <c r="C373" s="7" t="s">
        <v>1124</v>
      </c>
      <c r="D373" s="7" t="s">
        <v>819</v>
      </c>
      <c r="E373" s="7"/>
      <c r="F373" s="7"/>
    </row>
    <row r="374">
      <c r="A374" s="7" t="s">
        <v>1334</v>
      </c>
      <c r="B374" s="7" t="s">
        <v>1335</v>
      </c>
      <c r="C374" s="7" t="s">
        <v>1145</v>
      </c>
      <c r="D374" s="7" t="s">
        <v>690</v>
      </c>
      <c r="E374" s="7"/>
      <c r="F374" s="7"/>
    </row>
    <row r="375">
      <c r="A375" s="7" t="s">
        <v>1236</v>
      </c>
      <c r="C375" s="7" t="s">
        <v>1236</v>
      </c>
      <c r="D375" s="7" t="s">
        <v>1236</v>
      </c>
      <c r="E375" s="7"/>
      <c r="F375" s="7"/>
    </row>
    <row r="376">
      <c r="A376" s="7" t="s">
        <v>1236</v>
      </c>
      <c r="C376" s="7" t="s">
        <v>1336</v>
      </c>
      <c r="D376" s="7" t="s">
        <v>1191</v>
      </c>
      <c r="E376" s="7"/>
      <c r="F376" s="7"/>
    </row>
    <row r="377">
      <c r="A377" s="7" t="s">
        <v>1337</v>
      </c>
      <c r="B377" s="7" t="s">
        <v>538</v>
      </c>
      <c r="C377" s="7" t="s">
        <v>1338</v>
      </c>
      <c r="D377" s="7" t="s">
        <v>538</v>
      </c>
      <c r="E377" s="7"/>
      <c r="F377" s="7"/>
    </row>
    <row r="378">
      <c r="A378" s="7" t="s">
        <v>1339</v>
      </c>
      <c r="B378" s="7" t="s">
        <v>745</v>
      </c>
      <c r="C378" s="7" t="s">
        <v>744</v>
      </c>
      <c r="D378" s="7" t="s">
        <v>745</v>
      </c>
      <c r="E378" s="7"/>
      <c r="F378" s="7"/>
    </row>
    <row r="379">
      <c r="A379" s="7" t="s">
        <v>1340</v>
      </c>
      <c r="B379" s="7" t="s">
        <v>1341</v>
      </c>
      <c r="C379" s="7" t="s">
        <v>529</v>
      </c>
      <c r="D379" s="7" t="s">
        <v>531</v>
      </c>
      <c r="E379" s="7"/>
      <c r="F379" s="7"/>
    </row>
    <row r="380">
      <c r="A380" s="7" t="s">
        <v>1342</v>
      </c>
      <c r="B380" s="7" t="s">
        <v>1343</v>
      </c>
      <c r="C380" s="7" t="s">
        <v>734</v>
      </c>
      <c r="D380" s="7" t="s">
        <v>735</v>
      </c>
      <c r="E380" s="7"/>
      <c r="F380" s="7"/>
    </row>
    <row r="381">
      <c r="A381" s="7" t="s">
        <v>1344</v>
      </c>
      <c r="B381" s="7" t="s">
        <v>1345</v>
      </c>
      <c r="C381" s="7" t="s">
        <v>1346</v>
      </c>
      <c r="D381" s="7" t="s">
        <v>1347</v>
      </c>
      <c r="E381" s="7"/>
      <c r="F381" s="7"/>
    </row>
    <row r="382">
      <c r="A382" s="7" t="s">
        <v>1348</v>
      </c>
      <c r="B382" s="7" t="s">
        <v>1055</v>
      </c>
      <c r="C382" s="7" t="s">
        <v>1323</v>
      </c>
      <c r="D382" s="7" t="s">
        <v>1322</v>
      </c>
      <c r="E382" s="7"/>
      <c r="F382" s="7"/>
    </row>
    <row r="383">
      <c r="A383" s="7" t="s">
        <v>1349</v>
      </c>
      <c r="B383" s="7" t="s">
        <v>634</v>
      </c>
      <c r="C383" s="7" t="s">
        <v>635</v>
      </c>
      <c r="D383" s="7" t="s">
        <v>531</v>
      </c>
      <c r="E383" s="7"/>
      <c r="F383" s="7"/>
    </row>
    <row r="384">
      <c r="A384" s="7" t="s">
        <v>1350</v>
      </c>
      <c r="B384" s="7" t="s">
        <v>1232</v>
      </c>
      <c r="C384" s="7" t="s">
        <v>986</v>
      </c>
      <c r="D384" s="7" t="s">
        <v>985</v>
      </c>
      <c r="E384" s="7"/>
      <c r="F384" s="7"/>
    </row>
    <row r="385">
      <c r="A385" s="7" t="s">
        <v>1351</v>
      </c>
      <c r="B385" s="7" t="s">
        <v>1300</v>
      </c>
      <c r="C385" s="7" t="s">
        <v>1301</v>
      </c>
      <c r="D385" s="7" t="s">
        <v>1302</v>
      </c>
      <c r="E385" s="7"/>
      <c r="F385" s="7"/>
    </row>
    <row r="386">
      <c r="A386" s="7" t="s">
        <v>1352</v>
      </c>
      <c r="B386" s="7" t="s">
        <v>1353</v>
      </c>
      <c r="C386" s="7" t="s">
        <v>963</v>
      </c>
      <c r="D386" s="7" t="s">
        <v>964</v>
      </c>
      <c r="E386" s="7"/>
      <c r="F386" s="7"/>
    </row>
    <row r="387">
      <c r="A387" s="7" t="s">
        <v>1354</v>
      </c>
      <c r="B387" s="7" t="s">
        <v>615</v>
      </c>
      <c r="C387" s="7" t="s">
        <v>1127</v>
      </c>
      <c r="D387" s="7" t="s">
        <v>617</v>
      </c>
      <c r="E387" s="7"/>
      <c r="F387" s="7"/>
    </row>
    <row r="388">
      <c r="A388" s="7" t="s">
        <v>1355</v>
      </c>
      <c r="B388" s="7" t="s">
        <v>573</v>
      </c>
      <c r="C388" s="7" t="s">
        <v>844</v>
      </c>
      <c r="D388" s="7" t="s">
        <v>575</v>
      </c>
      <c r="E388" s="7"/>
      <c r="F388" s="7"/>
    </row>
    <row r="389">
      <c r="A389" s="7" t="s">
        <v>1356</v>
      </c>
      <c r="B389" s="7" t="s">
        <v>1357</v>
      </c>
      <c r="C389" s="7" t="s">
        <v>952</v>
      </c>
      <c r="D389" s="7" t="s">
        <v>531</v>
      </c>
      <c r="E389" s="7"/>
      <c r="F389" s="7"/>
    </row>
    <row r="390">
      <c r="A390" s="7" t="s">
        <v>1358</v>
      </c>
      <c r="B390" s="7" t="s">
        <v>994</v>
      </c>
      <c r="C390" s="7" t="s">
        <v>995</v>
      </c>
      <c r="D390" s="7" t="s">
        <v>596</v>
      </c>
      <c r="E390" s="7"/>
      <c r="F390" s="7"/>
    </row>
    <row r="391">
      <c r="A391" s="7" t="s">
        <v>1359</v>
      </c>
      <c r="B391" s="7" t="s">
        <v>582</v>
      </c>
      <c r="C391" s="7" t="s">
        <v>1360</v>
      </c>
      <c r="D391" s="7" t="s">
        <v>583</v>
      </c>
      <c r="E391" s="7"/>
      <c r="F391" s="7"/>
    </row>
    <row r="392">
      <c r="A392" s="7" t="s">
        <v>1359</v>
      </c>
      <c r="B392" s="7" t="s">
        <v>582</v>
      </c>
      <c r="C392" s="7" t="s">
        <v>632</v>
      </c>
      <c r="D392" s="7" t="s">
        <v>583</v>
      </c>
      <c r="E392" s="7"/>
      <c r="F392" s="7"/>
    </row>
    <row r="393">
      <c r="A393" s="7" t="s">
        <v>1361</v>
      </c>
      <c r="C393" s="7" t="s">
        <v>1362</v>
      </c>
      <c r="D393" s="7" t="s">
        <v>605</v>
      </c>
      <c r="E393" s="7"/>
      <c r="F393" s="7"/>
    </row>
    <row r="394">
      <c r="A394" s="7" t="s">
        <v>1363</v>
      </c>
      <c r="B394" s="7" t="s">
        <v>582</v>
      </c>
      <c r="C394" s="7" t="s">
        <v>624</v>
      </c>
      <c r="D394" s="7" t="s">
        <v>583</v>
      </c>
      <c r="E394" s="7"/>
      <c r="F394" s="7"/>
    </row>
    <row r="395">
      <c r="A395" s="7" t="s">
        <v>1029</v>
      </c>
      <c r="B395" s="7" t="s">
        <v>1028</v>
      </c>
      <c r="C395" s="7" t="s">
        <v>1029</v>
      </c>
      <c r="D395" s="7" t="s">
        <v>1030</v>
      </c>
      <c r="E395" s="7"/>
      <c r="F395" s="7"/>
    </row>
    <row r="396">
      <c r="A396" s="7" t="s">
        <v>1364</v>
      </c>
      <c r="B396" s="7" t="s">
        <v>1365</v>
      </c>
      <c r="C396" s="7" t="s">
        <v>1366</v>
      </c>
      <c r="D396" s="7" t="s">
        <v>690</v>
      </c>
      <c r="E396" s="7"/>
      <c r="F396" s="7"/>
    </row>
    <row r="397">
      <c r="A397" s="7" t="s">
        <v>1367</v>
      </c>
      <c r="B397" s="7" t="s">
        <v>1055</v>
      </c>
      <c r="C397" s="7" t="s">
        <v>1323</v>
      </c>
      <c r="D397" s="7" t="s">
        <v>1322</v>
      </c>
      <c r="E397" s="7"/>
      <c r="F397" s="7"/>
    </row>
    <row r="398">
      <c r="A398" s="7" t="s">
        <v>1368</v>
      </c>
      <c r="B398" s="7" t="s">
        <v>1369</v>
      </c>
      <c r="C398" s="7" t="s">
        <v>1370</v>
      </c>
      <c r="D398" s="7" t="s">
        <v>1310</v>
      </c>
      <c r="E398" s="7"/>
      <c r="F398" s="7"/>
    </row>
    <row r="399">
      <c r="A399" s="7" t="s">
        <v>1371</v>
      </c>
      <c r="C399" s="7" t="s">
        <v>1372</v>
      </c>
      <c r="D399" s="7" t="s">
        <v>1373</v>
      </c>
      <c r="E399" s="7"/>
      <c r="F399" s="7"/>
    </row>
    <row r="400">
      <c r="A400" s="7" t="s">
        <v>1374</v>
      </c>
      <c r="B400" s="7" t="s">
        <v>1375</v>
      </c>
      <c r="C400" s="7" t="s">
        <v>1376</v>
      </c>
      <c r="D400" s="7" t="s">
        <v>1377</v>
      </c>
      <c r="E400" s="7"/>
      <c r="F400" s="7"/>
    </row>
    <row r="401">
      <c r="A401" s="7" t="s">
        <v>1378</v>
      </c>
      <c r="C401" s="7" t="s">
        <v>839</v>
      </c>
      <c r="D401" s="7" t="s">
        <v>599</v>
      </c>
      <c r="E401" s="7"/>
      <c r="F401" s="7"/>
    </row>
    <row r="402">
      <c r="A402" s="7" t="s">
        <v>1379</v>
      </c>
      <c r="B402" s="7" t="s">
        <v>1380</v>
      </c>
      <c r="C402" s="7" t="s">
        <v>1381</v>
      </c>
      <c r="D402" s="7" t="s">
        <v>538</v>
      </c>
      <c r="E402" s="7"/>
      <c r="F402" s="7"/>
    </row>
    <row r="403">
      <c r="A403" s="7" t="s">
        <v>1382</v>
      </c>
      <c r="B403" s="7" t="s">
        <v>1380</v>
      </c>
      <c r="C403" s="7" t="s">
        <v>1381</v>
      </c>
      <c r="D403" s="7" t="s">
        <v>538</v>
      </c>
      <c r="E403" s="7"/>
      <c r="F403" s="7"/>
    </row>
    <row r="404">
      <c r="A404" s="7" t="s">
        <v>1383</v>
      </c>
      <c r="C404" s="7" t="s">
        <v>813</v>
      </c>
      <c r="D404" s="7" t="s">
        <v>686</v>
      </c>
      <c r="E404" s="7"/>
      <c r="F404" s="7"/>
    </row>
    <row r="405">
      <c r="A405" s="7" t="s">
        <v>1384</v>
      </c>
      <c r="B405" s="7" t="s">
        <v>773</v>
      </c>
      <c r="C405" s="7" t="s">
        <v>774</v>
      </c>
      <c r="D405" s="7" t="s">
        <v>775</v>
      </c>
      <c r="E405" s="7"/>
      <c r="F405" s="7"/>
    </row>
    <row r="406">
      <c r="A406" s="7" t="s">
        <v>771</v>
      </c>
      <c r="C406" s="7" t="s">
        <v>771</v>
      </c>
      <c r="D406" s="7" t="s">
        <v>771</v>
      </c>
      <c r="E406" s="7"/>
      <c r="F406" s="7"/>
    </row>
    <row r="407">
      <c r="A407" s="7" t="s">
        <v>1385</v>
      </c>
      <c r="C407" s="7" t="s">
        <v>771</v>
      </c>
      <c r="D407" s="7" t="s">
        <v>771</v>
      </c>
      <c r="E407" s="7"/>
      <c r="F407" s="7"/>
    </row>
    <row r="408">
      <c r="A408" s="7" t="s">
        <v>1386</v>
      </c>
      <c r="C408" s="7" t="s">
        <v>771</v>
      </c>
      <c r="D408" s="7" t="s">
        <v>771</v>
      </c>
      <c r="E408" s="7"/>
      <c r="F408" s="7"/>
    </row>
    <row r="409">
      <c r="A409" s="7" t="s">
        <v>1387</v>
      </c>
      <c r="B409" s="7" t="s">
        <v>1283</v>
      </c>
      <c r="C409" s="7" t="s">
        <v>1000</v>
      </c>
      <c r="D409" s="7" t="s">
        <v>723</v>
      </c>
      <c r="E409" s="7"/>
      <c r="F409" s="7"/>
    </row>
    <row r="410">
      <c r="A410" s="7" t="s">
        <v>1388</v>
      </c>
      <c r="B410" s="7" t="s">
        <v>1389</v>
      </c>
      <c r="C410" s="7" t="s">
        <v>1390</v>
      </c>
      <c r="D410" s="7" t="s">
        <v>819</v>
      </c>
      <c r="E410" s="7"/>
      <c r="F410" s="7"/>
    </row>
    <row r="411">
      <c r="A411" s="7" t="s">
        <v>1391</v>
      </c>
      <c r="C411" s="7" t="s">
        <v>1372</v>
      </c>
      <c r="D411" s="7" t="s">
        <v>1373</v>
      </c>
      <c r="E411" s="7"/>
      <c r="F411" s="7"/>
    </row>
    <row r="412">
      <c r="A412" s="7" t="s">
        <v>1392</v>
      </c>
      <c r="B412" s="7" t="s">
        <v>1393</v>
      </c>
      <c r="C412" s="7" t="s">
        <v>1313</v>
      </c>
      <c r="D412" s="7" t="s">
        <v>819</v>
      </c>
      <c r="E412" s="7"/>
      <c r="F412" s="7"/>
    </row>
    <row r="413">
      <c r="A413" s="7" t="s">
        <v>1394</v>
      </c>
      <c r="B413" s="7" t="s">
        <v>1325</v>
      </c>
      <c r="C413" s="7" t="s">
        <v>1326</v>
      </c>
      <c r="D413" s="7" t="s">
        <v>1327</v>
      </c>
      <c r="E413" s="7"/>
      <c r="F413" s="7"/>
    </row>
    <row r="414">
      <c r="A414" s="7" t="s">
        <v>1395</v>
      </c>
      <c r="B414" s="7" t="s">
        <v>1396</v>
      </c>
      <c r="C414" s="7" t="s">
        <v>1397</v>
      </c>
      <c r="D414" s="7" t="s">
        <v>1398</v>
      </c>
      <c r="E414" s="7"/>
      <c r="F414" s="7"/>
    </row>
    <row r="415">
      <c r="A415" s="7" t="s">
        <v>1399</v>
      </c>
      <c r="C415" s="7" t="s">
        <v>1400</v>
      </c>
      <c r="D415" s="7" t="s">
        <v>682</v>
      </c>
      <c r="E415" s="7"/>
      <c r="F415" s="7"/>
    </row>
    <row r="416">
      <c r="A416" s="7" t="s">
        <v>1401</v>
      </c>
      <c r="C416" s="7" t="s">
        <v>1372</v>
      </c>
      <c r="D416" s="7" t="s">
        <v>1373</v>
      </c>
      <c r="E416" s="7"/>
      <c r="F416" s="7"/>
    </row>
    <row r="417">
      <c r="A417" s="7" t="s">
        <v>1402</v>
      </c>
      <c r="B417" s="7" t="s">
        <v>1403</v>
      </c>
      <c r="C417" s="7" t="s">
        <v>1404</v>
      </c>
      <c r="D417" s="7" t="s">
        <v>887</v>
      </c>
      <c r="E417" s="7"/>
      <c r="F417" s="7"/>
    </row>
    <row r="418">
      <c r="A418" s="7" t="s">
        <v>1405</v>
      </c>
      <c r="C418" s="7" t="s">
        <v>604</v>
      </c>
      <c r="D418" s="7" t="s">
        <v>605</v>
      </c>
      <c r="E418" s="7"/>
      <c r="F418" s="7"/>
    </row>
    <row r="419">
      <c r="A419" s="7" t="s">
        <v>1406</v>
      </c>
      <c r="B419" s="7" t="s">
        <v>1407</v>
      </c>
      <c r="C419" s="7" t="s">
        <v>669</v>
      </c>
      <c r="D419" s="7" t="s">
        <v>670</v>
      </c>
      <c r="E419" s="7"/>
      <c r="F419" s="7"/>
    </row>
    <row r="420">
      <c r="A420" s="7" t="s">
        <v>1408</v>
      </c>
      <c r="B420" s="7" t="s">
        <v>566</v>
      </c>
      <c r="C420" s="7" t="s">
        <v>567</v>
      </c>
      <c r="D420" s="7" t="s">
        <v>568</v>
      </c>
      <c r="E420" s="7"/>
      <c r="F420" s="7"/>
    </row>
    <row r="421">
      <c r="A421" s="7" t="s">
        <v>1409</v>
      </c>
      <c r="C421" s="7" t="s">
        <v>604</v>
      </c>
      <c r="D421" s="7" t="s">
        <v>605</v>
      </c>
      <c r="E421" s="7"/>
      <c r="F421" s="7"/>
    </row>
    <row r="422">
      <c r="A422" s="7" t="s">
        <v>1410</v>
      </c>
      <c r="B422" s="7" t="s">
        <v>566</v>
      </c>
      <c r="C422" s="7" t="s">
        <v>567</v>
      </c>
      <c r="D422" s="7" t="s">
        <v>568</v>
      </c>
      <c r="E422" s="7"/>
      <c r="F422" s="7"/>
    </row>
    <row r="423">
      <c r="A423" s="7" t="s">
        <v>1411</v>
      </c>
      <c r="C423" s="7" t="s">
        <v>533</v>
      </c>
      <c r="D423" s="7" t="s">
        <v>527</v>
      </c>
      <c r="E423" s="7"/>
      <c r="F423" s="7"/>
    </row>
    <row r="424">
      <c r="A424" s="7" t="s">
        <v>1412</v>
      </c>
      <c r="B424" s="7" t="s">
        <v>1413</v>
      </c>
      <c r="C424" s="7" t="s">
        <v>1414</v>
      </c>
      <c r="D424" s="7" t="s">
        <v>1413</v>
      </c>
      <c r="E424" s="7"/>
      <c r="F424" s="7"/>
    </row>
    <row r="425">
      <c r="A425" s="7" t="s">
        <v>1415</v>
      </c>
      <c r="C425" s="7" t="s">
        <v>601</v>
      </c>
      <c r="D425" s="7" t="s">
        <v>602</v>
      </c>
      <c r="E425" s="7"/>
      <c r="F425" s="7"/>
    </row>
    <row r="426">
      <c r="A426" s="7" t="s">
        <v>1416</v>
      </c>
      <c r="B426" s="7" t="s">
        <v>1417</v>
      </c>
      <c r="C426" s="7" t="s">
        <v>969</v>
      </c>
      <c r="D426" s="7" t="s">
        <v>971</v>
      </c>
      <c r="E426" s="7"/>
      <c r="F426" s="7"/>
    </row>
    <row r="427">
      <c r="A427" s="7" t="s">
        <v>1418</v>
      </c>
      <c r="C427" s="7" t="s">
        <v>771</v>
      </c>
      <c r="D427" s="7" t="s">
        <v>771</v>
      </c>
      <c r="E427" s="7"/>
      <c r="F427" s="7"/>
    </row>
    <row r="428">
      <c r="A428" s="7" t="s">
        <v>1419</v>
      </c>
      <c r="C428" s="7" t="s">
        <v>1400</v>
      </c>
      <c r="D428" s="7" t="s">
        <v>682</v>
      </c>
      <c r="E428" s="7"/>
      <c r="F428" s="7"/>
    </row>
    <row r="429">
      <c r="A429" s="7" t="s">
        <v>1420</v>
      </c>
      <c r="B429" s="7" t="s">
        <v>1421</v>
      </c>
      <c r="C429" s="7" t="s">
        <v>1011</v>
      </c>
      <c r="D429" s="7" t="s">
        <v>1012</v>
      </c>
      <c r="E429" s="7"/>
      <c r="F429" s="7"/>
    </row>
    <row r="430">
      <c r="A430" s="7" t="s">
        <v>1422</v>
      </c>
      <c r="B430" s="7" t="s">
        <v>1193</v>
      </c>
      <c r="C430" s="7" t="s">
        <v>1194</v>
      </c>
      <c r="D430" s="7" t="s">
        <v>971</v>
      </c>
      <c r="E430" s="7"/>
      <c r="F430" s="7"/>
    </row>
    <row r="431">
      <c r="A431" s="7" t="s">
        <v>1423</v>
      </c>
      <c r="C431" s="7" t="s">
        <v>681</v>
      </c>
      <c r="D431" s="7" t="s">
        <v>682</v>
      </c>
      <c r="E431" s="7"/>
      <c r="F431" s="7"/>
    </row>
    <row r="432">
      <c r="A432" s="7" t="s">
        <v>1423</v>
      </c>
      <c r="C432" s="7" t="s">
        <v>681</v>
      </c>
      <c r="D432" s="7" t="s">
        <v>682</v>
      </c>
      <c r="E432" s="7"/>
      <c r="F432" s="7"/>
    </row>
    <row r="433">
      <c r="A433" s="7" t="s">
        <v>1424</v>
      </c>
      <c r="B433" s="7" t="s">
        <v>615</v>
      </c>
      <c r="C433" s="7" t="s">
        <v>1127</v>
      </c>
      <c r="D433" s="7" t="s">
        <v>617</v>
      </c>
      <c r="E433" s="7"/>
      <c r="F433" s="7"/>
    </row>
    <row r="434">
      <c r="A434" s="7" t="s">
        <v>1425</v>
      </c>
      <c r="C434" s="7" t="s">
        <v>598</v>
      </c>
      <c r="D434" s="7" t="s">
        <v>599</v>
      </c>
      <c r="E434" s="7"/>
      <c r="F434" s="7"/>
    </row>
    <row r="435">
      <c r="A435" s="7" t="s">
        <v>1425</v>
      </c>
      <c r="B435" s="7" t="s">
        <v>1426</v>
      </c>
      <c r="C435" s="7" t="s">
        <v>748</v>
      </c>
      <c r="D435" s="7" t="s">
        <v>749</v>
      </c>
      <c r="E435" s="7"/>
      <c r="F435" s="7"/>
    </row>
    <row r="436">
      <c r="A436" s="7" t="s">
        <v>1427</v>
      </c>
      <c r="B436" s="7" t="s">
        <v>1403</v>
      </c>
      <c r="C436" s="7" t="s">
        <v>1404</v>
      </c>
      <c r="D436" s="7" t="s">
        <v>887</v>
      </c>
      <c r="E436" s="7"/>
      <c r="F436" s="7"/>
    </row>
    <row r="437">
      <c r="A437" s="7" t="s">
        <v>1360</v>
      </c>
      <c r="B437" s="7" t="s">
        <v>1428</v>
      </c>
      <c r="C437" s="7" t="s">
        <v>1360</v>
      </c>
      <c r="D437" s="7" t="s">
        <v>583</v>
      </c>
      <c r="E437" s="7"/>
      <c r="F437" s="7"/>
    </row>
    <row r="438">
      <c r="A438" s="7" t="s">
        <v>1360</v>
      </c>
      <c r="B438" s="7" t="s">
        <v>1428</v>
      </c>
      <c r="C438" s="7" t="s">
        <v>632</v>
      </c>
      <c r="D438" s="7" t="s">
        <v>583</v>
      </c>
      <c r="E438" s="7"/>
      <c r="F438" s="7"/>
    </row>
    <row r="439">
      <c r="A439" s="7" t="s">
        <v>1429</v>
      </c>
      <c r="B439" s="7" t="s">
        <v>1430</v>
      </c>
      <c r="C439" s="7" t="s">
        <v>952</v>
      </c>
      <c r="D439" s="7" t="s">
        <v>531</v>
      </c>
      <c r="E439" s="7"/>
      <c r="F439" s="7"/>
    </row>
    <row r="440">
      <c r="A440" s="7" t="s">
        <v>1431</v>
      </c>
      <c r="B440" s="7" t="s">
        <v>1432</v>
      </c>
      <c r="C440" s="7" t="s">
        <v>884</v>
      </c>
      <c r="D440" s="7" t="s">
        <v>884</v>
      </c>
      <c r="E440" s="7"/>
      <c r="F440" s="7"/>
    </row>
    <row r="441">
      <c r="A441" s="7" t="s">
        <v>1433</v>
      </c>
      <c r="B441" s="7" t="s">
        <v>1434</v>
      </c>
      <c r="C441" s="7" t="s">
        <v>608</v>
      </c>
      <c r="D441" s="7" t="s">
        <v>609</v>
      </c>
      <c r="E441" s="7"/>
      <c r="F441" s="7"/>
    </row>
    <row r="442">
      <c r="A442" s="7" t="s">
        <v>1435</v>
      </c>
      <c r="B442" s="7" t="s">
        <v>1436</v>
      </c>
      <c r="C442" s="7" t="s">
        <v>1437</v>
      </c>
      <c r="D442" s="7" t="s">
        <v>690</v>
      </c>
      <c r="E442" s="7"/>
      <c r="F442" s="7"/>
    </row>
    <row r="443">
      <c r="A443" s="7" t="s">
        <v>1435</v>
      </c>
      <c r="C443" s="7" t="s">
        <v>547</v>
      </c>
      <c r="D443" s="7" t="s">
        <v>548</v>
      </c>
      <c r="E443" s="7"/>
      <c r="F443" s="7"/>
    </row>
    <row r="444">
      <c r="A444" s="7" t="s">
        <v>1438</v>
      </c>
      <c r="B444" s="7" t="s">
        <v>1028</v>
      </c>
      <c r="C444" s="7" t="s">
        <v>1029</v>
      </c>
      <c r="D444" s="7" t="s">
        <v>1030</v>
      </c>
      <c r="E444" s="7"/>
      <c r="F444" s="7"/>
    </row>
    <row r="445">
      <c r="A445" s="7" t="s">
        <v>1439</v>
      </c>
      <c r="C445" s="7" t="s">
        <v>1440</v>
      </c>
      <c r="D445" s="7" t="s">
        <v>1441</v>
      </c>
      <c r="E445" s="7"/>
      <c r="F445" s="7"/>
    </row>
    <row r="446">
      <c r="A446" s="7" t="s">
        <v>1442</v>
      </c>
      <c r="B446" s="7" t="s">
        <v>1443</v>
      </c>
      <c r="C446" s="7" t="s">
        <v>1444</v>
      </c>
      <c r="D446" s="7" t="s">
        <v>1149</v>
      </c>
      <c r="E446" s="7"/>
      <c r="F446" s="7"/>
    </row>
    <row r="447">
      <c r="A447" s="7" t="s">
        <v>1445</v>
      </c>
      <c r="B447" s="7" t="s">
        <v>723</v>
      </c>
      <c r="C447" s="7" t="s">
        <v>722</v>
      </c>
      <c r="D447" s="7" t="s">
        <v>723</v>
      </c>
      <c r="E447" s="7"/>
      <c r="F447" s="7"/>
    </row>
    <row r="448">
      <c r="A448" s="7" t="s">
        <v>1446</v>
      </c>
      <c r="B448" s="7" t="s">
        <v>1447</v>
      </c>
      <c r="C448" s="7" t="s">
        <v>967</v>
      </c>
      <c r="D448" s="7" t="s">
        <v>968</v>
      </c>
      <c r="E448" s="7"/>
      <c r="F448" s="7"/>
    </row>
    <row r="449">
      <c r="A449" s="7" t="s">
        <v>1448</v>
      </c>
      <c r="B449" s="7" t="s">
        <v>1232</v>
      </c>
      <c r="C449" s="7" t="s">
        <v>986</v>
      </c>
      <c r="D449" s="7" t="s">
        <v>985</v>
      </c>
      <c r="E449" s="7"/>
      <c r="F449" s="7"/>
    </row>
    <row r="450">
      <c r="A450" s="7" t="s">
        <v>1448</v>
      </c>
      <c r="B450" s="7" t="s">
        <v>1232</v>
      </c>
      <c r="C450" s="7" t="s">
        <v>1449</v>
      </c>
      <c r="D450" s="7" t="s">
        <v>985</v>
      </c>
      <c r="E450" s="7"/>
      <c r="F450" s="7"/>
    </row>
    <row r="451">
      <c r="A451" s="7" t="s">
        <v>1450</v>
      </c>
      <c r="C451" s="7" t="s">
        <v>675</v>
      </c>
      <c r="D451" s="7" t="s">
        <v>676</v>
      </c>
      <c r="E451" s="7"/>
      <c r="F451" s="7"/>
    </row>
    <row r="452">
      <c r="A452" s="7" t="s">
        <v>1451</v>
      </c>
      <c r="C452" s="7" t="s">
        <v>1452</v>
      </c>
      <c r="D452" s="7" t="s">
        <v>583</v>
      </c>
      <c r="E452" s="7"/>
      <c r="F452" s="7"/>
    </row>
    <row r="453">
      <c r="A453" s="7" t="s">
        <v>1453</v>
      </c>
      <c r="B453" s="7" t="s">
        <v>1454</v>
      </c>
      <c r="C453" s="7" t="s">
        <v>1455</v>
      </c>
      <c r="D453" s="7" t="s">
        <v>819</v>
      </c>
      <c r="E453" s="7"/>
      <c r="F453" s="7"/>
    </row>
    <row r="454">
      <c r="A454" s="7" t="s">
        <v>1456</v>
      </c>
      <c r="C454" s="7" t="s">
        <v>547</v>
      </c>
      <c r="D454" s="7" t="s">
        <v>548</v>
      </c>
      <c r="E454" s="7"/>
      <c r="F454" s="7"/>
    </row>
    <row r="455">
      <c r="A455" s="7" t="s">
        <v>1457</v>
      </c>
      <c r="B455" s="7" t="s">
        <v>1458</v>
      </c>
      <c r="C455" s="7" t="s">
        <v>579</v>
      </c>
      <c r="D455" s="7" t="s">
        <v>579</v>
      </c>
      <c r="E455" s="7"/>
      <c r="F455" s="7"/>
    </row>
    <row r="456">
      <c r="A456" s="7" t="s">
        <v>1459</v>
      </c>
      <c r="C456" s="7" t="s">
        <v>827</v>
      </c>
      <c r="D456" s="7" t="s">
        <v>828</v>
      </c>
      <c r="E456" s="7"/>
      <c r="F456" s="7"/>
    </row>
    <row r="457">
      <c r="A457" s="7" t="s">
        <v>1460</v>
      </c>
      <c r="C457" s="7" t="s">
        <v>1183</v>
      </c>
      <c r="D457" s="7" t="s">
        <v>579</v>
      </c>
      <c r="E457" s="7"/>
      <c r="F457" s="7"/>
    </row>
    <row r="458">
      <c r="A458" s="7" t="s">
        <v>1461</v>
      </c>
      <c r="B458" s="7" t="s">
        <v>1319</v>
      </c>
      <c r="C458" s="7" t="s">
        <v>1462</v>
      </c>
      <c r="D458" s="7" t="s">
        <v>819</v>
      </c>
      <c r="E458" s="7"/>
      <c r="F458" s="7"/>
    </row>
    <row r="459">
      <c r="A459" s="7" t="s">
        <v>1463</v>
      </c>
      <c r="B459" s="7" t="s">
        <v>1333</v>
      </c>
      <c r="C459" s="7" t="s">
        <v>1313</v>
      </c>
      <c r="D459" s="7" t="s">
        <v>819</v>
      </c>
      <c r="E459" s="7"/>
      <c r="F459" s="7"/>
    </row>
    <row r="460">
      <c r="A460" s="7" t="s">
        <v>1464</v>
      </c>
      <c r="C460" s="7" t="s">
        <v>698</v>
      </c>
      <c r="D460" s="7" t="s">
        <v>699</v>
      </c>
      <c r="E460" s="7"/>
      <c r="F460" s="7"/>
    </row>
    <row r="461">
      <c r="A461" s="7" t="s">
        <v>1465</v>
      </c>
      <c r="C461" s="7" t="s">
        <v>744</v>
      </c>
      <c r="D461" s="7" t="s">
        <v>745</v>
      </c>
      <c r="E461" s="7"/>
      <c r="F461" s="7"/>
    </row>
    <row r="462">
      <c r="A462" s="7" t="s">
        <v>1466</v>
      </c>
      <c r="B462" s="7" t="s">
        <v>917</v>
      </c>
      <c r="C462" s="7" t="s">
        <v>906</v>
      </c>
      <c r="D462" s="7" t="s">
        <v>571</v>
      </c>
      <c r="E462" s="7"/>
      <c r="F462" s="7"/>
    </row>
    <row r="463">
      <c r="A463" s="7" t="s">
        <v>1467</v>
      </c>
      <c r="B463" s="7" t="s">
        <v>573</v>
      </c>
      <c r="C463" s="7" t="s">
        <v>574</v>
      </c>
      <c r="D463" s="7" t="s">
        <v>575</v>
      </c>
      <c r="E463" s="7"/>
      <c r="F463" s="7"/>
    </row>
    <row r="464">
      <c r="A464" s="7" t="s">
        <v>1468</v>
      </c>
      <c r="B464" s="7" t="s">
        <v>804</v>
      </c>
      <c r="C464" s="7" t="s">
        <v>805</v>
      </c>
      <c r="D464" s="7" t="s">
        <v>806</v>
      </c>
      <c r="E464" s="7"/>
      <c r="F464" s="7"/>
    </row>
    <row r="465">
      <c r="A465" s="7" t="s">
        <v>1469</v>
      </c>
      <c r="B465" s="7" t="s">
        <v>1055</v>
      </c>
      <c r="C465" s="7" t="s">
        <v>1323</v>
      </c>
      <c r="D465" s="7" t="s">
        <v>1322</v>
      </c>
      <c r="E465" s="7"/>
      <c r="F465" s="7"/>
    </row>
    <row r="466">
      <c r="A466" s="7" t="s">
        <v>1470</v>
      </c>
      <c r="B466" s="7" t="s">
        <v>1471</v>
      </c>
      <c r="C466" s="7" t="s">
        <v>1472</v>
      </c>
      <c r="D466" s="7" t="s">
        <v>690</v>
      </c>
      <c r="E466" s="7"/>
      <c r="F466" s="7"/>
    </row>
    <row r="467">
      <c r="A467" s="7" t="s">
        <v>1473</v>
      </c>
      <c r="B467" s="7" t="s">
        <v>921</v>
      </c>
      <c r="C467" s="7" t="s">
        <v>922</v>
      </c>
      <c r="D467" s="7" t="s">
        <v>921</v>
      </c>
      <c r="E467" s="7"/>
      <c r="F467" s="7"/>
    </row>
    <row r="468">
      <c r="A468" s="7" t="s">
        <v>1474</v>
      </c>
      <c r="B468" s="7" t="s">
        <v>1375</v>
      </c>
      <c r="C468" s="7" t="s">
        <v>1376</v>
      </c>
      <c r="D468" s="7" t="s">
        <v>1377</v>
      </c>
      <c r="E468" s="7"/>
      <c r="F468" s="7"/>
    </row>
    <row r="469">
      <c r="A469" s="7" t="s">
        <v>1475</v>
      </c>
      <c r="B469" s="7" t="s">
        <v>1403</v>
      </c>
      <c r="C469" s="7" t="s">
        <v>1025</v>
      </c>
      <c r="D469" s="7" t="s">
        <v>887</v>
      </c>
      <c r="E469" s="7"/>
      <c r="F469" s="7"/>
    </row>
    <row r="470">
      <c r="A470" s="7" t="s">
        <v>1476</v>
      </c>
      <c r="C470" s="7" t="s">
        <v>744</v>
      </c>
      <c r="D470" s="7" t="s">
        <v>745</v>
      </c>
      <c r="E470" s="7"/>
      <c r="F470" s="7"/>
    </row>
    <row r="471">
      <c r="A471" s="7" t="s">
        <v>1477</v>
      </c>
      <c r="B471" s="7" t="s">
        <v>902</v>
      </c>
      <c r="C471" s="7" t="s">
        <v>595</v>
      </c>
      <c r="D471" s="7" t="s">
        <v>596</v>
      </c>
      <c r="E471" s="7"/>
      <c r="F471" s="7"/>
    </row>
    <row r="472">
      <c r="A472" s="7" t="s">
        <v>1478</v>
      </c>
      <c r="C472" s="7" t="s">
        <v>681</v>
      </c>
      <c r="D472" s="7" t="s">
        <v>682</v>
      </c>
      <c r="E472" s="7"/>
      <c r="F472" s="7"/>
    </row>
    <row r="473">
      <c r="A473" s="7" t="s">
        <v>1479</v>
      </c>
      <c r="B473" s="7" t="s">
        <v>1480</v>
      </c>
      <c r="C473" s="7" t="s">
        <v>1309</v>
      </c>
      <c r="D473" s="7" t="s">
        <v>1310</v>
      </c>
      <c r="E473" s="7"/>
      <c r="F473" s="7"/>
    </row>
    <row r="474">
      <c r="A474" s="7" t="s">
        <v>1481</v>
      </c>
      <c r="B474" s="7" t="s">
        <v>1482</v>
      </c>
      <c r="C474" s="7" t="s">
        <v>1481</v>
      </c>
      <c r="D474" s="7" t="s">
        <v>1030</v>
      </c>
      <c r="E474" s="7"/>
      <c r="F474" s="7"/>
    </row>
    <row r="475">
      <c r="A475" s="7" t="s">
        <v>1483</v>
      </c>
      <c r="B475" s="7" t="s">
        <v>649</v>
      </c>
      <c r="C475" s="7" t="s">
        <v>650</v>
      </c>
      <c r="D475" s="7" t="s">
        <v>651</v>
      </c>
      <c r="E475" s="7"/>
      <c r="F475" s="7"/>
    </row>
    <row r="476">
      <c r="A476" s="7" t="s">
        <v>1484</v>
      </c>
      <c r="B476" s="7" t="s">
        <v>538</v>
      </c>
      <c r="C476" s="7" t="s">
        <v>539</v>
      </c>
      <c r="D476" s="7" t="s">
        <v>538</v>
      </c>
      <c r="E476" s="7"/>
      <c r="F476" s="7"/>
    </row>
    <row r="477">
      <c r="A477" s="7" t="s">
        <v>1485</v>
      </c>
      <c r="C477" s="7" t="s">
        <v>675</v>
      </c>
      <c r="D477" s="7" t="s">
        <v>676</v>
      </c>
      <c r="E477" s="7"/>
      <c r="F477" s="7"/>
    </row>
    <row r="478">
      <c r="A478" s="7" t="s">
        <v>1486</v>
      </c>
      <c r="B478" s="7" t="s">
        <v>1443</v>
      </c>
      <c r="C478" s="7" t="s">
        <v>1444</v>
      </c>
      <c r="D478" s="7" t="s">
        <v>1149</v>
      </c>
      <c r="E478" s="7"/>
      <c r="F478" s="7"/>
    </row>
    <row r="479">
      <c r="A479" s="7" t="s">
        <v>1487</v>
      </c>
      <c r="C479" s="7" t="s">
        <v>547</v>
      </c>
      <c r="D479" s="7" t="s">
        <v>548</v>
      </c>
      <c r="E479" s="7"/>
      <c r="F479" s="7"/>
    </row>
    <row r="480">
      <c r="A480" s="7" t="s">
        <v>1488</v>
      </c>
      <c r="B480" s="7" t="s">
        <v>1489</v>
      </c>
      <c r="C480" s="7" t="s">
        <v>642</v>
      </c>
      <c r="D480" s="7" t="s">
        <v>643</v>
      </c>
      <c r="E480" s="7"/>
      <c r="F480" s="7"/>
    </row>
    <row r="481">
      <c r="A481" s="7" t="s">
        <v>1490</v>
      </c>
      <c r="B481" s="7" t="s">
        <v>664</v>
      </c>
      <c r="C481" s="7" t="s">
        <v>665</v>
      </c>
      <c r="D481" s="7" t="s">
        <v>664</v>
      </c>
      <c r="E481" s="7"/>
      <c r="F481" s="7"/>
    </row>
    <row r="482">
      <c r="A482" s="7" t="s">
        <v>1491</v>
      </c>
      <c r="C482" s="7" t="s">
        <v>1492</v>
      </c>
      <c r="D482" s="7" t="s">
        <v>527</v>
      </c>
      <c r="E482" s="7"/>
      <c r="F482" s="7"/>
    </row>
    <row r="483">
      <c r="A483" s="7" t="s">
        <v>1493</v>
      </c>
      <c r="B483" s="7" t="s">
        <v>1482</v>
      </c>
      <c r="C483" s="7" t="s">
        <v>1481</v>
      </c>
      <c r="D483" s="7" t="s">
        <v>1030</v>
      </c>
      <c r="E483" s="7"/>
      <c r="F483" s="7"/>
    </row>
    <row r="484">
      <c r="A484" s="7" t="s">
        <v>1494</v>
      </c>
      <c r="C484" s="7" t="s">
        <v>1034</v>
      </c>
      <c r="D484" s="7" t="s">
        <v>872</v>
      </c>
      <c r="E484" s="7"/>
      <c r="F484" s="7"/>
    </row>
    <row r="485">
      <c r="A485" s="7" t="s">
        <v>1495</v>
      </c>
      <c r="C485" s="7" t="s">
        <v>718</v>
      </c>
      <c r="D485" s="7" t="s">
        <v>719</v>
      </c>
      <c r="E485" s="7"/>
      <c r="F485" s="7"/>
    </row>
    <row r="486">
      <c r="A486" s="7" t="s">
        <v>1414</v>
      </c>
      <c r="B486" s="7" t="s">
        <v>1413</v>
      </c>
      <c r="C486" s="7" t="s">
        <v>1414</v>
      </c>
      <c r="D486" s="7" t="s">
        <v>1413</v>
      </c>
      <c r="E486" s="7"/>
      <c r="F486" s="7"/>
    </row>
    <row r="487">
      <c r="A487" s="7" t="s">
        <v>1496</v>
      </c>
      <c r="C487" s="7" t="s">
        <v>766</v>
      </c>
      <c r="D487" s="7" t="s">
        <v>767</v>
      </c>
      <c r="E487" s="7"/>
      <c r="F487" s="7"/>
    </row>
    <row r="488">
      <c r="A488" s="7" t="s">
        <v>1497</v>
      </c>
      <c r="B488" s="7" t="s">
        <v>773</v>
      </c>
      <c r="C488" s="7" t="s">
        <v>774</v>
      </c>
      <c r="D488" s="7" t="s">
        <v>775</v>
      </c>
      <c r="E488" s="7"/>
      <c r="F488" s="7"/>
    </row>
    <row r="489">
      <c r="A489" s="7" t="s">
        <v>1498</v>
      </c>
      <c r="B489" s="7" t="s">
        <v>1403</v>
      </c>
      <c r="C489" s="7" t="s">
        <v>1404</v>
      </c>
      <c r="D489" s="7" t="s">
        <v>887</v>
      </c>
      <c r="E489" s="7"/>
      <c r="F489" s="7"/>
    </row>
    <row r="490">
      <c r="A490" s="7" t="s">
        <v>1498</v>
      </c>
      <c r="C490" s="7" t="s">
        <v>886</v>
      </c>
      <c r="D490" s="7" t="s">
        <v>887</v>
      </c>
      <c r="E490" s="7"/>
      <c r="F490" s="7"/>
    </row>
    <row r="491">
      <c r="A491" s="7" t="s">
        <v>1060</v>
      </c>
      <c r="B491" s="7" t="s">
        <v>1030</v>
      </c>
      <c r="C491" s="7" t="s">
        <v>1060</v>
      </c>
      <c r="D491" s="7" t="s">
        <v>1030</v>
      </c>
      <c r="E491" s="7"/>
      <c r="F491" s="7"/>
    </row>
    <row r="492">
      <c r="A492" s="7" t="s">
        <v>1499</v>
      </c>
      <c r="C492" s="7" t="s">
        <v>930</v>
      </c>
      <c r="D492" s="7" t="s">
        <v>930</v>
      </c>
      <c r="E492" s="7"/>
      <c r="F492" s="7"/>
    </row>
    <row r="493">
      <c r="A493" s="7" t="s">
        <v>1500</v>
      </c>
      <c r="C493" s="7" t="s">
        <v>611</v>
      </c>
      <c r="D493" s="7" t="s">
        <v>612</v>
      </c>
      <c r="E493" s="7"/>
      <c r="F493" s="7"/>
    </row>
    <row r="494">
      <c r="A494" s="7" t="s">
        <v>1501</v>
      </c>
      <c r="B494" s="7" t="s">
        <v>1144</v>
      </c>
      <c r="C494" s="7" t="s">
        <v>1145</v>
      </c>
      <c r="D494" s="7" t="s">
        <v>690</v>
      </c>
      <c r="E494" s="7"/>
      <c r="F494" s="7"/>
    </row>
    <row r="495">
      <c r="A495" s="7" t="s">
        <v>1502</v>
      </c>
      <c r="B495" s="7" t="s">
        <v>1503</v>
      </c>
      <c r="C495" s="7" t="s">
        <v>1274</v>
      </c>
      <c r="D495" s="7" t="s">
        <v>639</v>
      </c>
      <c r="E495" s="7"/>
      <c r="F495" s="7"/>
    </row>
    <row r="496">
      <c r="A496" s="7" t="s">
        <v>1504</v>
      </c>
      <c r="B496" s="7" t="s">
        <v>1505</v>
      </c>
      <c r="C496" s="7" t="s">
        <v>1506</v>
      </c>
      <c r="D496" s="7" t="s">
        <v>1507</v>
      </c>
      <c r="E496" s="7"/>
      <c r="F496" s="7"/>
    </row>
    <row r="497">
      <c r="A497" s="7" t="s">
        <v>1508</v>
      </c>
      <c r="C497" s="7" t="s">
        <v>871</v>
      </c>
      <c r="D497" s="7" t="s">
        <v>872</v>
      </c>
      <c r="E497" s="7"/>
      <c r="F497" s="7"/>
    </row>
    <row r="498">
      <c r="A498" s="7" t="s">
        <v>1509</v>
      </c>
      <c r="B498" s="7" t="s">
        <v>1510</v>
      </c>
      <c r="C498" s="7" t="s">
        <v>850</v>
      </c>
      <c r="D498" s="7" t="s">
        <v>583</v>
      </c>
      <c r="E498" s="7"/>
      <c r="F498" s="7"/>
    </row>
    <row r="499">
      <c r="A499" s="7" t="s">
        <v>1509</v>
      </c>
      <c r="C499" s="7" t="s">
        <v>852</v>
      </c>
      <c r="D499" s="7" t="s">
        <v>583</v>
      </c>
      <c r="E499" s="7"/>
      <c r="F499" s="7"/>
    </row>
    <row r="500">
      <c r="A500" s="7" t="s">
        <v>1509</v>
      </c>
      <c r="B500" s="7" t="s">
        <v>1511</v>
      </c>
      <c r="C500" s="7" t="s">
        <v>1512</v>
      </c>
      <c r="D500" s="7" t="s">
        <v>583</v>
      </c>
      <c r="E500" s="7"/>
      <c r="F500" s="7"/>
    </row>
    <row r="501">
      <c r="A501" s="7" t="s">
        <v>1513</v>
      </c>
      <c r="B501" s="7" t="s">
        <v>672</v>
      </c>
      <c r="C501" s="7" t="s">
        <v>673</v>
      </c>
      <c r="D501" s="7" t="s">
        <v>672</v>
      </c>
      <c r="E501" s="7"/>
      <c r="F501" s="7"/>
    </row>
    <row r="502">
      <c r="A502" s="7" t="s">
        <v>1514</v>
      </c>
      <c r="B502" s="7" t="s">
        <v>1219</v>
      </c>
      <c r="C502" s="7" t="s">
        <v>1515</v>
      </c>
      <c r="D502" s="7" t="s">
        <v>1219</v>
      </c>
      <c r="E502" s="7"/>
      <c r="F502" s="7"/>
    </row>
    <row r="503">
      <c r="A503" s="7" t="s">
        <v>1516</v>
      </c>
      <c r="B503" s="7" t="s">
        <v>1517</v>
      </c>
      <c r="C503" s="7" t="s">
        <v>875</v>
      </c>
      <c r="D503" s="7" t="s">
        <v>552</v>
      </c>
      <c r="E503" s="7"/>
      <c r="F503" s="7"/>
    </row>
    <row r="504">
      <c r="A504" s="7" t="s">
        <v>1518</v>
      </c>
      <c r="B504" s="7" t="s">
        <v>745</v>
      </c>
      <c r="C504" s="7" t="s">
        <v>744</v>
      </c>
      <c r="D504" s="7" t="s">
        <v>745</v>
      </c>
      <c r="E504" s="7"/>
      <c r="F504" s="7"/>
    </row>
    <row r="505">
      <c r="A505" s="7" t="s">
        <v>1519</v>
      </c>
      <c r="B505" s="7" t="s">
        <v>1278</v>
      </c>
      <c r="C505" s="7" t="s">
        <v>595</v>
      </c>
      <c r="D505" s="7" t="s">
        <v>596</v>
      </c>
      <c r="E505" s="7"/>
      <c r="F505" s="7"/>
    </row>
    <row r="506">
      <c r="A506" s="7" t="s">
        <v>1520</v>
      </c>
      <c r="B506" s="7" t="s">
        <v>1521</v>
      </c>
      <c r="C506" s="7" t="s">
        <v>1522</v>
      </c>
      <c r="D506" s="7" t="s">
        <v>1523</v>
      </c>
      <c r="E506" s="7"/>
      <c r="F506" s="7"/>
    </row>
    <row r="507">
      <c r="A507" s="7" t="s">
        <v>1524</v>
      </c>
      <c r="B507" s="7" t="s">
        <v>1482</v>
      </c>
      <c r="C507" s="7" t="s">
        <v>1481</v>
      </c>
      <c r="D507" s="7" t="s">
        <v>1030</v>
      </c>
      <c r="E507" s="7"/>
      <c r="F507" s="7"/>
    </row>
    <row r="508">
      <c r="A508" s="7" t="s">
        <v>1525</v>
      </c>
      <c r="B508" s="7" t="s">
        <v>552</v>
      </c>
      <c r="C508" s="7" t="s">
        <v>875</v>
      </c>
      <c r="D508" s="7" t="s">
        <v>552</v>
      </c>
      <c r="E508" s="7"/>
      <c r="F508" s="7"/>
    </row>
    <row r="509">
      <c r="A509" s="7" t="s">
        <v>1526</v>
      </c>
      <c r="C509" s="7" t="s">
        <v>715</v>
      </c>
      <c r="D509" s="7" t="s">
        <v>716</v>
      </c>
      <c r="E509" s="7"/>
      <c r="F509" s="7"/>
    </row>
    <row r="510">
      <c r="A510" s="7" t="s">
        <v>1527</v>
      </c>
      <c r="B510" s="7" t="s">
        <v>1528</v>
      </c>
      <c r="C510" s="7" t="s">
        <v>748</v>
      </c>
      <c r="D510" s="7" t="s">
        <v>749</v>
      </c>
      <c r="E510" s="7"/>
      <c r="F510" s="7"/>
    </row>
    <row r="511">
      <c r="A511" s="7" t="s">
        <v>1529</v>
      </c>
      <c r="B511" s="7" t="s">
        <v>1530</v>
      </c>
      <c r="C511" s="7" t="s">
        <v>787</v>
      </c>
      <c r="D511" s="7" t="s">
        <v>788</v>
      </c>
      <c r="E511" s="7"/>
      <c r="F511" s="7"/>
    </row>
    <row r="512">
      <c r="A512" s="7" t="s">
        <v>1531</v>
      </c>
      <c r="B512" s="7" t="s">
        <v>817</v>
      </c>
      <c r="C512" s="7" t="s">
        <v>818</v>
      </c>
      <c r="D512" s="7" t="s">
        <v>819</v>
      </c>
      <c r="E512" s="7"/>
      <c r="F512" s="7"/>
    </row>
    <row r="513">
      <c r="A513" s="7" t="s">
        <v>1532</v>
      </c>
      <c r="B513" s="7" t="s">
        <v>1308</v>
      </c>
      <c r="C513" s="7" t="s">
        <v>1309</v>
      </c>
      <c r="D513" s="7" t="s">
        <v>1310</v>
      </c>
      <c r="E513" s="7"/>
      <c r="F513" s="7"/>
    </row>
    <row r="514">
      <c r="A514" s="7" t="s">
        <v>1533</v>
      </c>
      <c r="B514" s="7" t="s">
        <v>1534</v>
      </c>
      <c r="C514" s="7" t="s">
        <v>1535</v>
      </c>
      <c r="D514" s="7" t="s">
        <v>1536</v>
      </c>
      <c r="E514" s="7"/>
      <c r="F514" s="7"/>
    </row>
    <row r="515">
      <c r="A515" s="7" t="s">
        <v>1537</v>
      </c>
      <c r="C515" s="7" t="s">
        <v>992</v>
      </c>
      <c r="D515" s="7" t="s">
        <v>806</v>
      </c>
      <c r="E515" s="7"/>
      <c r="F515" s="7"/>
    </row>
    <row r="516">
      <c r="A516" s="7" t="s">
        <v>1538</v>
      </c>
      <c r="C516" s="7" t="s">
        <v>1265</v>
      </c>
      <c r="D516" s="7" t="s">
        <v>1266</v>
      </c>
      <c r="E516" s="7"/>
      <c r="F516" s="7"/>
    </row>
    <row r="517">
      <c r="A517" s="7" t="s">
        <v>1539</v>
      </c>
      <c r="B517" s="7" t="s">
        <v>1540</v>
      </c>
      <c r="C517" s="7" t="s">
        <v>1240</v>
      </c>
      <c r="D517" s="7" t="s">
        <v>872</v>
      </c>
      <c r="E517" s="7"/>
      <c r="F517" s="7"/>
    </row>
    <row r="518">
      <c r="A518" s="7" t="s">
        <v>1541</v>
      </c>
      <c r="B518" s="7" t="s">
        <v>1542</v>
      </c>
      <c r="C518" s="7" t="s">
        <v>809</v>
      </c>
      <c r="D518" s="7" t="s">
        <v>767</v>
      </c>
      <c r="E518" s="7"/>
      <c r="F518" s="7"/>
    </row>
    <row r="519">
      <c r="A519" s="7" t="s">
        <v>1543</v>
      </c>
      <c r="B519" s="7" t="s">
        <v>1544</v>
      </c>
      <c r="C519" s="7" t="s">
        <v>959</v>
      </c>
      <c r="D519" s="7" t="s">
        <v>664</v>
      </c>
      <c r="E519" s="7"/>
      <c r="F519" s="7"/>
    </row>
    <row r="520">
      <c r="A520" s="7" t="s">
        <v>1545</v>
      </c>
      <c r="C520" s="7" t="s">
        <v>1051</v>
      </c>
      <c r="D520" s="7" t="s">
        <v>1052</v>
      </c>
      <c r="E520" s="7"/>
      <c r="F520" s="7"/>
    </row>
    <row r="521">
      <c r="A521" s="7" t="s">
        <v>1546</v>
      </c>
      <c r="B521" s="7" t="s">
        <v>1547</v>
      </c>
      <c r="C521" s="7" t="s">
        <v>1548</v>
      </c>
      <c r="D521" s="7" t="s">
        <v>1549</v>
      </c>
      <c r="E521" s="7"/>
      <c r="F521" s="7"/>
    </row>
    <row r="522">
      <c r="A522" s="7" t="s">
        <v>1550</v>
      </c>
      <c r="B522" s="7" t="s">
        <v>1551</v>
      </c>
      <c r="C522" s="7" t="s">
        <v>1552</v>
      </c>
      <c r="D522" s="7" t="s">
        <v>1553</v>
      </c>
      <c r="E522" s="7"/>
      <c r="F522" s="7"/>
    </row>
    <row r="523">
      <c r="A523" s="7" t="s">
        <v>1554</v>
      </c>
      <c r="B523" s="7" t="s">
        <v>1219</v>
      </c>
      <c r="C523" s="7" t="s">
        <v>1515</v>
      </c>
      <c r="D523" s="7" t="s">
        <v>1219</v>
      </c>
      <c r="E523" s="7"/>
      <c r="F523" s="7"/>
    </row>
    <row r="524">
      <c r="A524" s="7" t="s">
        <v>1555</v>
      </c>
      <c r="B524" s="7" t="s">
        <v>1556</v>
      </c>
      <c r="C524" s="7" t="s">
        <v>642</v>
      </c>
      <c r="D524" s="7" t="s">
        <v>643</v>
      </c>
      <c r="E524" s="7"/>
      <c r="F524" s="7"/>
    </row>
    <row r="525">
      <c r="A525" s="7" t="s">
        <v>1557</v>
      </c>
      <c r="B525" s="7" t="s">
        <v>676</v>
      </c>
      <c r="C525" s="7" t="s">
        <v>726</v>
      </c>
      <c r="D525" s="7" t="s">
        <v>725</v>
      </c>
      <c r="E525" s="7"/>
      <c r="F525" s="7"/>
    </row>
    <row r="526">
      <c r="A526" s="7" t="s">
        <v>1557</v>
      </c>
      <c r="C526" s="7" t="s">
        <v>675</v>
      </c>
      <c r="D526" s="7" t="s">
        <v>676</v>
      </c>
      <c r="E526" s="7"/>
      <c r="F526" s="7"/>
    </row>
    <row r="527">
      <c r="A527" s="7" t="s">
        <v>1558</v>
      </c>
      <c r="B527" s="7" t="s">
        <v>645</v>
      </c>
      <c r="C527" s="7" t="s">
        <v>646</v>
      </c>
      <c r="D527" s="7" t="s">
        <v>647</v>
      </c>
      <c r="E527" s="7"/>
      <c r="F527" s="7"/>
    </row>
    <row r="528">
      <c r="A528" s="7" t="s">
        <v>1559</v>
      </c>
      <c r="B528" s="7" t="s">
        <v>1560</v>
      </c>
      <c r="C528" s="7" t="s">
        <v>925</v>
      </c>
      <c r="D528" s="7" t="s">
        <v>819</v>
      </c>
      <c r="E528" s="7"/>
      <c r="F528" s="7"/>
    </row>
    <row r="529">
      <c r="A529" s="7" t="s">
        <v>1561</v>
      </c>
      <c r="B529" s="7" t="s">
        <v>1156</v>
      </c>
      <c r="C529" s="7" t="s">
        <v>1107</v>
      </c>
      <c r="D529" s="7" t="s">
        <v>531</v>
      </c>
      <c r="E529" s="7"/>
      <c r="F529" s="7"/>
    </row>
    <row r="530">
      <c r="A530" s="7" t="s">
        <v>1562</v>
      </c>
      <c r="C530" s="7" t="s">
        <v>1265</v>
      </c>
      <c r="D530" s="7" t="s">
        <v>1266</v>
      </c>
      <c r="E530" s="7"/>
      <c r="F530" s="7"/>
    </row>
    <row r="531">
      <c r="A531" s="7" t="s">
        <v>1563</v>
      </c>
      <c r="C531" s="7" t="s">
        <v>1564</v>
      </c>
      <c r="D531" s="7" t="s">
        <v>1564</v>
      </c>
      <c r="E531" s="7"/>
      <c r="F531" s="7"/>
    </row>
    <row r="532">
      <c r="A532" s="7" t="s">
        <v>1565</v>
      </c>
      <c r="C532" s="7" t="s">
        <v>698</v>
      </c>
      <c r="D532" s="7" t="s">
        <v>699</v>
      </c>
      <c r="E532" s="7"/>
      <c r="F532" s="7"/>
    </row>
    <row r="533">
      <c r="A533" s="7" t="s">
        <v>1566</v>
      </c>
      <c r="C533" s="7" t="s">
        <v>940</v>
      </c>
      <c r="D533" s="7" t="s">
        <v>941</v>
      </c>
      <c r="E533" s="7"/>
      <c r="F533" s="7"/>
    </row>
    <row r="534">
      <c r="A534" s="7" t="s">
        <v>1567</v>
      </c>
      <c r="B534" s="7" t="s">
        <v>688</v>
      </c>
      <c r="C534" s="7" t="s">
        <v>689</v>
      </c>
      <c r="D534" s="7" t="s">
        <v>690</v>
      </c>
      <c r="E534" s="7"/>
      <c r="F534" s="7"/>
    </row>
    <row r="535">
      <c r="A535" s="7" t="s">
        <v>1568</v>
      </c>
      <c r="B535" s="7" t="s">
        <v>751</v>
      </c>
      <c r="C535" s="7" t="s">
        <v>792</v>
      </c>
      <c r="D535" s="7" t="s">
        <v>751</v>
      </c>
      <c r="E535" s="7"/>
      <c r="F535" s="7"/>
    </row>
    <row r="536">
      <c r="A536" s="7" t="s">
        <v>1569</v>
      </c>
      <c r="C536" s="7" t="s">
        <v>1400</v>
      </c>
      <c r="D536" s="7" t="s">
        <v>682</v>
      </c>
      <c r="E536" s="7"/>
      <c r="F536" s="7"/>
    </row>
    <row r="537">
      <c r="A537" s="7" t="s">
        <v>1570</v>
      </c>
      <c r="B537" s="7" t="s">
        <v>1571</v>
      </c>
      <c r="C537" s="7" t="s">
        <v>1244</v>
      </c>
      <c r="D537" s="7" t="s">
        <v>749</v>
      </c>
      <c r="E537" s="7"/>
      <c r="F537" s="7"/>
    </row>
    <row r="538">
      <c r="A538" s="7" t="s">
        <v>1572</v>
      </c>
      <c r="C538" s="7" t="s">
        <v>777</v>
      </c>
      <c r="D538" s="7" t="s">
        <v>527</v>
      </c>
      <c r="E538" s="7"/>
      <c r="F538" s="7"/>
    </row>
    <row r="539">
      <c r="A539" s="7" t="s">
        <v>1573</v>
      </c>
      <c r="B539" s="7" t="s">
        <v>1574</v>
      </c>
      <c r="C539" s="7" t="s">
        <v>551</v>
      </c>
      <c r="D539" s="7" t="s">
        <v>552</v>
      </c>
      <c r="E539" s="7"/>
      <c r="F539" s="7"/>
    </row>
    <row r="540">
      <c r="A540" s="7" t="s">
        <v>1575</v>
      </c>
      <c r="C540" s="7" t="s">
        <v>1051</v>
      </c>
      <c r="D540" s="7" t="s">
        <v>1052</v>
      </c>
      <c r="E540" s="7"/>
      <c r="F540" s="7"/>
    </row>
    <row r="541">
      <c r="A541" s="7" t="s">
        <v>1576</v>
      </c>
      <c r="B541" s="7" t="s">
        <v>582</v>
      </c>
      <c r="C541" s="7" t="s">
        <v>896</v>
      </c>
      <c r="D541" s="7" t="s">
        <v>583</v>
      </c>
      <c r="E541" s="7"/>
      <c r="F541" s="7"/>
    </row>
    <row r="542">
      <c r="A542" s="7" t="s">
        <v>1577</v>
      </c>
      <c r="B542" s="7" t="s">
        <v>1578</v>
      </c>
      <c r="C542" s="7" t="s">
        <v>1579</v>
      </c>
      <c r="D542" s="7" t="s">
        <v>1580</v>
      </c>
      <c r="E542" s="7"/>
      <c r="F542" s="7"/>
    </row>
    <row r="543">
      <c r="A543" s="7" t="s">
        <v>1581</v>
      </c>
      <c r="B543" s="7" t="s">
        <v>1426</v>
      </c>
      <c r="C543" s="7" t="s">
        <v>748</v>
      </c>
      <c r="D543" s="7" t="s">
        <v>749</v>
      </c>
      <c r="E543" s="7"/>
      <c r="F543" s="7"/>
    </row>
    <row r="544">
      <c r="A544" s="7" t="s">
        <v>1582</v>
      </c>
      <c r="B544" s="7" t="s">
        <v>1319</v>
      </c>
      <c r="C544" s="7" t="s">
        <v>1462</v>
      </c>
      <c r="D544" s="7" t="s">
        <v>819</v>
      </c>
      <c r="E544" s="7"/>
      <c r="F544" s="7"/>
    </row>
    <row r="545">
      <c r="A545" s="7" t="s">
        <v>1582</v>
      </c>
      <c r="B545" s="7" t="s">
        <v>1317</v>
      </c>
      <c r="C545" s="7" t="s">
        <v>1583</v>
      </c>
      <c r="D545" s="7" t="s">
        <v>819</v>
      </c>
      <c r="E545" s="7"/>
      <c r="F545" s="7"/>
    </row>
    <row r="546">
      <c r="A546" s="7" t="s">
        <v>1584</v>
      </c>
      <c r="B546" s="7" t="s">
        <v>751</v>
      </c>
      <c r="C546" s="7" t="s">
        <v>734</v>
      </c>
      <c r="D546" s="7" t="s">
        <v>735</v>
      </c>
      <c r="E546" s="7"/>
      <c r="F546" s="7"/>
    </row>
    <row r="547">
      <c r="A547" s="7" t="s">
        <v>1585</v>
      </c>
      <c r="C547" s="7" t="s">
        <v>755</v>
      </c>
      <c r="D547" s="7" t="s">
        <v>751</v>
      </c>
      <c r="E547" s="7"/>
      <c r="F547" s="7"/>
    </row>
    <row r="548">
      <c r="A548" s="7" t="s">
        <v>1586</v>
      </c>
      <c r="B548" s="7" t="s">
        <v>1587</v>
      </c>
      <c r="C548" s="7" t="s">
        <v>851</v>
      </c>
      <c r="D548" s="7" t="s">
        <v>583</v>
      </c>
      <c r="E548" s="7"/>
      <c r="F548" s="7"/>
    </row>
    <row r="549">
      <c r="A549" s="7" t="s">
        <v>1588</v>
      </c>
      <c r="B549" s="7" t="s">
        <v>1589</v>
      </c>
      <c r="C549" s="7" t="s">
        <v>1590</v>
      </c>
      <c r="D549" s="7" t="s">
        <v>1236</v>
      </c>
      <c r="E549" s="7"/>
      <c r="F549" s="7"/>
    </row>
    <row r="550">
      <c r="A550" s="7" t="s">
        <v>1588</v>
      </c>
      <c r="B550" s="7" t="s">
        <v>1591</v>
      </c>
      <c r="C550" s="7" t="s">
        <v>1592</v>
      </c>
      <c r="D550" s="7" t="s">
        <v>1593</v>
      </c>
      <c r="E550" s="7"/>
      <c r="F550" s="7"/>
    </row>
    <row r="551">
      <c r="A551" s="7" t="s">
        <v>1594</v>
      </c>
      <c r="B551" s="7" t="s">
        <v>1595</v>
      </c>
      <c r="C551" s="7" t="s">
        <v>709</v>
      </c>
      <c r="D551" s="7" t="s">
        <v>710</v>
      </c>
      <c r="E551" s="7"/>
      <c r="F551" s="7"/>
    </row>
    <row r="552">
      <c r="A552" s="7" t="s">
        <v>1596</v>
      </c>
      <c r="C552" s="7" t="s">
        <v>1034</v>
      </c>
      <c r="D552" s="7" t="s">
        <v>872</v>
      </c>
      <c r="E552" s="7"/>
      <c r="F552" s="7"/>
    </row>
    <row r="553">
      <c r="A553" s="7" t="s">
        <v>1597</v>
      </c>
      <c r="B553" s="7" t="s">
        <v>1325</v>
      </c>
      <c r="C553" s="7" t="s">
        <v>1326</v>
      </c>
      <c r="D553" s="7" t="s">
        <v>1327</v>
      </c>
      <c r="E553" s="7"/>
      <c r="F553" s="7"/>
    </row>
    <row r="554">
      <c r="A554" s="7" t="s">
        <v>1598</v>
      </c>
      <c r="C554" s="7" t="s">
        <v>1051</v>
      </c>
      <c r="D554" s="7" t="s">
        <v>1052</v>
      </c>
      <c r="E554" s="7"/>
      <c r="F554" s="7"/>
    </row>
    <row r="555">
      <c r="A555" s="7" t="s">
        <v>1599</v>
      </c>
      <c r="C555" s="7" t="s">
        <v>892</v>
      </c>
      <c r="D555" s="7" t="s">
        <v>893</v>
      </c>
      <c r="E555" s="7"/>
      <c r="F555" s="7"/>
    </row>
    <row r="556">
      <c r="A556" s="7" t="s">
        <v>1600</v>
      </c>
      <c r="C556" s="7" t="s">
        <v>1051</v>
      </c>
      <c r="D556" s="7" t="s">
        <v>1052</v>
      </c>
      <c r="E556" s="7"/>
      <c r="F556" s="7"/>
    </row>
    <row r="557">
      <c r="A557" s="7" t="s">
        <v>1397</v>
      </c>
      <c r="B557" s="7" t="s">
        <v>1601</v>
      </c>
      <c r="C557" s="7" t="s">
        <v>1397</v>
      </c>
      <c r="D557" s="7" t="s">
        <v>1398</v>
      </c>
      <c r="E557" s="7"/>
      <c r="F557" s="7"/>
    </row>
    <row r="558">
      <c r="A558" s="7" t="s">
        <v>1602</v>
      </c>
      <c r="B558" s="7" t="s">
        <v>573</v>
      </c>
      <c r="C558" s="7" t="s">
        <v>574</v>
      </c>
      <c r="D558" s="7" t="s">
        <v>575</v>
      </c>
      <c r="E558" s="7"/>
      <c r="F558" s="7"/>
    </row>
    <row r="559">
      <c r="A559" s="7" t="s">
        <v>1603</v>
      </c>
      <c r="B559" s="7" t="s">
        <v>1604</v>
      </c>
      <c r="C559" s="7" t="s">
        <v>1506</v>
      </c>
      <c r="D559" s="7" t="s">
        <v>1507</v>
      </c>
      <c r="E559" s="7"/>
      <c r="F559" s="7"/>
    </row>
    <row r="560">
      <c r="A560" s="7" t="s">
        <v>1605</v>
      </c>
      <c r="B560" s="7" t="s">
        <v>1365</v>
      </c>
      <c r="C560" s="7" t="s">
        <v>1366</v>
      </c>
      <c r="D560" s="7" t="s">
        <v>690</v>
      </c>
      <c r="E560" s="7"/>
      <c r="F560" s="7"/>
    </row>
    <row r="561">
      <c r="A561" s="7" t="s">
        <v>1606</v>
      </c>
      <c r="B561" s="7" t="s">
        <v>1335</v>
      </c>
      <c r="C561" s="7" t="s">
        <v>1145</v>
      </c>
      <c r="D561" s="7" t="s">
        <v>690</v>
      </c>
      <c r="E561" s="7"/>
      <c r="F561" s="7"/>
    </row>
    <row r="562">
      <c r="A562" s="7" t="s">
        <v>1607</v>
      </c>
      <c r="B562" s="7" t="s">
        <v>582</v>
      </c>
      <c r="C562" s="7" t="s">
        <v>851</v>
      </c>
      <c r="D562" s="7" t="s">
        <v>583</v>
      </c>
      <c r="E562" s="7"/>
      <c r="F562" s="7"/>
    </row>
    <row r="563">
      <c r="A563" s="7" t="s">
        <v>1608</v>
      </c>
      <c r="B563" s="7" t="s">
        <v>1300</v>
      </c>
      <c r="C563" s="7" t="s">
        <v>1301</v>
      </c>
      <c r="D563" s="7" t="s">
        <v>1302</v>
      </c>
      <c r="E563" s="7"/>
      <c r="F563" s="7"/>
    </row>
    <row r="564">
      <c r="A564" s="7" t="s">
        <v>1609</v>
      </c>
      <c r="B564" s="7" t="s">
        <v>582</v>
      </c>
      <c r="C564" s="7" t="s">
        <v>629</v>
      </c>
      <c r="D564" s="7" t="s">
        <v>583</v>
      </c>
      <c r="E564" s="7"/>
      <c r="F564" s="7"/>
    </row>
    <row r="565">
      <c r="A565" s="7" t="s">
        <v>1610</v>
      </c>
      <c r="B565" s="7" t="s">
        <v>582</v>
      </c>
      <c r="C565" s="7" t="s">
        <v>654</v>
      </c>
      <c r="D565" s="7" t="s">
        <v>583</v>
      </c>
      <c r="E565" s="7"/>
      <c r="F565" s="7"/>
    </row>
    <row r="566">
      <c r="A566" s="7" t="s">
        <v>1611</v>
      </c>
      <c r="B566" s="7" t="s">
        <v>1612</v>
      </c>
      <c r="C566" s="7" t="s">
        <v>1254</v>
      </c>
      <c r="D566" s="7" t="s">
        <v>1191</v>
      </c>
      <c r="E566" s="7"/>
      <c r="F566" s="7"/>
    </row>
    <row r="567">
      <c r="A567" s="7" t="s">
        <v>1613</v>
      </c>
      <c r="B567" s="7" t="s">
        <v>716</v>
      </c>
      <c r="C567" s="7" t="s">
        <v>1098</v>
      </c>
      <c r="D567" s="7" t="s">
        <v>716</v>
      </c>
      <c r="E567" s="7"/>
      <c r="F567" s="7"/>
    </row>
    <row r="568">
      <c r="A568" s="7" t="s">
        <v>1614</v>
      </c>
      <c r="B568" s="7" t="s">
        <v>1413</v>
      </c>
      <c r="C568" s="7" t="s">
        <v>1414</v>
      </c>
      <c r="D568" s="7" t="s">
        <v>1413</v>
      </c>
      <c r="E568" s="7"/>
      <c r="F568" s="7"/>
    </row>
    <row r="569">
      <c r="A569" s="7" t="s">
        <v>1615</v>
      </c>
      <c r="C569" s="7" t="s">
        <v>1400</v>
      </c>
      <c r="D569" s="7" t="s">
        <v>682</v>
      </c>
      <c r="E569" s="7"/>
      <c r="F569" s="7"/>
    </row>
    <row r="570">
      <c r="A570" s="7" t="s">
        <v>1616</v>
      </c>
      <c r="B570" s="7" t="s">
        <v>1617</v>
      </c>
      <c r="C570" s="7" t="s">
        <v>734</v>
      </c>
      <c r="D570" s="7" t="s">
        <v>735</v>
      </c>
      <c r="E570" s="7"/>
      <c r="F570" s="7"/>
    </row>
    <row r="571">
      <c r="A571" s="7" t="s">
        <v>1618</v>
      </c>
      <c r="C571" s="7" t="s">
        <v>1005</v>
      </c>
      <c r="D571" s="7" t="s">
        <v>977</v>
      </c>
      <c r="E571" s="7"/>
      <c r="F571" s="7"/>
    </row>
    <row r="572">
      <c r="A572" s="7" t="s">
        <v>1619</v>
      </c>
      <c r="C572" s="7" t="s">
        <v>813</v>
      </c>
      <c r="D572" s="7" t="s">
        <v>686</v>
      </c>
      <c r="E572" s="7"/>
      <c r="F572" s="7"/>
    </row>
    <row r="573">
      <c r="A573" s="7" t="s">
        <v>1620</v>
      </c>
      <c r="B573" s="7" t="s">
        <v>1118</v>
      </c>
      <c r="C573" s="7" t="s">
        <v>1119</v>
      </c>
      <c r="D573" s="7" t="s">
        <v>1120</v>
      </c>
      <c r="E573" s="7"/>
      <c r="F573" s="7"/>
    </row>
    <row r="574">
      <c r="A574" s="7" t="s">
        <v>1621</v>
      </c>
      <c r="C574" s="7" t="s">
        <v>886</v>
      </c>
      <c r="D574" s="7" t="s">
        <v>887</v>
      </c>
      <c r="E574" s="7"/>
      <c r="F574" s="7"/>
    </row>
    <row r="575">
      <c r="A575" s="7" t="s">
        <v>1622</v>
      </c>
      <c r="C575" s="7" t="s">
        <v>948</v>
      </c>
      <c r="D575" s="7" t="s">
        <v>949</v>
      </c>
      <c r="E575" s="7"/>
      <c r="F575" s="7"/>
    </row>
    <row r="576">
      <c r="A576" s="7" t="s">
        <v>1623</v>
      </c>
      <c r="B576" s="7" t="s">
        <v>728</v>
      </c>
      <c r="C576" s="7" t="s">
        <v>729</v>
      </c>
      <c r="D576" s="7" t="s">
        <v>571</v>
      </c>
      <c r="E576" s="7"/>
      <c r="F576" s="7"/>
    </row>
    <row r="577">
      <c r="A577" s="7" t="s">
        <v>1624</v>
      </c>
      <c r="B577" s="7" t="s">
        <v>1625</v>
      </c>
      <c r="C577" s="7" t="s">
        <v>608</v>
      </c>
      <c r="D577" s="7" t="s">
        <v>609</v>
      </c>
      <c r="E577" s="7"/>
      <c r="F577" s="7"/>
    </row>
    <row r="578">
      <c r="A578" s="7" t="s">
        <v>1626</v>
      </c>
      <c r="B578" s="7" t="s">
        <v>562</v>
      </c>
      <c r="C578" s="7" t="s">
        <v>563</v>
      </c>
      <c r="D578" s="7" t="s">
        <v>564</v>
      </c>
      <c r="E578" s="7"/>
      <c r="F578" s="7"/>
    </row>
    <row r="579">
      <c r="A579" s="7" t="s">
        <v>1627</v>
      </c>
      <c r="B579" s="7" t="s">
        <v>649</v>
      </c>
      <c r="C579" s="7" t="s">
        <v>650</v>
      </c>
      <c r="D579" s="7" t="s">
        <v>651</v>
      </c>
      <c r="E579" s="7"/>
      <c r="F579" s="7"/>
    </row>
    <row r="580">
      <c r="A580" s="7" t="s">
        <v>1628</v>
      </c>
      <c r="B580" s="7" t="s">
        <v>1629</v>
      </c>
      <c r="C580" s="7" t="s">
        <v>857</v>
      </c>
      <c r="D580" s="7" t="s">
        <v>753</v>
      </c>
      <c r="E580" s="7"/>
      <c r="F580" s="7"/>
    </row>
    <row r="581">
      <c r="A581" s="7" t="s">
        <v>1630</v>
      </c>
      <c r="B581" s="7" t="s">
        <v>1458</v>
      </c>
      <c r="C581" s="7" t="s">
        <v>579</v>
      </c>
      <c r="D581" s="7" t="s">
        <v>579</v>
      </c>
      <c r="E581" s="7"/>
      <c r="F581" s="7"/>
    </row>
    <row r="582">
      <c r="A582" s="7" t="s">
        <v>1631</v>
      </c>
      <c r="C582" s="7" t="s">
        <v>681</v>
      </c>
      <c r="D582" s="7" t="s">
        <v>682</v>
      </c>
      <c r="E582" s="7"/>
      <c r="F582" s="7"/>
    </row>
    <row r="583">
      <c r="A583" s="7" t="s">
        <v>1632</v>
      </c>
      <c r="B583" s="7" t="s">
        <v>1002</v>
      </c>
      <c r="C583" s="7" t="s">
        <v>1003</v>
      </c>
      <c r="D583" s="7" t="s">
        <v>921</v>
      </c>
      <c r="E583" s="7"/>
      <c r="F583" s="7"/>
    </row>
    <row r="584">
      <c r="A584" s="7" t="s">
        <v>1633</v>
      </c>
      <c r="B584" s="7" t="s">
        <v>1634</v>
      </c>
      <c r="C584" s="7" t="s">
        <v>1274</v>
      </c>
      <c r="D584" s="7" t="s">
        <v>639</v>
      </c>
      <c r="E584" s="7"/>
      <c r="F584" s="7"/>
    </row>
    <row r="585">
      <c r="A585" s="7" t="s">
        <v>1635</v>
      </c>
      <c r="B585" s="7" t="s">
        <v>1636</v>
      </c>
      <c r="C585" s="7" t="s">
        <v>1637</v>
      </c>
      <c r="D585" s="7" t="s">
        <v>1638</v>
      </c>
      <c r="E585" s="7"/>
      <c r="F585" s="7"/>
    </row>
    <row r="586">
      <c r="A586" s="7" t="s">
        <v>1639</v>
      </c>
      <c r="C586" s="7" t="s">
        <v>570</v>
      </c>
      <c r="D586" s="7" t="s">
        <v>571</v>
      </c>
      <c r="E586" s="7"/>
      <c r="F586" s="7"/>
    </row>
    <row r="587">
      <c r="A587" s="7" t="s">
        <v>1640</v>
      </c>
      <c r="B587" s="7" t="s">
        <v>1641</v>
      </c>
      <c r="C587" s="7" t="s">
        <v>1642</v>
      </c>
      <c r="D587" s="7" t="s">
        <v>1643</v>
      </c>
      <c r="E587" s="7"/>
      <c r="F587" s="7"/>
    </row>
    <row r="588">
      <c r="A588" s="7" t="s">
        <v>1644</v>
      </c>
      <c r="C588" s="7" t="s">
        <v>701</v>
      </c>
      <c r="D588" s="7" t="s">
        <v>702</v>
      </c>
      <c r="E588" s="7"/>
      <c r="F588" s="7"/>
    </row>
    <row r="589">
      <c r="A589" s="7" t="s">
        <v>1645</v>
      </c>
      <c r="B589" s="7" t="s">
        <v>1646</v>
      </c>
      <c r="C589" s="7" t="s">
        <v>1090</v>
      </c>
      <c r="D589" s="7" t="s">
        <v>767</v>
      </c>
      <c r="E589" s="7"/>
      <c r="F589" s="7"/>
    </row>
    <row r="590">
      <c r="A590" s="7" t="s">
        <v>1645</v>
      </c>
      <c r="C590" s="7" t="s">
        <v>535</v>
      </c>
      <c r="D590" s="7" t="s">
        <v>536</v>
      </c>
      <c r="E590" s="7"/>
      <c r="F590" s="7"/>
    </row>
    <row r="591">
      <c r="A591" s="7" t="s">
        <v>1645</v>
      </c>
      <c r="C591" s="7" t="s">
        <v>526</v>
      </c>
      <c r="D591" s="7" t="s">
        <v>527</v>
      </c>
      <c r="E591" s="7"/>
      <c r="F591" s="7"/>
    </row>
    <row r="592">
      <c r="A592" s="7" t="s">
        <v>1647</v>
      </c>
      <c r="B592" s="7" t="s">
        <v>1648</v>
      </c>
      <c r="C592" s="7" t="s">
        <v>1649</v>
      </c>
      <c r="D592" s="7" t="s">
        <v>1650</v>
      </c>
      <c r="E592" s="7"/>
      <c r="F592" s="7"/>
    </row>
    <row r="593">
      <c r="A593" s="7" t="s">
        <v>1651</v>
      </c>
      <c r="C593" s="7" t="s">
        <v>675</v>
      </c>
      <c r="D593" s="7" t="s">
        <v>676</v>
      </c>
      <c r="E593" s="7"/>
      <c r="F593" s="7"/>
    </row>
    <row r="594">
      <c r="A594" s="7" t="s">
        <v>1652</v>
      </c>
      <c r="C594" s="7" t="s">
        <v>1142</v>
      </c>
      <c r="D594" s="7" t="s">
        <v>609</v>
      </c>
      <c r="E594" s="7"/>
      <c r="F594" s="7"/>
    </row>
    <row r="595">
      <c r="A595" s="7" t="s">
        <v>1653</v>
      </c>
      <c r="B595" s="7" t="s">
        <v>1654</v>
      </c>
      <c r="C595" s="7" t="s">
        <v>596</v>
      </c>
      <c r="D595" s="7" t="s">
        <v>596</v>
      </c>
      <c r="E595" s="7"/>
      <c r="F595" s="7"/>
    </row>
    <row r="596">
      <c r="A596" s="7" t="s">
        <v>1655</v>
      </c>
      <c r="B596" s="7" t="s">
        <v>1656</v>
      </c>
      <c r="C596" s="7" t="s">
        <v>927</v>
      </c>
      <c r="D596" s="7" t="s">
        <v>928</v>
      </c>
      <c r="E596" s="7"/>
      <c r="F596" s="7"/>
    </row>
    <row r="597">
      <c r="A597" s="7" t="s">
        <v>1657</v>
      </c>
      <c r="B597" s="7" t="s">
        <v>1041</v>
      </c>
      <c r="C597" s="7" t="s">
        <v>1042</v>
      </c>
      <c r="D597" s="7" t="s">
        <v>1043</v>
      </c>
      <c r="E597" s="7"/>
      <c r="F597" s="7"/>
    </row>
    <row r="598">
      <c r="A598" s="7" t="s">
        <v>1658</v>
      </c>
      <c r="B598" s="7" t="s">
        <v>1232</v>
      </c>
      <c r="C598" s="7" t="s">
        <v>1449</v>
      </c>
      <c r="D598" s="7" t="s">
        <v>985</v>
      </c>
      <c r="E598" s="7"/>
      <c r="F598" s="7"/>
    </row>
    <row r="599">
      <c r="A599" s="7" t="s">
        <v>1659</v>
      </c>
      <c r="B599" s="7" t="s">
        <v>921</v>
      </c>
      <c r="C599" s="7" t="s">
        <v>922</v>
      </c>
      <c r="D599" s="7" t="s">
        <v>921</v>
      </c>
      <c r="E599" s="7"/>
      <c r="F599" s="7"/>
    </row>
    <row r="600">
      <c r="A600" s="7" t="s">
        <v>1659</v>
      </c>
      <c r="B600" s="7" t="s">
        <v>1660</v>
      </c>
      <c r="C600" s="7" t="s">
        <v>596</v>
      </c>
      <c r="D600" s="7" t="s">
        <v>596</v>
      </c>
      <c r="E600" s="7"/>
      <c r="F600" s="7"/>
    </row>
    <row r="601">
      <c r="A601" s="7" t="s">
        <v>1661</v>
      </c>
      <c r="B601" s="7" t="s">
        <v>1662</v>
      </c>
      <c r="C601" s="7" t="s">
        <v>1159</v>
      </c>
      <c r="D601" s="7" t="s">
        <v>1160</v>
      </c>
      <c r="E601" s="7"/>
      <c r="F601" s="7"/>
    </row>
    <row r="602">
      <c r="A602" s="7" t="s">
        <v>1663</v>
      </c>
      <c r="C602" s="7" t="s">
        <v>1649</v>
      </c>
      <c r="D602" s="7" t="s">
        <v>1650</v>
      </c>
      <c r="E602" s="7"/>
      <c r="F602" s="7"/>
    </row>
    <row r="603">
      <c r="A603" s="7" t="s">
        <v>1664</v>
      </c>
      <c r="C603" s="7" t="s">
        <v>1034</v>
      </c>
      <c r="D603" s="7" t="s">
        <v>872</v>
      </c>
      <c r="E603" s="7"/>
      <c r="F603" s="7"/>
    </row>
    <row r="604">
      <c r="A604" s="7" t="s">
        <v>1665</v>
      </c>
      <c r="B604" s="7" t="s">
        <v>664</v>
      </c>
      <c r="C604" s="7" t="s">
        <v>665</v>
      </c>
      <c r="D604" s="7" t="s">
        <v>664</v>
      </c>
      <c r="E604" s="7"/>
      <c r="F604" s="7"/>
    </row>
    <row r="605">
      <c r="A605" s="7" t="s">
        <v>1666</v>
      </c>
      <c r="B605" s="7" t="s">
        <v>1667</v>
      </c>
      <c r="C605" s="7" t="s">
        <v>1668</v>
      </c>
      <c r="D605" s="7" t="s">
        <v>690</v>
      </c>
      <c r="E605" s="7"/>
      <c r="F605" s="7"/>
    </row>
    <row r="606">
      <c r="A606" s="7" t="s">
        <v>1666</v>
      </c>
      <c r="B606" s="7" t="s">
        <v>1669</v>
      </c>
      <c r="C606" s="7" t="s">
        <v>638</v>
      </c>
      <c r="D606" s="7" t="s">
        <v>639</v>
      </c>
      <c r="E606" s="7"/>
      <c r="F606" s="7"/>
    </row>
    <row r="607">
      <c r="A607" s="7" t="s">
        <v>1670</v>
      </c>
      <c r="C607" s="7" t="s">
        <v>744</v>
      </c>
      <c r="D607" s="7" t="s">
        <v>745</v>
      </c>
      <c r="E607" s="7"/>
      <c r="F607" s="7"/>
    </row>
    <row r="608">
      <c r="A608" s="7" t="s">
        <v>1671</v>
      </c>
      <c r="B608" s="7" t="s">
        <v>1672</v>
      </c>
      <c r="C608" s="7" t="s">
        <v>927</v>
      </c>
      <c r="D608" s="7" t="s">
        <v>928</v>
      </c>
      <c r="E608" s="7"/>
      <c r="F608" s="7"/>
    </row>
    <row r="609">
      <c r="A609" s="7" t="s">
        <v>1673</v>
      </c>
      <c r="B609" s="7" t="s">
        <v>1672</v>
      </c>
      <c r="C609" s="7" t="s">
        <v>927</v>
      </c>
      <c r="D609" s="7" t="s">
        <v>928</v>
      </c>
      <c r="E609" s="7"/>
      <c r="F609" s="7"/>
    </row>
    <row r="610">
      <c r="A610" s="7" t="s">
        <v>1674</v>
      </c>
      <c r="B610" s="7" t="s">
        <v>1152</v>
      </c>
      <c r="C610" s="7" t="s">
        <v>1153</v>
      </c>
      <c r="D610" s="7" t="s">
        <v>568</v>
      </c>
      <c r="E610" s="7"/>
      <c r="F610" s="7"/>
    </row>
    <row r="611">
      <c r="A611" s="7" t="s">
        <v>1675</v>
      </c>
      <c r="B611" s="7" t="s">
        <v>1676</v>
      </c>
      <c r="C611" s="7" t="s">
        <v>1677</v>
      </c>
      <c r="D611" s="7" t="s">
        <v>819</v>
      </c>
      <c r="E611" s="7"/>
      <c r="F611" s="7"/>
    </row>
    <row r="612">
      <c r="A612" s="7" t="s">
        <v>1675</v>
      </c>
      <c r="B612" s="7" t="s">
        <v>1676</v>
      </c>
      <c r="C612" s="7" t="s">
        <v>1124</v>
      </c>
      <c r="D612" s="7" t="s">
        <v>819</v>
      </c>
      <c r="E612" s="7"/>
      <c r="F612" s="7"/>
    </row>
    <row r="613">
      <c r="A613" s="7" t="s">
        <v>1678</v>
      </c>
      <c r="B613" s="7" t="s">
        <v>1676</v>
      </c>
      <c r="C613" s="7" t="s">
        <v>1677</v>
      </c>
      <c r="D613" s="7" t="s">
        <v>819</v>
      </c>
      <c r="E613" s="7"/>
      <c r="F613" s="7"/>
    </row>
    <row r="614">
      <c r="A614" s="7" t="s">
        <v>1679</v>
      </c>
      <c r="B614" s="7" t="s">
        <v>1676</v>
      </c>
      <c r="C614" s="7" t="s">
        <v>1677</v>
      </c>
      <c r="D614" s="7" t="s">
        <v>819</v>
      </c>
      <c r="E614" s="7"/>
      <c r="F614" s="7"/>
    </row>
    <row r="615">
      <c r="A615" s="7" t="s">
        <v>1680</v>
      </c>
      <c r="C615" s="7" t="s">
        <v>1265</v>
      </c>
      <c r="D615" s="7" t="s">
        <v>1266</v>
      </c>
      <c r="E615" s="7"/>
      <c r="F615" s="7"/>
    </row>
    <row r="616">
      <c r="A616" s="7" t="s">
        <v>1681</v>
      </c>
      <c r="B616" s="7" t="s">
        <v>1682</v>
      </c>
      <c r="C616" s="7" t="s">
        <v>1683</v>
      </c>
      <c r="D616" s="7" t="s">
        <v>583</v>
      </c>
      <c r="E616" s="7"/>
      <c r="F616" s="7"/>
    </row>
    <row r="617">
      <c r="A617" s="7" t="s">
        <v>1684</v>
      </c>
      <c r="B617" s="7" t="s">
        <v>716</v>
      </c>
      <c r="C617" s="7" t="s">
        <v>1098</v>
      </c>
      <c r="D617" s="7" t="s">
        <v>716</v>
      </c>
      <c r="E617" s="7"/>
      <c r="F617" s="7"/>
    </row>
    <row r="618">
      <c r="A618" s="7" t="s">
        <v>1685</v>
      </c>
      <c r="C618" s="7" t="s">
        <v>535</v>
      </c>
      <c r="D618" s="7" t="s">
        <v>536</v>
      </c>
      <c r="E618" s="7"/>
      <c r="F618" s="7"/>
    </row>
    <row r="619">
      <c r="A619" s="7" t="s">
        <v>1685</v>
      </c>
      <c r="C619" s="7" t="s">
        <v>535</v>
      </c>
      <c r="D619" s="7" t="s">
        <v>536</v>
      </c>
      <c r="E619" s="7"/>
      <c r="F619" s="7"/>
    </row>
    <row r="620">
      <c r="A620" s="7" t="s">
        <v>1686</v>
      </c>
      <c r="B620" s="7" t="s">
        <v>562</v>
      </c>
      <c r="C620" s="7" t="s">
        <v>563</v>
      </c>
      <c r="D620" s="7" t="s">
        <v>564</v>
      </c>
      <c r="E620" s="7"/>
      <c r="F620" s="7"/>
    </row>
    <row r="621">
      <c r="A621" s="7" t="s">
        <v>1687</v>
      </c>
      <c r="B621" s="7" t="s">
        <v>1688</v>
      </c>
      <c r="C621" s="7" t="s">
        <v>1649</v>
      </c>
      <c r="D621" s="7" t="s">
        <v>1650</v>
      </c>
      <c r="E621" s="7"/>
      <c r="F621" s="7"/>
    </row>
    <row r="622">
      <c r="A622" s="7" t="s">
        <v>1689</v>
      </c>
      <c r="B622" s="7" t="s">
        <v>538</v>
      </c>
      <c r="C622" s="7" t="s">
        <v>539</v>
      </c>
      <c r="D622" s="7" t="s">
        <v>538</v>
      </c>
      <c r="E622" s="7"/>
      <c r="F622" s="7"/>
    </row>
    <row r="623">
      <c r="A623" s="7" t="s">
        <v>1690</v>
      </c>
      <c r="C623" s="7" t="s">
        <v>1005</v>
      </c>
      <c r="D623" s="7" t="s">
        <v>977</v>
      </c>
      <c r="E623" s="7"/>
      <c r="F623" s="7"/>
    </row>
    <row r="624">
      <c r="A624" s="7" t="s">
        <v>1691</v>
      </c>
      <c r="B624" s="7" t="s">
        <v>1692</v>
      </c>
      <c r="C624" s="7" t="s">
        <v>1693</v>
      </c>
      <c r="D624" s="7" t="s">
        <v>1694</v>
      </c>
      <c r="E624" s="7"/>
      <c r="F624" s="7"/>
    </row>
    <row r="625">
      <c r="A625" s="7" t="s">
        <v>1695</v>
      </c>
      <c r="B625" s="7" t="s">
        <v>1047</v>
      </c>
      <c r="C625" s="7" t="s">
        <v>1696</v>
      </c>
      <c r="D625" s="7" t="s">
        <v>1697</v>
      </c>
      <c r="E625" s="7"/>
      <c r="F625" s="7"/>
    </row>
    <row r="626">
      <c r="A626" s="7" t="s">
        <v>1698</v>
      </c>
      <c r="B626" s="7" t="s">
        <v>1699</v>
      </c>
      <c r="C626" s="7" t="s">
        <v>1700</v>
      </c>
      <c r="D626" s="7" t="s">
        <v>1701</v>
      </c>
      <c r="E626" s="7"/>
      <c r="F626" s="7"/>
    </row>
    <row r="627">
      <c r="A627" s="7" t="s">
        <v>1702</v>
      </c>
      <c r="B627" s="7" t="s">
        <v>1703</v>
      </c>
      <c r="C627" s="7" t="s">
        <v>1704</v>
      </c>
      <c r="D627" s="7" t="s">
        <v>1705</v>
      </c>
      <c r="E627" s="7"/>
      <c r="F627" s="7"/>
    </row>
    <row r="628">
      <c r="A628" s="7" t="s">
        <v>1706</v>
      </c>
      <c r="B628" s="7" t="s">
        <v>1707</v>
      </c>
      <c r="C628" s="7" t="s">
        <v>1708</v>
      </c>
      <c r="D628" s="7" t="s">
        <v>1709</v>
      </c>
      <c r="E628" s="7"/>
      <c r="F628" s="7"/>
    </row>
    <row r="629">
      <c r="A629" s="7" t="s">
        <v>1710</v>
      </c>
      <c r="B629" s="7" t="s">
        <v>1711</v>
      </c>
      <c r="C629" s="7" t="s">
        <v>1712</v>
      </c>
      <c r="D629" s="7" t="s">
        <v>1713</v>
      </c>
      <c r="E629" s="7"/>
      <c r="F629" s="7"/>
    </row>
    <row r="630">
      <c r="A630" s="7" t="s">
        <v>1714</v>
      </c>
      <c r="B630" s="7" t="s">
        <v>1715</v>
      </c>
      <c r="C630" s="7" t="s">
        <v>1716</v>
      </c>
      <c r="D630" s="7" t="s">
        <v>1717</v>
      </c>
      <c r="E630" s="7"/>
      <c r="F630" s="7"/>
    </row>
    <row r="631">
      <c r="A631" s="7" t="s">
        <v>1718</v>
      </c>
      <c r="B631" s="7" t="s">
        <v>1047</v>
      </c>
      <c r="C631" s="7" t="s">
        <v>1719</v>
      </c>
      <c r="D631" s="7" t="s">
        <v>1720</v>
      </c>
      <c r="E631" s="7"/>
      <c r="F631" s="7"/>
    </row>
    <row r="632">
      <c r="A632" s="7" t="s">
        <v>1721</v>
      </c>
      <c r="B632" s="7" t="s">
        <v>1722</v>
      </c>
      <c r="C632" s="7" t="s">
        <v>693</v>
      </c>
      <c r="D632" s="7" t="s">
        <v>694</v>
      </c>
      <c r="E632" s="7"/>
      <c r="F632" s="7"/>
    </row>
    <row r="633">
      <c r="A633" s="7" t="s">
        <v>1723</v>
      </c>
      <c r="C633" s="7" t="s">
        <v>698</v>
      </c>
      <c r="D633" s="7" t="s">
        <v>699</v>
      </c>
      <c r="E633" s="7"/>
      <c r="F633" s="7"/>
    </row>
    <row r="634">
      <c r="A634" s="7" t="s">
        <v>1724</v>
      </c>
      <c r="C634" s="7" t="s">
        <v>533</v>
      </c>
      <c r="D634" s="7" t="s">
        <v>527</v>
      </c>
      <c r="E634" s="7"/>
      <c r="F634" s="7"/>
    </row>
    <row r="635">
      <c r="A635" s="7" t="s">
        <v>1725</v>
      </c>
      <c r="C635" s="7" t="s">
        <v>1084</v>
      </c>
      <c r="D635" s="7" t="s">
        <v>1085</v>
      </c>
      <c r="E635" s="7"/>
      <c r="F635" s="7"/>
    </row>
    <row r="636">
      <c r="A636" s="7" t="s">
        <v>1726</v>
      </c>
      <c r="C636" s="7" t="s">
        <v>1492</v>
      </c>
      <c r="D636" s="7" t="s">
        <v>527</v>
      </c>
      <c r="E636" s="7"/>
      <c r="F636" s="7"/>
    </row>
    <row r="637">
      <c r="A637" s="7" t="s">
        <v>1727</v>
      </c>
      <c r="C637" s="7" t="s">
        <v>1400</v>
      </c>
      <c r="D637" s="7" t="s">
        <v>682</v>
      </c>
      <c r="E637" s="7"/>
      <c r="F637" s="7"/>
    </row>
    <row r="638">
      <c r="A638" s="7" t="s">
        <v>1728</v>
      </c>
      <c r="B638" s="7" t="s">
        <v>1729</v>
      </c>
      <c r="C638" s="7" t="s">
        <v>1346</v>
      </c>
      <c r="D638" s="7" t="s">
        <v>1347</v>
      </c>
      <c r="E638" s="7"/>
      <c r="F638" s="7"/>
    </row>
    <row r="639">
      <c r="A639" s="7" t="s">
        <v>1730</v>
      </c>
      <c r="C639" s="7" t="s">
        <v>675</v>
      </c>
      <c r="D639" s="7" t="s">
        <v>676</v>
      </c>
      <c r="E639" s="7"/>
      <c r="F639" s="7"/>
    </row>
    <row r="640">
      <c r="A640" s="7" t="s">
        <v>1731</v>
      </c>
      <c r="C640" s="7" t="s">
        <v>755</v>
      </c>
      <c r="D640" s="7" t="s">
        <v>751</v>
      </c>
      <c r="E640" s="7"/>
      <c r="F640" s="7"/>
    </row>
    <row r="641">
      <c r="A641" s="7" t="s">
        <v>1732</v>
      </c>
      <c r="B641" s="7" t="s">
        <v>1733</v>
      </c>
      <c r="C641" s="7" t="s">
        <v>748</v>
      </c>
      <c r="D641" s="7" t="s">
        <v>749</v>
      </c>
      <c r="E641" s="7"/>
      <c r="F641" s="7"/>
    </row>
    <row r="642">
      <c r="A642" s="7" t="s">
        <v>1734</v>
      </c>
      <c r="C642" s="7" t="s">
        <v>1034</v>
      </c>
      <c r="D642" s="7" t="s">
        <v>872</v>
      </c>
      <c r="E642" s="7"/>
      <c r="F642" s="7"/>
    </row>
    <row r="643">
      <c r="A643" s="7" t="s">
        <v>1735</v>
      </c>
      <c r="B643" s="7" t="s">
        <v>1736</v>
      </c>
      <c r="C643" s="7" t="s">
        <v>1506</v>
      </c>
      <c r="D643" s="7" t="s">
        <v>1507</v>
      </c>
      <c r="E643" s="7"/>
      <c r="F643" s="7"/>
    </row>
    <row r="644">
      <c r="A644" s="7" t="s">
        <v>1737</v>
      </c>
      <c r="B644" s="7" t="s">
        <v>1738</v>
      </c>
      <c r="C644" s="7" t="s">
        <v>545</v>
      </c>
      <c r="D644" s="7" t="s">
        <v>544</v>
      </c>
      <c r="E644" s="7"/>
      <c r="F644" s="7"/>
    </row>
    <row r="645">
      <c r="A645" s="7" t="s">
        <v>1739</v>
      </c>
      <c r="C645" s="7" t="s">
        <v>992</v>
      </c>
      <c r="D645" s="7" t="s">
        <v>806</v>
      </c>
      <c r="E645" s="7"/>
      <c r="F645" s="7"/>
    </row>
    <row r="646">
      <c r="A646" s="7" t="s">
        <v>1740</v>
      </c>
      <c r="B646" s="7" t="s">
        <v>1741</v>
      </c>
      <c r="C646" s="7" t="s">
        <v>1279</v>
      </c>
      <c r="D646" s="7" t="s">
        <v>596</v>
      </c>
      <c r="E646" s="7"/>
      <c r="F646" s="7"/>
    </row>
    <row r="647">
      <c r="A647" s="7" t="s">
        <v>1742</v>
      </c>
      <c r="B647" s="7" t="s">
        <v>1743</v>
      </c>
      <c r="C647" s="7" t="s">
        <v>1744</v>
      </c>
      <c r="D647" s="7" t="s">
        <v>617</v>
      </c>
      <c r="E647" s="7"/>
      <c r="F647" s="7"/>
    </row>
    <row r="648">
      <c r="A648" s="7" t="s">
        <v>1745</v>
      </c>
      <c r="B648" s="7" t="s">
        <v>1589</v>
      </c>
      <c r="C648" s="7" t="s">
        <v>1590</v>
      </c>
      <c r="D648" s="7" t="s">
        <v>1236</v>
      </c>
      <c r="E648" s="7"/>
      <c r="F648" s="7"/>
    </row>
    <row r="649">
      <c r="A649" s="7" t="s">
        <v>1746</v>
      </c>
      <c r="C649" s="7" t="s">
        <v>1372</v>
      </c>
      <c r="D649" s="7" t="s">
        <v>1373</v>
      </c>
      <c r="E649" s="7"/>
      <c r="F649" s="7"/>
    </row>
    <row r="650">
      <c r="A650" s="7" t="s">
        <v>1747</v>
      </c>
      <c r="C650" s="7" t="s">
        <v>598</v>
      </c>
      <c r="D650" s="7" t="s">
        <v>599</v>
      </c>
      <c r="E650" s="7"/>
      <c r="F650" s="7"/>
    </row>
    <row r="651">
      <c r="A651" s="7" t="s">
        <v>1747</v>
      </c>
      <c r="B651" s="7" t="s">
        <v>1748</v>
      </c>
      <c r="C651" s="7" t="s">
        <v>1098</v>
      </c>
      <c r="D651" s="7" t="s">
        <v>716</v>
      </c>
      <c r="E651" s="7"/>
      <c r="F651" s="7"/>
    </row>
    <row r="652">
      <c r="A652" s="7" t="s">
        <v>1749</v>
      </c>
      <c r="B652" s="7" t="s">
        <v>975</v>
      </c>
      <c r="C652" s="7" t="s">
        <v>976</v>
      </c>
      <c r="D652" s="7" t="s">
        <v>977</v>
      </c>
      <c r="E652" s="7"/>
      <c r="F652" s="7"/>
    </row>
    <row r="653">
      <c r="A653" s="7" t="s">
        <v>1750</v>
      </c>
      <c r="B653" s="7" t="s">
        <v>704</v>
      </c>
      <c r="C653" s="7" t="s">
        <v>705</v>
      </c>
      <c r="D653" s="7" t="s">
        <v>706</v>
      </c>
      <c r="E653" s="7"/>
      <c r="F653" s="7"/>
    </row>
    <row r="654">
      <c r="A654" s="7" t="s">
        <v>1751</v>
      </c>
      <c r="B654" s="7" t="s">
        <v>1329</v>
      </c>
      <c r="C654" s="7" t="s">
        <v>1752</v>
      </c>
      <c r="D654" s="7" t="s">
        <v>1331</v>
      </c>
      <c r="E654" s="7"/>
      <c r="F654" s="7"/>
    </row>
    <row r="655">
      <c r="A655" s="7" t="s">
        <v>1753</v>
      </c>
      <c r="C655" s="7" t="s">
        <v>678</v>
      </c>
      <c r="D655" s="7" t="s">
        <v>679</v>
      </c>
      <c r="E655" s="7"/>
      <c r="F655" s="7"/>
    </row>
    <row r="656">
      <c r="A656" s="7" t="s">
        <v>1754</v>
      </c>
      <c r="B656" s="7" t="s">
        <v>566</v>
      </c>
      <c r="C656" s="7" t="s">
        <v>567</v>
      </c>
      <c r="D656" s="7" t="s">
        <v>568</v>
      </c>
      <c r="E656" s="7"/>
      <c r="F656" s="7"/>
    </row>
    <row r="657">
      <c r="A657" s="7" t="s">
        <v>1755</v>
      </c>
      <c r="B657" s="7" t="s">
        <v>1258</v>
      </c>
      <c r="C657" s="7" t="s">
        <v>1259</v>
      </c>
      <c r="D657" s="7" t="s">
        <v>1260</v>
      </c>
      <c r="E657" s="7"/>
      <c r="F657" s="7"/>
    </row>
    <row r="658">
      <c r="A658" s="7" t="s">
        <v>1756</v>
      </c>
      <c r="C658" s="7" t="s">
        <v>766</v>
      </c>
      <c r="D658" s="7" t="s">
        <v>767</v>
      </c>
      <c r="E658" s="7"/>
      <c r="F658" s="7"/>
    </row>
    <row r="659">
      <c r="A659" s="7" t="s">
        <v>1757</v>
      </c>
      <c r="B659" s="7" t="s">
        <v>1758</v>
      </c>
      <c r="C659" s="7" t="s">
        <v>1759</v>
      </c>
      <c r="D659" s="7" t="s">
        <v>1760</v>
      </c>
      <c r="E659" s="7"/>
      <c r="F659" s="7"/>
    </row>
    <row r="660">
      <c r="A660" s="7" t="s">
        <v>1761</v>
      </c>
      <c r="B660" s="7" t="s">
        <v>1430</v>
      </c>
      <c r="C660" s="7" t="s">
        <v>952</v>
      </c>
      <c r="D660" s="7" t="s">
        <v>531</v>
      </c>
      <c r="E660" s="7"/>
      <c r="F660" s="7"/>
    </row>
    <row r="661">
      <c r="A661" s="7" t="s">
        <v>1762</v>
      </c>
      <c r="B661" s="7" t="s">
        <v>1763</v>
      </c>
      <c r="C661" s="7" t="s">
        <v>963</v>
      </c>
      <c r="D661" s="7" t="s">
        <v>964</v>
      </c>
      <c r="E661" s="7"/>
      <c r="F661" s="7"/>
    </row>
    <row r="662">
      <c r="A662" s="7" t="s">
        <v>1764</v>
      </c>
      <c r="B662" s="7" t="s">
        <v>1283</v>
      </c>
      <c r="C662" s="7" t="s">
        <v>1000</v>
      </c>
      <c r="D662" s="7" t="s">
        <v>723</v>
      </c>
      <c r="E662" s="7"/>
      <c r="F662" s="7"/>
    </row>
    <row r="663">
      <c r="A663" s="7" t="s">
        <v>1765</v>
      </c>
      <c r="B663" s="7" t="s">
        <v>1766</v>
      </c>
      <c r="C663" s="7" t="s">
        <v>1767</v>
      </c>
      <c r="D663" s="7" t="s">
        <v>1191</v>
      </c>
      <c r="E663" s="7"/>
      <c r="F663" s="7"/>
    </row>
    <row r="664">
      <c r="A664" s="7" t="s">
        <v>1765</v>
      </c>
      <c r="B664" s="7" t="s">
        <v>1253</v>
      </c>
      <c r="C664" s="7" t="s">
        <v>1254</v>
      </c>
      <c r="D664" s="7" t="s">
        <v>1191</v>
      </c>
      <c r="E664" s="7"/>
      <c r="F664" s="7"/>
    </row>
    <row r="665">
      <c r="A665" s="7" t="s">
        <v>1768</v>
      </c>
      <c r="B665" s="7" t="s">
        <v>1769</v>
      </c>
      <c r="C665" s="7" t="s">
        <v>1759</v>
      </c>
      <c r="D665" s="7" t="s">
        <v>1760</v>
      </c>
      <c r="E665" s="7"/>
      <c r="F665" s="7"/>
    </row>
    <row r="666">
      <c r="A666" s="7" t="s">
        <v>1770</v>
      </c>
      <c r="B666" s="7" t="s">
        <v>1771</v>
      </c>
      <c r="C666" s="7" t="s">
        <v>1772</v>
      </c>
      <c r="D666" s="7" t="s">
        <v>1771</v>
      </c>
      <c r="E666" s="7"/>
      <c r="F666" s="7"/>
    </row>
    <row r="667">
      <c r="A667" s="7" t="s">
        <v>1770</v>
      </c>
      <c r="B667" s="7" t="s">
        <v>531</v>
      </c>
      <c r="C667" s="7" t="s">
        <v>1773</v>
      </c>
      <c r="D667" s="7" t="s">
        <v>531</v>
      </c>
      <c r="E667" s="7"/>
      <c r="F667" s="7"/>
    </row>
    <row r="668">
      <c r="A668" s="7" t="s">
        <v>1774</v>
      </c>
      <c r="B668" s="7" t="s">
        <v>975</v>
      </c>
      <c r="C668" s="7" t="s">
        <v>976</v>
      </c>
      <c r="D668" s="7" t="s">
        <v>977</v>
      </c>
      <c r="E668" s="7"/>
      <c r="F668" s="7"/>
    </row>
    <row r="669">
      <c r="A669" s="7" t="s">
        <v>1775</v>
      </c>
      <c r="B669" s="7" t="s">
        <v>1776</v>
      </c>
      <c r="C669" s="7" t="s">
        <v>1098</v>
      </c>
      <c r="D669" s="7" t="s">
        <v>716</v>
      </c>
      <c r="E669" s="7"/>
      <c r="F669" s="7"/>
    </row>
    <row r="670">
      <c r="A670" s="7" t="s">
        <v>1777</v>
      </c>
      <c r="B670" s="7" t="s">
        <v>1778</v>
      </c>
      <c r="C670" s="7" t="s">
        <v>595</v>
      </c>
      <c r="D670" s="7" t="s">
        <v>596</v>
      </c>
      <c r="E670" s="7"/>
      <c r="F670" s="7"/>
    </row>
    <row r="671">
      <c r="A671" s="7" t="s">
        <v>1779</v>
      </c>
      <c r="B671" s="7" t="s">
        <v>1780</v>
      </c>
      <c r="C671" s="7" t="s">
        <v>1781</v>
      </c>
      <c r="D671" s="7" t="s">
        <v>1782</v>
      </c>
      <c r="E671" s="7"/>
      <c r="F671" s="7"/>
    </row>
    <row r="672">
      <c r="A672" s="7" t="s">
        <v>1783</v>
      </c>
      <c r="B672" s="7" t="s">
        <v>1784</v>
      </c>
      <c r="C672" s="7" t="s">
        <v>857</v>
      </c>
      <c r="D672" s="7" t="s">
        <v>753</v>
      </c>
      <c r="E672" s="7"/>
      <c r="F672" s="7"/>
    </row>
    <row r="673">
      <c r="A673" s="7" t="s">
        <v>1785</v>
      </c>
      <c r="C673" s="7" t="s">
        <v>701</v>
      </c>
      <c r="D673" s="7" t="s">
        <v>702</v>
      </c>
      <c r="E673" s="7"/>
      <c r="F673" s="7"/>
    </row>
    <row r="674">
      <c r="A674" s="7" t="s">
        <v>1786</v>
      </c>
      <c r="C674" s="7" t="s">
        <v>701</v>
      </c>
      <c r="D674" s="7" t="s">
        <v>702</v>
      </c>
      <c r="E674" s="7"/>
      <c r="F674" s="7"/>
    </row>
    <row r="675">
      <c r="A675" s="7" t="s">
        <v>1787</v>
      </c>
      <c r="B675" s="7" t="s">
        <v>728</v>
      </c>
      <c r="C675" s="7" t="s">
        <v>729</v>
      </c>
      <c r="D675" s="7" t="s">
        <v>571</v>
      </c>
      <c r="E675" s="7"/>
      <c r="F675" s="7"/>
    </row>
    <row r="676">
      <c r="A676" s="7" t="s">
        <v>1788</v>
      </c>
      <c r="C676" s="7" t="s">
        <v>948</v>
      </c>
      <c r="D676" s="7" t="s">
        <v>949</v>
      </c>
      <c r="E676" s="7"/>
      <c r="F676" s="7"/>
    </row>
    <row r="677">
      <c r="A677" s="7" t="s">
        <v>1789</v>
      </c>
      <c r="B677" s="7" t="s">
        <v>1790</v>
      </c>
      <c r="C677" s="7" t="s">
        <v>1791</v>
      </c>
      <c r="D677" s="7" t="s">
        <v>1792</v>
      </c>
      <c r="E677" s="7"/>
      <c r="F677" s="7"/>
    </row>
    <row r="678">
      <c r="A678" s="7" t="s">
        <v>1793</v>
      </c>
      <c r="B678" s="7" t="s">
        <v>1353</v>
      </c>
      <c r="C678" s="7" t="s">
        <v>963</v>
      </c>
      <c r="D678" s="7" t="s">
        <v>964</v>
      </c>
      <c r="E678" s="7"/>
      <c r="F678" s="7"/>
    </row>
    <row r="679">
      <c r="A679" s="7" t="s">
        <v>1794</v>
      </c>
      <c r="B679" s="7" t="s">
        <v>1795</v>
      </c>
      <c r="C679" s="7" t="s">
        <v>744</v>
      </c>
      <c r="D679" s="7" t="s">
        <v>745</v>
      </c>
      <c r="E679" s="7"/>
      <c r="F679" s="7"/>
    </row>
    <row r="680">
      <c r="A680" s="7" t="s">
        <v>1796</v>
      </c>
      <c r="C680" s="7" t="s">
        <v>744</v>
      </c>
      <c r="D680" s="7" t="s">
        <v>745</v>
      </c>
      <c r="E680" s="7"/>
      <c r="F680" s="7"/>
    </row>
    <row r="681">
      <c r="A681" s="7" t="s">
        <v>1797</v>
      </c>
      <c r="B681" s="7" t="s">
        <v>1413</v>
      </c>
      <c r="C681" s="7" t="s">
        <v>1414</v>
      </c>
      <c r="D681" s="7" t="s">
        <v>1413</v>
      </c>
      <c r="E681" s="7"/>
      <c r="F681" s="7"/>
    </row>
    <row r="682">
      <c r="A682" s="7" t="s">
        <v>1798</v>
      </c>
      <c r="B682" s="7" t="s">
        <v>1413</v>
      </c>
      <c r="C682" s="7" t="s">
        <v>1414</v>
      </c>
      <c r="D682" s="7" t="s">
        <v>1413</v>
      </c>
      <c r="E682" s="7"/>
      <c r="F682" s="7"/>
    </row>
    <row r="683">
      <c r="A683" s="7" t="s">
        <v>1799</v>
      </c>
      <c r="B683" s="7" t="s">
        <v>645</v>
      </c>
      <c r="C683" s="7" t="s">
        <v>646</v>
      </c>
      <c r="D683" s="7" t="s">
        <v>647</v>
      </c>
      <c r="E683" s="7"/>
      <c r="F683" s="7"/>
    </row>
    <row r="684">
      <c r="A684" s="7" t="s">
        <v>1800</v>
      </c>
      <c r="B684" s="7" t="s">
        <v>1542</v>
      </c>
      <c r="C684" s="7" t="s">
        <v>809</v>
      </c>
      <c r="D684" s="7" t="s">
        <v>767</v>
      </c>
      <c r="E684" s="7"/>
      <c r="F684" s="7"/>
    </row>
    <row r="685">
      <c r="A685" s="7" t="s">
        <v>1801</v>
      </c>
      <c r="B685" s="7" t="s">
        <v>1802</v>
      </c>
      <c r="C685" s="7" t="s">
        <v>748</v>
      </c>
      <c r="D685" s="7" t="s">
        <v>749</v>
      </c>
      <c r="E685" s="7"/>
      <c r="F685" s="7"/>
    </row>
    <row r="686">
      <c r="A686" s="7" t="s">
        <v>1803</v>
      </c>
      <c r="B686" s="7" t="s">
        <v>1804</v>
      </c>
      <c r="C686" s="7" t="s">
        <v>635</v>
      </c>
      <c r="D686" s="7" t="s">
        <v>531</v>
      </c>
      <c r="E686" s="7"/>
      <c r="F686" s="7"/>
    </row>
    <row r="687">
      <c r="A687" s="7" t="s">
        <v>1805</v>
      </c>
      <c r="B687" s="7" t="s">
        <v>1329</v>
      </c>
      <c r="C687" s="7" t="s">
        <v>1752</v>
      </c>
      <c r="D687" s="7" t="s">
        <v>1331</v>
      </c>
      <c r="E687" s="7"/>
      <c r="F687" s="7"/>
    </row>
    <row r="688">
      <c r="A688" s="7" t="s">
        <v>1806</v>
      </c>
      <c r="B688" s="7" t="s">
        <v>817</v>
      </c>
      <c r="C688" s="7" t="s">
        <v>1807</v>
      </c>
      <c r="D688" s="7" t="s">
        <v>819</v>
      </c>
      <c r="E688" s="7"/>
      <c r="F688" s="7"/>
    </row>
    <row r="689">
      <c r="A689" s="7" t="s">
        <v>1808</v>
      </c>
      <c r="B689" s="7" t="s">
        <v>1219</v>
      </c>
      <c r="C689" s="7" t="s">
        <v>1515</v>
      </c>
      <c r="D689" s="7" t="s">
        <v>1219</v>
      </c>
      <c r="E689" s="7"/>
      <c r="F689" s="7"/>
    </row>
    <row r="690">
      <c r="A690" s="7" t="s">
        <v>1809</v>
      </c>
      <c r="C690" s="7" t="s">
        <v>771</v>
      </c>
      <c r="D690" s="7" t="s">
        <v>771</v>
      </c>
      <c r="E690" s="7"/>
      <c r="F690" s="7"/>
    </row>
    <row r="691">
      <c r="A691" s="7" t="s">
        <v>1810</v>
      </c>
      <c r="C691" s="7" t="s">
        <v>777</v>
      </c>
      <c r="D691" s="7" t="s">
        <v>527</v>
      </c>
      <c r="E691" s="7"/>
      <c r="F691" s="7"/>
    </row>
    <row r="692">
      <c r="A692" s="7" t="s">
        <v>1811</v>
      </c>
      <c r="B692" s="7" t="s">
        <v>1812</v>
      </c>
      <c r="C692" s="7" t="s">
        <v>1813</v>
      </c>
      <c r="D692" s="7" t="s">
        <v>819</v>
      </c>
      <c r="E692" s="7"/>
      <c r="F692" s="7"/>
    </row>
    <row r="693">
      <c r="A693" s="7" t="s">
        <v>1005</v>
      </c>
      <c r="C693" s="7" t="s">
        <v>1005</v>
      </c>
      <c r="D693" s="7" t="s">
        <v>977</v>
      </c>
      <c r="E693" s="7"/>
      <c r="F693" s="7"/>
    </row>
    <row r="694">
      <c r="A694" s="7" t="s">
        <v>1814</v>
      </c>
      <c r="B694" s="7" t="s">
        <v>1129</v>
      </c>
      <c r="C694" s="7" t="s">
        <v>1130</v>
      </c>
      <c r="D694" s="7" t="s">
        <v>571</v>
      </c>
      <c r="E694" s="7"/>
      <c r="F694" s="7"/>
    </row>
    <row r="695">
      <c r="A695" s="7" t="s">
        <v>1815</v>
      </c>
      <c r="B695" s="7" t="s">
        <v>1816</v>
      </c>
      <c r="C695" s="7" t="s">
        <v>952</v>
      </c>
      <c r="D695" s="7" t="s">
        <v>531</v>
      </c>
      <c r="E695" s="7"/>
      <c r="F695" s="7"/>
    </row>
    <row r="696">
      <c r="A696" s="7" t="s">
        <v>1817</v>
      </c>
      <c r="B696" s="7" t="s">
        <v>1818</v>
      </c>
      <c r="C696" s="7" t="s">
        <v>1207</v>
      </c>
      <c r="D696" s="7" t="s">
        <v>531</v>
      </c>
      <c r="E696" s="7"/>
      <c r="F696" s="7"/>
    </row>
    <row r="697">
      <c r="A697" s="7" t="s">
        <v>1819</v>
      </c>
      <c r="B697" s="7" t="s">
        <v>733</v>
      </c>
      <c r="C697" s="7" t="s">
        <v>734</v>
      </c>
      <c r="D697" s="7" t="s">
        <v>735</v>
      </c>
      <c r="E697" s="7"/>
      <c r="F697" s="7"/>
    </row>
    <row r="698">
      <c r="A698" s="7" t="s">
        <v>1820</v>
      </c>
      <c r="B698" s="7" t="s">
        <v>558</v>
      </c>
      <c r="C698" s="7" t="s">
        <v>559</v>
      </c>
      <c r="D698" s="7" t="s">
        <v>560</v>
      </c>
      <c r="E698" s="7"/>
      <c r="F698" s="7"/>
    </row>
    <row r="699">
      <c r="A699" s="7" t="s">
        <v>1821</v>
      </c>
      <c r="C699" s="7" t="s">
        <v>779</v>
      </c>
      <c r="D699" s="7" t="s">
        <v>780</v>
      </c>
      <c r="E699" s="7"/>
      <c r="F699" s="7"/>
    </row>
    <row r="700">
      <c r="A700" s="7" t="s">
        <v>864</v>
      </c>
      <c r="B700" s="7" t="s">
        <v>1822</v>
      </c>
      <c r="C700" s="7" t="s">
        <v>864</v>
      </c>
      <c r="D700" s="7" t="s">
        <v>583</v>
      </c>
      <c r="E700" s="7"/>
      <c r="F700" s="7"/>
    </row>
    <row r="701">
      <c r="A701" s="7" t="s">
        <v>1823</v>
      </c>
      <c r="B701" s="7" t="s">
        <v>874</v>
      </c>
      <c r="C701" s="7" t="s">
        <v>875</v>
      </c>
      <c r="D701" s="7" t="s">
        <v>552</v>
      </c>
      <c r="E701" s="7"/>
      <c r="F701" s="7"/>
    </row>
    <row r="702">
      <c r="A702" s="7" t="s">
        <v>1824</v>
      </c>
      <c r="C702" s="7" t="s">
        <v>1037</v>
      </c>
      <c r="D702" s="7" t="s">
        <v>699</v>
      </c>
      <c r="E702" s="7"/>
      <c r="F702" s="7"/>
    </row>
    <row r="703">
      <c r="A703" s="7" t="s">
        <v>1825</v>
      </c>
      <c r="B703" s="7" t="s">
        <v>1826</v>
      </c>
      <c r="C703" s="7" t="s">
        <v>761</v>
      </c>
      <c r="D703" s="7" t="s">
        <v>571</v>
      </c>
      <c r="E703" s="7"/>
      <c r="F703" s="7"/>
    </row>
    <row r="704">
      <c r="A704" s="7" t="s">
        <v>1827</v>
      </c>
      <c r="B704" s="7" t="s">
        <v>1828</v>
      </c>
      <c r="C704" s="7" t="s">
        <v>1813</v>
      </c>
      <c r="D704" s="7" t="s">
        <v>819</v>
      </c>
      <c r="E704" s="7"/>
      <c r="F704" s="7"/>
    </row>
    <row r="705">
      <c r="A705" s="7" t="s">
        <v>1829</v>
      </c>
      <c r="B705" s="7" t="s">
        <v>1830</v>
      </c>
      <c r="C705" s="7" t="s">
        <v>551</v>
      </c>
      <c r="D705" s="7" t="s">
        <v>552</v>
      </c>
      <c r="E705" s="7"/>
      <c r="F705" s="7"/>
    </row>
    <row r="706">
      <c r="A706" s="7" t="s">
        <v>1831</v>
      </c>
      <c r="B706" s="7" t="s">
        <v>577</v>
      </c>
      <c r="C706" s="7" t="s">
        <v>578</v>
      </c>
      <c r="D706" s="7" t="s">
        <v>579</v>
      </c>
      <c r="E706" s="7"/>
      <c r="F706" s="7"/>
    </row>
    <row r="707">
      <c r="A707" s="7" t="s">
        <v>1832</v>
      </c>
      <c r="B707" s="7" t="s">
        <v>1833</v>
      </c>
      <c r="C707" s="7" t="s">
        <v>1204</v>
      </c>
      <c r="D707" s="7" t="s">
        <v>872</v>
      </c>
      <c r="E707" s="7"/>
      <c r="F707" s="7"/>
    </row>
    <row r="708">
      <c r="A708" s="7" t="s">
        <v>1834</v>
      </c>
      <c r="B708" s="7" t="s">
        <v>1835</v>
      </c>
      <c r="C708" s="7" t="s">
        <v>927</v>
      </c>
      <c r="D708" s="7" t="s">
        <v>928</v>
      </c>
      <c r="E708" s="7"/>
      <c r="F708" s="7"/>
    </row>
    <row r="709">
      <c r="A709" s="7" t="s">
        <v>1836</v>
      </c>
      <c r="B709" s="7" t="s">
        <v>1325</v>
      </c>
      <c r="C709" s="7" t="s">
        <v>1326</v>
      </c>
      <c r="D709" s="7" t="s">
        <v>1327</v>
      </c>
      <c r="E709" s="7"/>
      <c r="F709" s="7"/>
    </row>
    <row r="710">
      <c r="A710" s="7" t="s">
        <v>1837</v>
      </c>
      <c r="B710" s="7" t="s">
        <v>1838</v>
      </c>
      <c r="C710" s="7" t="s">
        <v>1642</v>
      </c>
      <c r="D710" s="7" t="s">
        <v>1643</v>
      </c>
      <c r="E710" s="7"/>
      <c r="F710" s="7"/>
    </row>
    <row r="711">
      <c r="A711" s="7" t="s">
        <v>1839</v>
      </c>
      <c r="B711" s="7" t="s">
        <v>1840</v>
      </c>
      <c r="C711" s="7" t="s">
        <v>1390</v>
      </c>
      <c r="D711" s="7" t="s">
        <v>819</v>
      </c>
      <c r="E711" s="7"/>
      <c r="F711" s="7"/>
    </row>
    <row r="712">
      <c r="A712" s="7" t="s">
        <v>1841</v>
      </c>
      <c r="B712" s="7" t="s">
        <v>1842</v>
      </c>
      <c r="C712" s="7" t="s">
        <v>1843</v>
      </c>
      <c r="D712" s="7" t="s">
        <v>1842</v>
      </c>
      <c r="E712" s="7"/>
      <c r="F712" s="7"/>
    </row>
    <row r="713">
      <c r="A713" s="7" t="s">
        <v>1844</v>
      </c>
      <c r="B713" s="7" t="s">
        <v>1845</v>
      </c>
      <c r="C713" s="7" t="s">
        <v>1279</v>
      </c>
      <c r="D713" s="7" t="s">
        <v>596</v>
      </c>
      <c r="E713" s="7"/>
      <c r="F713" s="7"/>
    </row>
    <row r="714">
      <c r="A714" s="7" t="s">
        <v>1844</v>
      </c>
      <c r="B714" s="7" t="s">
        <v>994</v>
      </c>
      <c r="C714" s="7" t="s">
        <v>995</v>
      </c>
      <c r="D714" s="7" t="s">
        <v>596</v>
      </c>
      <c r="E714" s="7"/>
      <c r="F714" s="7"/>
    </row>
    <row r="715">
      <c r="A715" s="7" t="s">
        <v>1846</v>
      </c>
      <c r="C715" s="7" t="s">
        <v>526</v>
      </c>
      <c r="D715" s="7" t="s">
        <v>527</v>
      </c>
      <c r="E715" s="7"/>
      <c r="F715" s="7"/>
    </row>
    <row r="716">
      <c r="A716" s="7" t="s">
        <v>1847</v>
      </c>
      <c r="B716" s="7" t="s">
        <v>1333</v>
      </c>
      <c r="C716" s="7" t="s">
        <v>1677</v>
      </c>
      <c r="D716" s="7" t="s">
        <v>819</v>
      </c>
      <c r="E716" s="7"/>
      <c r="F716" s="7"/>
    </row>
    <row r="717">
      <c r="A717" s="7" t="s">
        <v>1848</v>
      </c>
      <c r="B717" s="7" t="s">
        <v>1849</v>
      </c>
      <c r="C717" s="7" t="s">
        <v>1318</v>
      </c>
      <c r="D717" s="7" t="s">
        <v>819</v>
      </c>
      <c r="E717" s="7"/>
      <c r="F717" s="7"/>
    </row>
    <row r="718">
      <c r="A718" s="7" t="s">
        <v>1847</v>
      </c>
      <c r="B718" s="7" t="s">
        <v>1333</v>
      </c>
      <c r="C718" s="7" t="s">
        <v>1124</v>
      </c>
      <c r="D718" s="7" t="s">
        <v>819</v>
      </c>
      <c r="E718" s="7"/>
      <c r="F718" s="7"/>
    </row>
    <row r="719">
      <c r="A719" s="7" t="s">
        <v>1848</v>
      </c>
      <c r="B719" s="7" t="s">
        <v>1333</v>
      </c>
      <c r="C719" s="7" t="s">
        <v>1583</v>
      </c>
      <c r="D719" s="7" t="s">
        <v>819</v>
      </c>
      <c r="E719" s="7"/>
      <c r="F719" s="7"/>
    </row>
    <row r="720">
      <c r="A720" s="7" t="s">
        <v>1850</v>
      </c>
      <c r="B720" s="7" t="s">
        <v>1521</v>
      </c>
      <c r="C720" s="7" t="s">
        <v>1522</v>
      </c>
      <c r="D720" s="7" t="s">
        <v>1523</v>
      </c>
      <c r="E720" s="7"/>
      <c r="F720" s="7"/>
    </row>
    <row r="721">
      <c r="A721" s="7" t="s">
        <v>1851</v>
      </c>
      <c r="B721" s="7" t="s">
        <v>863</v>
      </c>
      <c r="C721" s="7" t="s">
        <v>896</v>
      </c>
      <c r="D721" s="7" t="s">
        <v>583</v>
      </c>
      <c r="E721" s="7"/>
      <c r="F721" s="7"/>
    </row>
    <row r="722">
      <c r="A722" s="7" t="s">
        <v>1852</v>
      </c>
      <c r="C722" s="7" t="s">
        <v>1079</v>
      </c>
      <c r="D722" s="7" t="s">
        <v>1080</v>
      </c>
      <c r="E722" s="7"/>
      <c r="F722" s="7"/>
    </row>
    <row r="723">
      <c r="A723" s="7" t="s">
        <v>1853</v>
      </c>
      <c r="B723" s="7" t="s">
        <v>733</v>
      </c>
      <c r="C723" s="7" t="s">
        <v>734</v>
      </c>
      <c r="D723" s="7" t="s">
        <v>735</v>
      </c>
      <c r="E723" s="7"/>
      <c r="F723" s="7"/>
    </row>
    <row r="724">
      <c r="A724" s="7" t="s">
        <v>1854</v>
      </c>
      <c r="C724" s="7" t="s">
        <v>755</v>
      </c>
      <c r="D724" s="7" t="s">
        <v>751</v>
      </c>
      <c r="E724" s="7"/>
      <c r="F724" s="7"/>
    </row>
    <row r="725">
      <c r="A725" s="7" t="s">
        <v>1855</v>
      </c>
      <c r="B725" s="7" t="s">
        <v>1769</v>
      </c>
      <c r="C725" s="7" t="s">
        <v>1759</v>
      </c>
      <c r="D725" s="7" t="s">
        <v>1760</v>
      </c>
      <c r="E725" s="7"/>
      <c r="F725" s="7"/>
    </row>
    <row r="726">
      <c r="A726" s="7" t="s">
        <v>1856</v>
      </c>
      <c r="B726" s="7" t="s">
        <v>1857</v>
      </c>
      <c r="C726" s="7" t="s">
        <v>1592</v>
      </c>
      <c r="D726" s="7" t="s">
        <v>1593</v>
      </c>
      <c r="E726" s="7"/>
      <c r="F726" s="7"/>
    </row>
    <row r="727">
      <c r="A727" s="7" t="s">
        <v>1858</v>
      </c>
      <c r="C727" s="7" t="s">
        <v>1142</v>
      </c>
      <c r="D727" s="7" t="s">
        <v>609</v>
      </c>
      <c r="E727" s="7"/>
      <c r="F727" s="7"/>
    </row>
    <row r="728">
      <c r="A728" s="7" t="s">
        <v>1859</v>
      </c>
      <c r="B728" s="7" t="s">
        <v>1860</v>
      </c>
      <c r="C728" s="7" t="s">
        <v>1668</v>
      </c>
      <c r="D728" s="7" t="s">
        <v>690</v>
      </c>
      <c r="E728" s="7"/>
      <c r="F728" s="7"/>
    </row>
    <row r="729">
      <c r="A729" s="7" t="s">
        <v>1861</v>
      </c>
      <c r="B729" s="7" t="s">
        <v>645</v>
      </c>
      <c r="C729" s="7" t="s">
        <v>646</v>
      </c>
      <c r="D729" s="7" t="s">
        <v>647</v>
      </c>
      <c r="E729" s="7"/>
      <c r="F729" s="7"/>
    </row>
    <row r="730">
      <c r="A730" s="7" t="s">
        <v>1862</v>
      </c>
      <c r="B730" s="7" t="s">
        <v>1863</v>
      </c>
      <c r="C730" s="7" t="s">
        <v>1254</v>
      </c>
      <c r="D730" s="7" t="s">
        <v>1191</v>
      </c>
      <c r="E730" s="7"/>
      <c r="F730" s="7"/>
    </row>
    <row r="731">
      <c r="A731" s="7" t="s">
        <v>1864</v>
      </c>
      <c r="B731" s="7" t="s">
        <v>1865</v>
      </c>
      <c r="C731" s="7" t="s">
        <v>903</v>
      </c>
      <c r="D731" s="7" t="s">
        <v>596</v>
      </c>
      <c r="E731" s="7"/>
      <c r="F731" s="7"/>
    </row>
    <row r="732">
      <c r="A732" s="7" t="s">
        <v>1866</v>
      </c>
      <c r="B732" s="7" t="s">
        <v>1641</v>
      </c>
      <c r="C732" s="7" t="s">
        <v>1642</v>
      </c>
      <c r="D732" s="7" t="s">
        <v>1643</v>
      </c>
      <c r="E732" s="7"/>
      <c r="F732" s="7"/>
    </row>
    <row r="733">
      <c r="A733" s="7" t="s">
        <v>1867</v>
      </c>
      <c r="B733" s="7" t="s">
        <v>1868</v>
      </c>
      <c r="C733" s="7" t="s">
        <v>1309</v>
      </c>
      <c r="D733" s="7" t="s">
        <v>1310</v>
      </c>
      <c r="E733" s="7"/>
      <c r="F733" s="7"/>
    </row>
    <row r="734">
      <c r="A734" s="7" t="s">
        <v>1869</v>
      </c>
      <c r="C734" s="7" t="s">
        <v>1265</v>
      </c>
      <c r="D734" s="7" t="s">
        <v>1266</v>
      </c>
      <c r="E734" s="7"/>
      <c r="F734" s="7"/>
    </row>
    <row r="735">
      <c r="A735" s="7" t="s">
        <v>1084</v>
      </c>
      <c r="C735" s="7" t="s">
        <v>1084</v>
      </c>
      <c r="D735" s="7" t="s">
        <v>1085</v>
      </c>
      <c r="E735" s="7"/>
      <c r="F735" s="7"/>
    </row>
    <row r="736">
      <c r="A736" s="7" t="s">
        <v>1870</v>
      </c>
      <c r="B736" s="7" t="s">
        <v>740</v>
      </c>
      <c r="C736" s="7" t="s">
        <v>741</v>
      </c>
      <c r="D736" s="7" t="s">
        <v>740</v>
      </c>
      <c r="E736" s="7"/>
      <c r="F736" s="7"/>
    </row>
    <row r="737">
      <c r="A737" s="7" t="s">
        <v>1871</v>
      </c>
      <c r="C737" s="7" t="s">
        <v>1564</v>
      </c>
      <c r="D737" s="7" t="s">
        <v>1564</v>
      </c>
      <c r="E737" s="7"/>
      <c r="F737" s="7"/>
    </row>
    <row r="738">
      <c r="A738" s="7" t="s">
        <v>1872</v>
      </c>
      <c r="B738" s="7" t="s">
        <v>1217</v>
      </c>
      <c r="C738" s="7" t="s">
        <v>1218</v>
      </c>
      <c r="D738" s="7" t="s">
        <v>1219</v>
      </c>
      <c r="E738" s="7"/>
      <c r="F738" s="7"/>
    </row>
    <row r="739">
      <c r="A739" s="7" t="s">
        <v>1873</v>
      </c>
      <c r="C739" s="7" t="s">
        <v>992</v>
      </c>
      <c r="D739" s="7" t="s">
        <v>806</v>
      </c>
      <c r="E739" s="7"/>
      <c r="F739" s="7"/>
    </row>
    <row r="740">
      <c r="A740" s="7" t="s">
        <v>1874</v>
      </c>
      <c r="C740" s="7" t="s">
        <v>1084</v>
      </c>
      <c r="D740" s="7" t="s">
        <v>1085</v>
      </c>
      <c r="E740" s="7"/>
      <c r="F740" s="7"/>
    </row>
    <row r="741">
      <c r="A741" s="7" t="s">
        <v>1875</v>
      </c>
      <c r="B741" s="7" t="s">
        <v>1171</v>
      </c>
      <c r="C741" s="7" t="s">
        <v>709</v>
      </c>
      <c r="D741" s="7" t="s">
        <v>710</v>
      </c>
      <c r="E741" s="7"/>
      <c r="F741" s="7"/>
    </row>
    <row r="742">
      <c r="A742" s="7" t="s">
        <v>1876</v>
      </c>
      <c r="B742" s="7" t="s">
        <v>917</v>
      </c>
      <c r="C742" s="7" t="s">
        <v>906</v>
      </c>
      <c r="D742" s="7" t="s">
        <v>571</v>
      </c>
      <c r="E742" s="7"/>
      <c r="F742" s="7"/>
    </row>
    <row r="743">
      <c r="A743" s="7" t="s">
        <v>1876</v>
      </c>
      <c r="B743" s="7" t="s">
        <v>571</v>
      </c>
      <c r="C743" s="7" t="s">
        <v>919</v>
      </c>
      <c r="D743" s="7" t="s">
        <v>571</v>
      </c>
      <c r="E743" s="7"/>
      <c r="F743" s="7"/>
    </row>
    <row r="744">
      <c r="A744" s="7" t="s">
        <v>1877</v>
      </c>
      <c r="B744" s="7" t="s">
        <v>1878</v>
      </c>
      <c r="C744" s="7" t="s">
        <v>959</v>
      </c>
      <c r="D744" s="7" t="s">
        <v>664</v>
      </c>
      <c r="E744" s="7"/>
      <c r="F744" s="7"/>
    </row>
    <row r="745">
      <c r="A745" s="7" t="s">
        <v>1879</v>
      </c>
      <c r="B745" s="7" t="s">
        <v>1880</v>
      </c>
      <c r="C745" s="7" t="s">
        <v>955</v>
      </c>
      <c r="D745" s="7" t="s">
        <v>956</v>
      </c>
      <c r="E745" s="7"/>
      <c r="F745" s="7"/>
    </row>
    <row r="746">
      <c r="A746" s="7" t="s">
        <v>1881</v>
      </c>
      <c r="B746" s="7" t="s">
        <v>1882</v>
      </c>
      <c r="C746" s="7" t="s">
        <v>1309</v>
      </c>
      <c r="D746" s="7" t="s">
        <v>1310</v>
      </c>
      <c r="E746" s="7"/>
      <c r="F746" s="7"/>
    </row>
    <row r="747">
      <c r="A747" s="7" t="s">
        <v>1883</v>
      </c>
      <c r="B747" s="7" t="s">
        <v>1884</v>
      </c>
      <c r="C747" s="7" t="s">
        <v>1274</v>
      </c>
      <c r="D747" s="7" t="s">
        <v>639</v>
      </c>
      <c r="E747" s="7"/>
      <c r="F747" s="7"/>
    </row>
    <row r="748">
      <c r="A748" s="7" t="s">
        <v>1885</v>
      </c>
      <c r="B748" s="7" t="s">
        <v>1503</v>
      </c>
      <c r="C748" s="7" t="s">
        <v>1274</v>
      </c>
      <c r="D748" s="7" t="s">
        <v>639</v>
      </c>
      <c r="E748" s="7"/>
      <c r="F748" s="7"/>
    </row>
    <row r="749">
      <c r="A749" s="7" t="s">
        <v>1886</v>
      </c>
      <c r="B749" s="7" t="s">
        <v>1887</v>
      </c>
      <c r="C749" s="7" t="s">
        <v>963</v>
      </c>
      <c r="D749" s="7" t="s">
        <v>964</v>
      </c>
      <c r="E749" s="7"/>
      <c r="F749" s="7"/>
    </row>
    <row r="750">
      <c r="A750" s="7" t="s">
        <v>1888</v>
      </c>
      <c r="C750" s="7" t="s">
        <v>1076</v>
      </c>
      <c r="D750" s="7" t="s">
        <v>1077</v>
      </c>
      <c r="E750" s="7"/>
      <c r="F750" s="7"/>
    </row>
    <row r="751">
      <c r="A751" s="7" t="s">
        <v>1889</v>
      </c>
      <c r="C751" s="7" t="s">
        <v>533</v>
      </c>
      <c r="D751" s="7" t="s">
        <v>527</v>
      </c>
      <c r="E751" s="7"/>
      <c r="F751" s="7"/>
    </row>
    <row r="752">
      <c r="A752" s="7" t="s">
        <v>1890</v>
      </c>
      <c r="B752" s="7" t="s">
        <v>1106</v>
      </c>
      <c r="C752" s="7" t="s">
        <v>1107</v>
      </c>
      <c r="D752" s="7" t="s">
        <v>531</v>
      </c>
      <c r="E752" s="7"/>
      <c r="F752" s="7"/>
    </row>
    <row r="753">
      <c r="A753" s="7" t="s">
        <v>1891</v>
      </c>
      <c r="B753" s="7" t="s">
        <v>619</v>
      </c>
      <c r="C753" s="7" t="s">
        <v>620</v>
      </c>
      <c r="D753" s="7" t="s">
        <v>621</v>
      </c>
      <c r="E753" s="7"/>
      <c r="F753" s="7"/>
    </row>
    <row r="754">
      <c r="A754" s="7" t="s">
        <v>1891</v>
      </c>
      <c r="B754" s="7" t="s">
        <v>1892</v>
      </c>
      <c r="C754" s="7" t="s">
        <v>880</v>
      </c>
      <c r="D754" s="7" t="s">
        <v>621</v>
      </c>
      <c r="E754" s="7"/>
      <c r="F754" s="7"/>
    </row>
    <row r="755">
      <c r="A755" s="7" t="s">
        <v>1893</v>
      </c>
      <c r="C755" s="7" t="s">
        <v>1068</v>
      </c>
      <c r="D755" s="7" t="s">
        <v>1068</v>
      </c>
      <c r="E755" s="7"/>
      <c r="F755" s="7"/>
    </row>
    <row r="756">
      <c r="A756" s="7" t="s">
        <v>1894</v>
      </c>
      <c r="C756" s="7" t="s">
        <v>1440</v>
      </c>
      <c r="D756" s="7" t="s">
        <v>1441</v>
      </c>
      <c r="E756" s="7"/>
      <c r="F756" s="7"/>
    </row>
    <row r="757">
      <c r="A757" s="7" t="s">
        <v>1895</v>
      </c>
      <c r="B757" s="7" t="s">
        <v>1896</v>
      </c>
      <c r="C757" s="7" t="s">
        <v>1370</v>
      </c>
      <c r="D757" s="7" t="s">
        <v>1310</v>
      </c>
      <c r="E757" s="7"/>
      <c r="F757" s="7"/>
    </row>
    <row r="758">
      <c r="A758" s="7" t="s">
        <v>1897</v>
      </c>
      <c r="B758" s="7" t="s">
        <v>1898</v>
      </c>
      <c r="C758" s="7" t="s">
        <v>1096</v>
      </c>
      <c r="D758" s="7" t="s">
        <v>531</v>
      </c>
      <c r="E758" s="7"/>
      <c r="F758" s="7"/>
    </row>
    <row r="759">
      <c r="A759" s="7" t="s">
        <v>1899</v>
      </c>
      <c r="B759" s="7" t="s">
        <v>1900</v>
      </c>
      <c r="C759" s="7" t="s">
        <v>1901</v>
      </c>
      <c r="D759" s="7" t="s">
        <v>1902</v>
      </c>
      <c r="E759" s="7"/>
      <c r="F759" s="7"/>
    </row>
    <row r="760">
      <c r="A760" s="7" t="s">
        <v>1903</v>
      </c>
      <c r="B760" s="7" t="s">
        <v>1510</v>
      </c>
      <c r="C760" s="7" t="s">
        <v>629</v>
      </c>
      <c r="D760" s="7" t="s">
        <v>583</v>
      </c>
      <c r="E760" s="7"/>
      <c r="F760" s="7"/>
    </row>
    <row r="761">
      <c r="A761" s="7" t="s">
        <v>1903</v>
      </c>
      <c r="B761" s="7" t="s">
        <v>1510</v>
      </c>
      <c r="C761" s="7" t="s">
        <v>1904</v>
      </c>
      <c r="D761" s="7" t="s">
        <v>583</v>
      </c>
      <c r="E761" s="7"/>
      <c r="F761" s="7"/>
    </row>
    <row r="762">
      <c r="A762" s="7" t="s">
        <v>1905</v>
      </c>
      <c r="B762" s="7" t="s">
        <v>1703</v>
      </c>
      <c r="C762" s="7" t="s">
        <v>1906</v>
      </c>
      <c r="D762" s="7" t="s">
        <v>1907</v>
      </c>
      <c r="E762" s="7"/>
      <c r="F762" s="7"/>
    </row>
    <row r="763">
      <c r="A763" s="7" t="s">
        <v>1908</v>
      </c>
      <c r="C763" s="7" t="s">
        <v>1452</v>
      </c>
      <c r="D763" s="7" t="s">
        <v>583</v>
      </c>
      <c r="E763" s="7"/>
      <c r="F763" s="7"/>
    </row>
    <row r="764">
      <c r="A764" s="7" t="s">
        <v>1909</v>
      </c>
      <c r="B764" s="7" t="s">
        <v>1910</v>
      </c>
      <c r="C764" s="7" t="s">
        <v>1204</v>
      </c>
      <c r="D764" s="7" t="s">
        <v>872</v>
      </c>
      <c r="E764" s="7"/>
      <c r="F764" s="7"/>
    </row>
    <row r="765">
      <c r="A765" s="7" t="s">
        <v>1911</v>
      </c>
      <c r="C765" s="7" t="s">
        <v>1649</v>
      </c>
      <c r="D765" s="7" t="s">
        <v>1650</v>
      </c>
      <c r="E765" s="7"/>
      <c r="F765" s="7"/>
    </row>
    <row r="766">
      <c r="A766" s="7" t="s">
        <v>1912</v>
      </c>
      <c r="B766" s="7" t="s">
        <v>808</v>
      </c>
      <c r="C766" s="7" t="s">
        <v>809</v>
      </c>
      <c r="D766" s="7" t="s">
        <v>767</v>
      </c>
      <c r="E766" s="7"/>
      <c r="F766" s="7"/>
    </row>
    <row r="767">
      <c r="A767" s="7" t="s">
        <v>1913</v>
      </c>
      <c r="B767" s="7" t="s">
        <v>1914</v>
      </c>
      <c r="C767" s="7" t="s">
        <v>1915</v>
      </c>
      <c r="D767" s="7" t="s">
        <v>1916</v>
      </c>
      <c r="E767" s="7"/>
      <c r="F767" s="7"/>
    </row>
    <row r="768">
      <c r="A768" s="7" t="s">
        <v>1917</v>
      </c>
      <c r="C768" s="7" t="s">
        <v>992</v>
      </c>
      <c r="D768" s="7" t="s">
        <v>806</v>
      </c>
      <c r="E768" s="7"/>
      <c r="F768" s="7"/>
    </row>
    <row r="769">
      <c r="A769" s="7" t="s">
        <v>1918</v>
      </c>
      <c r="B769" s="7" t="s">
        <v>1919</v>
      </c>
      <c r="C769" s="7" t="s">
        <v>1130</v>
      </c>
      <c r="D769" s="7" t="s">
        <v>571</v>
      </c>
      <c r="E769" s="7"/>
      <c r="F769" s="7"/>
    </row>
    <row r="770">
      <c r="A770" s="7" t="s">
        <v>1920</v>
      </c>
      <c r="C770" s="7" t="s">
        <v>701</v>
      </c>
      <c r="D770" s="7" t="s">
        <v>702</v>
      </c>
      <c r="E770" s="7"/>
      <c r="F770" s="7"/>
    </row>
    <row r="771">
      <c r="A771" s="7" t="s">
        <v>1921</v>
      </c>
      <c r="B771" s="7" t="s">
        <v>1922</v>
      </c>
      <c r="C771" s="7" t="s">
        <v>1289</v>
      </c>
      <c r="D771" s="7" t="s">
        <v>1290</v>
      </c>
      <c r="E771" s="7"/>
      <c r="F771" s="7"/>
    </row>
    <row r="772">
      <c r="A772" s="7" t="s">
        <v>1923</v>
      </c>
      <c r="B772" s="7" t="s">
        <v>558</v>
      </c>
      <c r="C772" s="7" t="s">
        <v>559</v>
      </c>
      <c r="D772" s="7" t="s">
        <v>560</v>
      </c>
      <c r="E772" s="7"/>
      <c r="F772" s="7"/>
    </row>
    <row r="773">
      <c r="A773" s="7" t="s">
        <v>1924</v>
      </c>
      <c r="B773" s="7" t="s">
        <v>552</v>
      </c>
      <c r="C773" s="7" t="s">
        <v>1174</v>
      </c>
      <c r="D773" s="7" t="s">
        <v>552</v>
      </c>
      <c r="E773" s="7"/>
      <c r="F773" s="7"/>
    </row>
    <row r="774">
      <c r="A774" s="7" t="s">
        <v>1925</v>
      </c>
      <c r="B774" s="7" t="s">
        <v>936</v>
      </c>
      <c r="C774" s="7" t="s">
        <v>937</v>
      </c>
      <c r="D774" s="7" t="s">
        <v>531</v>
      </c>
      <c r="E774" s="7"/>
      <c r="F774" s="7"/>
    </row>
    <row r="775">
      <c r="A775" s="7" t="s">
        <v>1926</v>
      </c>
      <c r="B775" s="7" t="s">
        <v>1055</v>
      </c>
      <c r="C775" s="7" t="s">
        <v>1056</v>
      </c>
      <c r="D775" s="7" t="s">
        <v>1055</v>
      </c>
      <c r="E775" s="7"/>
      <c r="F775" s="7"/>
    </row>
    <row r="776">
      <c r="A776" s="7" t="s">
        <v>1927</v>
      </c>
      <c r="B776" s="7" t="s">
        <v>573</v>
      </c>
      <c r="C776" s="7" t="s">
        <v>574</v>
      </c>
      <c r="D776" s="7" t="s">
        <v>575</v>
      </c>
      <c r="E776" s="7"/>
      <c r="F776" s="7"/>
    </row>
    <row r="777">
      <c r="A777" s="7" t="s">
        <v>1928</v>
      </c>
      <c r="C777" s="7" t="s">
        <v>1372</v>
      </c>
      <c r="D777" s="7" t="s">
        <v>1373</v>
      </c>
      <c r="E777" s="7"/>
      <c r="F777" s="7"/>
    </row>
    <row r="778">
      <c r="A778" s="7" t="s">
        <v>1929</v>
      </c>
      <c r="B778" s="7" t="s">
        <v>1930</v>
      </c>
      <c r="C778" s="7" t="s">
        <v>1931</v>
      </c>
      <c r="D778" s="7" t="s">
        <v>571</v>
      </c>
      <c r="E778" s="7"/>
      <c r="F778" s="7"/>
    </row>
    <row r="779">
      <c r="A779" s="7" t="s">
        <v>1932</v>
      </c>
      <c r="B779" s="7" t="s">
        <v>921</v>
      </c>
      <c r="C779" s="7" t="s">
        <v>922</v>
      </c>
      <c r="D779" s="7" t="s">
        <v>921</v>
      </c>
      <c r="E779" s="7"/>
      <c r="F779" s="7"/>
    </row>
    <row r="780">
      <c r="A780" s="7" t="s">
        <v>1933</v>
      </c>
      <c r="B780" s="7" t="s">
        <v>1206</v>
      </c>
      <c r="C780" s="7" t="s">
        <v>1207</v>
      </c>
      <c r="D780" s="7" t="s">
        <v>531</v>
      </c>
      <c r="E780" s="7"/>
      <c r="F780" s="7"/>
    </row>
    <row r="781">
      <c r="A781" s="7" t="s">
        <v>1934</v>
      </c>
      <c r="B781" s="7" t="s">
        <v>994</v>
      </c>
      <c r="C781" s="7" t="s">
        <v>995</v>
      </c>
      <c r="D781" s="7" t="s">
        <v>596</v>
      </c>
      <c r="E781" s="7"/>
      <c r="F781" s="7"/>
    </row>
    <row r="782">
      <c r="A782" s="7" t="s">
        <v>1935</v>
      </c>
      <c r="B782" s="7" t="s">
        <v>1936</v>
      </c>
      <c r="C782" s="7" t="s">
        <v>1937</v>
      </c>
      <c r="D782" s="7" t="s">
        <v>1938</v>
      </c>
      <c r="E782" s="7"/>
      <c r="F782" s="7"/>
    </row>
    <row r="783">
      <c r="A783" s="7" t="s">
        <v>1939</v>
      </c>
      <c r="C783" s="7" t="s">
        <v>535</v>
      </c>
      <c r="D783" s="7" t="s">
        <v>536</v>
      </c>
      <c r="E783" s="7"/>
      <c r="F783" s="7"/>
    </row>
    <row r="784">
      <c r="A784" s="7" t="s">
        <v>1940</v>
      </c>
      <c r="B784" s="7" t="s">
        <v>664</v>
      </c>
      <c r="C784" s="7" t="s">
        <v>665</v>
      </c>
      <c r="D784" s="7" t="s">
        <v>664</v>
      </c>
      <c r="E784" s="7"/>
      <c r="F784" s="7"/>
    </row>
    <row r="785">
      <c r="A785" s="7" t="s">
        <v>1941</v>
      </c>
      <c r="C785" s="7" t="s">
        <v>1196</v>
      </c>
      <c r="D785" s="7" t="s">
        <v>682</v>
      </c>
      <c r="E785" s="7"/>
      <c r="F785" s="7"/>
    </row>
    <row r="786">
      <c r="A786" s="7" t="s">
        <v>1942</v>
      </c>
      <c r="C786" s="7" t="s">
        <v>611</v>
      </c>
      <c r="D786" s="7" t="s">
        <v>612</v>
      </c>
      <c r="E786" s="7"/>
      <c r="F786" s="7"/>
    </row>
    <row r="787">
      <c r="A787" s="7" t="s">
        <v>1943</v>
      </c>
      <c r="C787" s="7" t="s">
        <v>681</v>
      </c>
      <c r="D787" s="7" t="s">
        <v>682</v>
      </c>
      <c r="E787" s="7"/>
      <c r="F787" s="7"/>
    </row>
    <row r="788">
      <c r="A788" s="7" t="s">
        <v>1944</v>
      </c>
      <c r="B788" s="7" t="s">
        <v>1288</v>
      </c>
      <c r="C788" s="7" t="s">
        <v>1289</v>
      </c>
      <c r="D788" s="7" t="s">
        <v>1290</v>
      </c>
      <c r="E788" s="7"/>
      <c r="F788" s="7"/>
    </row>
    <row r="789">
      <c r="A789" s="7" t="s">
        <v>1945</v>
      </c>
      <c r="C789" s="7" t="s">
        <v>533</v>
      </c>
      <c r="D789" s="7" t="s">
        <v>527</v>
      </c>
      <c r="E789" s="7"/>
      <c r="F789" s="7"/>
    </row>
    <row r="790">
      <c r="A790" s="7" t="s">
        <v>1946</v>
      </c>
      <c r="B790" s="7" t="s">
        <v>1413</v>
      </c>
      <c r="C790" s="7" t="s">
        <v>1414</v>
      </c>
      <c r="D790" s="7" t="s">
        <v>1413</v>
      </c>
      <c r="E790" s="7"/>
      <c r="F790" s="7"/>
    </row>
    <row r="791">
      <c r="A791" s="7" t="s">
        <v>1947</v>
      </c>
      <c r="B791" s="7" t="s">
        <v>1948</v>
      </c>
      <c r="C791" s="7" t="s">
        <v>1279</v>
      </c>
      <c r="D791" s="7" t="s">
        <v>596</v>
      </c>
      <c r="E791" s="7"/>
      <c r="F791" s="7"/>
    </row>
    <row r="792">
      <c r="A792" s="7" t="s">
        <v>1949</v>
      </c>
      <c r="B792" s="7" t="s">
        <v>1950</v>
      </c>
      <c r="C792" s="7" t="s">
        <v>1951</v>
      </c>
      <c r="D792" s="7" t="s">
        <v>1952</v>
      </c>
      <c r="E792" s="7"/>
      <c r="F792" s="7"/>
    </row>
    <row r="793">
      <c r="A793" s="7" t="s">
        <v>1953</v>
      </c>
      <c r="B793" s="7" t="s">
        <v>1930</v>
      </c>
      <c r="C793" s="7" t="s">
        <v>1931</v>
      </c>
      <c r="D793" s="7" t="s">
        <v>571</v>
      </c>
      <c r="E793" s="7"/>
      <c r="F793" s="7"/>
    </row>
    <row r="794">
      <c r="A794" s="7" t="s">
        <v>1954</v>
      </c>
      <c r="C794" s="7" t="s">
        <v>763</v>
      </c>
      <c r="D794" s="7" t="s">
        <v>764</v>
      </c>
      <c r="E794" s="7"/>
      <c r="F794" s="7"/>
    </row>
    <row r="795">
      <c r="A795" s="7" t="s">
        <v>1955</v>
      </c>
      <c r="B795" s="7" t="s">
        <v>1956</v>
      </c>
      <c r="C795" s="7" t="s">
        <v>545</v>
      </c>
      <c r="D795" s="7" t="s">
        <v>544</v>
      </c>
      <c r="E795" s="7"/>
      <c r="F795" s="7"/>
    </row>
    <row r="796">
      <c r="A796" s="7" t="s">
        <v>1957</v>
      </c>
      <c r="B796" s="7" t="s">
        <v>1958</v>
      </c>
      <c r="C796" s="7" t="s">
        <v>1274</v>
      </c>
      <c r="D796" s="7" t="s">
        <v>639</v>
      </c>
      <c r="E796" s="7"/>
      <c r="F796" s="7"/>
    </row>
    <row r="797">
      <c r="A797" s="7" t="s">
        <v>1957</v>
      </c>
      <c r="B797" s="7" t="s">
        <v>1959</v>
      </c>
      <c r="C797" s="7" t="s">
        <v>638</v>
      </c>
      <c r="D797" s="7" t="s">
        <v>639</v>
      </c>
      <c r="E797" s="7"/>
      <c r="F797" s="7"/>
    </row>
    <row r="798">
      <c r="A798" s="7" t="s">
        <v>1960</v>
      </c>
      <c r="B798" s="7" t="s">
        <v>1269</v>
      </c>
      <c r="C798" s="7" t="s">
        <v>1270</v>
      </c>
      <c r="D798" s="7" t="s">
        <v>921</v>
      </c>
      <c r="E798" s="7"/>
      <c r="F798" s="7"/>
    </row>
    <row r="799">
      <c r="A799" s="7" t="s">
        <v>1961</v>
      </c>
      <c r="C799" s="7" t="s">
        <v>1962</v>
      </c>
      <c r="D799" s="7" t="s">
        <v>751</v>
      </c>
      <c r="E799" s="7"/>
      <c r="F799" s="7"/>
    </row>
    <row r="800">
      <c r="A800" s="7" t="s">
        <v>1963</v>
      </c>
      <c r="B800" s="7" t="s">
        <v>577</v>
      </c>
      <c r="C800" s="7" t="s">
        <v>578</v>
      </c>
      <c r="D800" s="7" t="s">
        <v>579</v>
      </c>
      <c r="E800" s="7"/>
      <c r="F800" s="7"/>
    </row>
    <row r="801">
      <c r="A801" s="7" t="s">
        <v>1964</v>
      </c>
      <c r="B801" s="7" t="s">
        <v>1149</v>
      </c>
      <c r="C801" s="7" t="s">
        <v>1150</v>
      </c>
      <c r="D801" s="7" t="s">
        <v>1149</v>
      </c>
      <c r="E801" s="7"/>
      <c r="F801" s="7"/>
    </row>
    <row r="802">
      <c r="A802" s="7" t="s">
        <v>1965</v>
      </c>
      <c r="B802" s="7" t="s">
        <v>740</v>
      </c>
      <c r="C802" s="7" t="s">
        <v>741</v>
      </c>
      <c r="D802" s="7" t="s">
        <v>740</v>
      </c>
      <c r="E802" s="7"/>
      <c r="F802" s="7"/>
    </row>
    <row r="803">
      <c r="A803" s="7" t="s">
        <v>1966</v>
      </c>
      <c r="C803" s="7" t="s">
        <v>940</v>
      </c>
      <c r="D803" s="7" t="s">
        <v>941</v>
      </c>
      <c r="E803" s="7"/>
      <c r="F803" s="7"/>
    </row>
    <row r="804">
      <c r="A804" s="7" t="s">
        <v>1967</v>
      </c>
      <c r="B804" s="7" t="s">
        <v>1968</v>
      </c>
      <c r="C804" s="7" t="s">
        <v>1969</v>
      </c>
      <c r="D804" s="7" t="s">
        <v>921</v>
      </c>
      <c r="E804" s="7"/>
      <c r="F804" s="7"/>
    </row>
    <row r="805">
      <c r="A805" s="7" t="s">
        <v>1970</v>
      </c>
      <c r="B805" s="7" t="s">
        <v>1971</v>
      </c>
      <c r="C805" s="7" t="s">
        <v>959</v>
      </c>
      <c r="D805" s="7" t="s">
        <v>664</v>
      </c>
      <c r="E805" s="7"/>
      <c r="F805" s="7"/>
    </row>
    <row r="806">
      <c r="A806" s="7" t="s">
        <v>1972</v>
      </c>
      <c r="B806" s="7" t="s">
        <v>1503</v>
      </c>
      <c r="C806" s="7" t="s">
        <v>638</v>
      </c>
      <c r="D806" s="7" t="s">
        <v>639</v>
      </c>
      <c r="E806" s="7"/>
      <c r="F806" s="7"/>
    </row>
    <row r="807">
      <c r="A807" s="7" t="s">
        <v>1973</v>
      </c>
      <c r="B807" s="7" t="s">
        <v>607</v>
      </c>
      <c r="C807" s="7" t="s">
        <v>608</v>
      </c>
      <c r="D807" s="7" t="s">
        <v>609</v>
      </c>
      <c r="E807" s="7"/>
      <c r="F807" s="7"/>
    </row>
    <row r="808">
      <c r="A808" s="7" t="s">
        <v>1974</v>
      </c>
      <c r="C808" s="7" t="s">
        <v>1142</v>
      </c>
      <c r="D808" s="7" t="s">
        <v>609</v>
      </c>
      <c r="E808" s="7"/>
      <c r="F808" s="7"/>
    </row>
    <row r="809">
      <c r="A809" s="7" t="s">
        <v>1975</v>
      </c>
      <c r="C809" s="7" t="s">
        <v>1142</v>
      </c>
      <c r="D809" s="7" t="s">
        <v>609</v>
      </c>
      <c r="E809" s="7"/>
      <c r="F809" s="7"/>
    </row>
    <row r="810">
      <c r="A810" s="7" t="s">
        <v>1976</v>
      </c>
      <c r="B810" s="7" t="s">
        <v>1482</v>
      </c>
      <c r="C810" s="7" t="s">
        <v>1481</v>
      </c>
      <c r="D810" s="7" t="s">
        <v>1030</v>
      </c>
      <c r="E810" s="7"/>
      <c r="F810" s="7"/>
    </row>
    <row r="811">
      <c r="A811" s="7" t="s">
        <v>1977</v>
      </c>
      <c r="B811" s="7" t="s">
        <v>1978</v>
      </c>
      <c r="C811" s="7" t="s">
        <v>847</v>
      </c>
      <c r="D811" s="7" t="s">
        <v>848</v>
      </c>
      <c r="E811" s="7"/>
      <c r="F811" s="7"/>
    </row>
    <row r="812">
      <c r="A812" s="7" t="s">
        <v>1979</v>
      </c>
      <c r="B812" s="7" t="s">
        <v>1219</v>
      </c>
      <c r="C812" s="7" t="s">
        <v>1515</v>
      </c>
      <c r="D812" s="7" t="s">
        <v>1219</v>
      </c>
      <c r="E812" s="7"/>
      <c r="F812" s="7"/>
    </row>
    <row r="813">
      <c r="A813" s="7" t="s">
        <v>1980</v>
      </c>
      <c r="B813" s="7" t="s">
        <v>1981</v>
      </c>
      <c r="C813" s="7" t="s">
        <v>1791</v>
      </c>
      <c r="D813" s="7" t="s">
        <v>1792</v>
      </c>
      <c r="E813" s="7"/>
      <c r="F813" s="7"/>
    </row>
    <row r="814">
      <c r="A814" s="7" t="s">
        <v>1982</v>
      </c>
      <c r="C814" s="7" t="s">
        <v>744</v>
      </c>
      <c r="D814" s="7" t="s">
        <v>745</v>
      </c>
      <c r="E814" s="7"/>
      <c r="F814" s="7"/>
    </row>
    <row r="815">
      <c r="A815" s="7" t="s">
        <v>1982</v>
      </c>
      <c r="C815" s="7" t="s">
        <v>535</v>
      </c>
      <c r="D815" s="7" t="s">
        <v>536</v>
      </c>
      <c r="E815" s="7"/>
      <c r="F815" s="7"/>
    </row>
    <row r="816">
      <c r="A816" s="7" t="s">
        <v>1983</v>
      </c>
      <c r="B816" s="7" t="s">
        <v>566</v>
      </c>
      <c r="C816" s="7" t="s">
        <v>567</v>
      </c>
      <c r="D816" s="7" t="s">
        <v>568</v>
      </c>
      <c r="E816" s="7"/>
      <c r="F816" s="7"/>
    </row>
    <row r="817">
      <c r="A817" s="7" t="s">
        <v>1984</v>
      </c>
      <c r="B817" s="7" t="s">
        <v>582</v>
      </c>
      <c r="C817" s="7" t="s">
        <v>1683</v>
      </c>
      <c r="D817" s="7" t="s">
        <v>583</v>
      </c>
      <c r="E817" s="7"/>
      <c r="F817" s="7"/>
    </row>
    <row r="818">
      <c r="A818" s="7" t="s">
        <v>1985</v>
      </c>
      <c r="B818" s="7" t="s">
        <v>1521</v>
      </c>
      <c r="C818" s="7" t="s">
        <v>1522</v>
      </c>
      <c r="D818" s="7" t="s">
        <v>1523</v>
      </c>
      <c r="E818" s="7"/>
      <c r="F818" s="7"/>
    </row>
    <row r="819">
      <c r="A819" s="7" t="s">
        <v>1986</v>
      </c>
      <c r="B819" s="7" t="s">
        <v>1521</v>
      </c>
      <c r="C819" s="7" t="s">
        <v>1522</v>
      </c>
      <c r="D819" s="7" t="s">
        <v>1523</v>
      </c>
      <c r="E819" s="7"/>
      <c r="F819" s="7"/>
    </row>
    <row r="820">
      <c r="A820" s="7" t="s">
        <v>1987</v>
      </c>
      <c r="B820" s="7" t="s">
        <v>1283</v>
      </c>
      <c r="C820" s="7" t="s">
        <v>1000</v>
      </c>
      <c r="D820" s="7" t="s">
        <v>723</v>
      </c>
      <c r="E820" s="7"/>
      <c r="F820" s="7"/>
    </row>
    <row r="821">
      <c r="A821" s="7" t="s">
        <v>1988</v>
      </c>
      <c r="C821" s="7" t="s">
        <v>1372</v>
      </c>
      <c r="D821" s="7" t="s">
        <v>1373</v>
      </c>
      <c r="E821" s="7"/>
      <c r="F821" s="7"/>
    </row>
    <row r="822">
      <c r="A822" s="7" t="s">
        <v>1989</v>
      </c>
      <c r="B822" s="7" t="s">
        <v>1990</v>
      </c>
      <c r="C822" s="7" t="s">
        <v>1991</v>
      </c>
      <c r="D822" s="7" t="s">
        <v>531</v>
      </c>
      <c r="E822" s="7"/>
      <c r="F822" s="7"/>
    </row>
    <row r="823">
      <c r="A823" s="7" t="s">
        <v>1992</v>
      </c>
      <c r="B823" s="7" t="s">
        <v>1792</v>
      </c>
      <c r="C823" s="7" t="s">
        <v>1791</v>
      </c>
      <c r="D823" s="7" t="s">
        <v>1792</v>
      </c>
      <c r="E823" s="7"/>
      <c r="F823" s="7"/>
    </row>
    <row r="824">
      <c r="A824" s="7" t="s">
        <v>1993</v>
      </c>
      <c r="C824" s="7" t="s">
        <v>1034</v>
      </c>
      <c r="D824" s="7" t="s">
        <v>872</v>
      </c>
      <c r="E824" s="7"/>
      <c r="F824" s="7"/>
    </row>
    <row r="825">
      <c r="A825" s="7" t="s">
        <v>1994</v>
      </c>
      <c r="B825" s="7" t="s">
        <v>1482</v>
      </c>
      <c r="C825" s="7" t="s">
        <v>1481</v>
      </c>
      <c r="D825" s="7" t="s">
        <v>1030</v>
      </c>
      <c r="E825" s="7"/>
      <c r="F825" s="7"/>
    </row>
    <row r="826">
      <c r="A826" s="7" t="s">
        <v>1995</v>
      </c>
      <c r="C826" s="7" t="s">
        <v>1142</v>
      </c>
      <c r="D826" s="7" t="s">
        <v>609</v>
      </c>
      <c r="E826" s="7"/>
      <c r="F826" s="7"/>
    </row>
    <row r="827">
      <c r="A827" s="7" t="s">
        <v>1996</v>
      </c>
      <c r="B827" s="7" t="s">
        <v>1997</v>
      </c>
      <c r="C827" s="7" t="s">
        <v>696</v>
      </c>
      <c r="D827" s="7" t="s">
        <v>694</v>
      </c>
      <c r="E827" s="7"/>
      <c r="F827" s="7"/>
    </row>
    <row r="828">
      <c r="A828" s="7" t="s">
        <v>1998</v>
      </c>
      <c r="C828" s="7" t="s">
        <v>1214</v>
      </c>
      <c r="D828" s="7" t="s">
        <v>1215</v>
      </c>
      <c r="E828" s="7"/>
      <c r="F828" s="7"/>
    </row>
    <row r="829">
      <c r="A829" s="7" t="s">
        <v>1999</v>
      </c>
      <c r="B829" s="7" t="s">
        <v>1312</v>
      </c>
      <c r="C829" s="7" t="s">
        <v>1313</v>
      </c>
      <c r="D829" s="7" t="s">
        <v>819</v>
      </c>
      <c r="E829" s="7"/>
      <c r="F829" s="7"/>
    </row>
    <row r="830">
      <c r="A830" s="7" t="s">
        <v>2000</v>
      </c>
      <c r="B830" s="7" t="s">
        <v>1152</v>
      </c>
      <c r="C830" s="7" t="s">
        <v>1153</v>
      </c>
      <c r="D830" s="7" t="s">
        <v>568</v>
      </c>
      <c r="E830" s="7"/>
      <c r="F830" s="7"/>
    </row>
    <row r="831">
      <c r="A831" s="7" t="s">
        <v>2001</v>
      </c>
      <c r="C831" s="7" t="s">
        <v>1214</v>
      </c>
      <c r="D831" s="7" t="s">
        <v>1215</v>
      </c>
      <c r="E831" s="7"/>
      <c r="F831" s="7"/>
    </row>
    <row r="832">
      <c r="A832" s="7" t="s">
        <v>2002</v>
      </c>
      <c r="B832" s="7" t="s">
        <v>694</v>
      </c>
      <c r="C832" s="7" t="s">
        <v>696</v>
      </c>
      <c r="D832" s="7" t="s">
        <v>694</v>
      </c>
      <c r="E832" s="7"/>
      <c r="F832" s="7"/>
    </row>
    <row r="833">
      <c r="A833" s="7" t="s">
        <v>2003</v>
      </c>
      <c r="B833" s="7" t="s">
        <v>1978</v>
      </c>
      <c r="C833" s="7" t="s">
        <v>847</v>
      </c>
      <c r="D833" s="7" t="s">
        <v>848</v>
      </c>
      <c r="E833" s="7"/>
      <c r="F833" s="7"/>
    </row>
    <row r="834">
      <c r="A834" s="7" t="s">
        <v>2004</v>
      </c>
      <c r="C834" s="7" t="s">
        <v>1214</v>
      </c>
      <c r="D834" s="7" t="s">
        <v>1215</v>
      </c>
      <c r="E834" s="7"/>
      <c r="F834" s="7"/>
    </row>
    <row r="835">
      <c r="A835" s="7" t="s">
        <v>2005</v>
      </c>
      <c r="B835" s="7" t="s">
        <v>1232</v>
      </c>
      <c r="C835" s="7" t="s">
        <v>986</v>
      </c>
      <c r="D835" s="7" t="s">
        <v>985</v>
      </c>
      <c r="E835" s="7"/>
      <c r="F835" s="7"/>
    </row>
    <row r="836">
      <c r="A836" s="7" t="s">
        <v>2005</v>
      </c>
      <c r="B836" s="7" t="s">
        <v>1232</v>
      </c>
      <c r="C836" s="7" t="s">
        <v>1449</v>
      </c>
      <c r="D836" s="7" t="s">
        <v>985</v>
      </c>
      <c r="E836" s="7"/>
      <c r="F836" s="7"/>
    </row>
    <row r="837">
      <c r="A837" s="7" t="s">
        <v>2006</v>
      </c>
      <c r="B837" s="7" t="s">
        <v>751</v>
      </c>
      <c r="C837" s="7" t="s">
        <v>726</v>
      </c>
      <c r="D837" s="7" t="s">
        <v>725</v>
      </c>
      <c r="E837" s="7"/>
      <c r="F837" s="7"/>
    </row>
    <row r="838">
      <c r="A838" s="7" t="s">
        <v>2006</v>
      </c>
      <c r="B838" s="7" t="s">
        <v>751</v>
      </c>
      <c r="C838" s="7" t="s">
        <v>752</v>
      </c>
      <c r="D838" s="7" t="s">
        <v>753</v>
      </c>
      <c r="E838" s="7"/>
      <c r="F838" s="7"/>
    </row>
    <row r="839">
      <c r="A839" s="7" t="s">
        <v>2007</v>
      </c>
      <c r="B839" s="7" t="s">
        <v>1822</v>
      </c>
      <c r="C839" s="7" t="s">
        <v>1360</v>
      </c>
      <c r="D839" s="7" t="s">
        <v>583</v>
      </c>
      <c r="E839" s="7"/>
      <c r="F839" s="7"/>
    </row>
    <row r="840">
      <c r="A840" s="7" t="s">
        <v>2007</v>
      </c>
      <c r="B840" s="7" t="s">
        <v>1822</v>
      </c>
      <c r="C840" s="7" t="s">
        <v>2008</v>
      </c>
      <c r="D840" s="7" t="s">
        <v>583</v>
      </c>
      <c r="E840" s="7"/>
      <c r="F840" s="7"/>
    </row>
    <row r="841">
      <c r="A841" s="7" t="s">
        <v>2009</v>
      </c>
      <c r="B841" s="7" t="s">
        <v>2010</v>
      </c>
      <c r="C841" s="7" t="s">
        <v>875</v>
      </c>
      <c r="D841" s="7" t="s">
        <v>552</v>
      </c>
      <c r="E841" s="7"/>
      <c r="F841" s="7"/>
    </row>
    <row r="842">
      <c r="A842" s="7" t="s">
        <v>2011</v>
      </c>
      <c r="B842" s="7" t="s">
        <v>1860</v>
      </c>
      <c r="C842" s="7" t="s">
        <v>1668</v>
      </c>
      <c r="D842" s="7" t="s">
        <v>690</v>
      </c>
      <c r="E842" s="7"/>
      <c r="F842" s="7"/>
    </row>
    <row r="843">
      <c r="A843" s="7" t="s">
        <v>2011</v>
      </c>
      <c r="B843" s="7" t="s">
        <v>582</v>
      </c>
      <c r="C843" s="7" t="s">
        <v>997</v>
      </c>
      <c r="D843" s="7" t="s">
        <v>583</v>
      </c>
      <c r="E843" s="7"/>
      <c r="F843" s="7"/>
    </row>
    <row r="844">
      <c r="A844" s="7" t="s">
        <v>2012</v>
      </c>
      <c r="B844" s="7" t="s">
        <v>1219</v>
      </c>
      <c r="C844" s="7" t="s">
        <v>1515</v>
      </c>
      <c r="D844" s="7" t="s">
        <v>1219</v>
      </c>
      <c r="E844" s="7"/>
      <c r="F844" s="7"/>
    </row>
    <row r="845">
      <c r="A845" s="7" t="s">
        <v>2013</v>
      </c>
      <c r="B845" s="7" t="s">
        <v>573</v>
      </c>
      <c r="C845" s="7" t="s">
        <v>574</v>
      </c>
      <c r="D845" s="7" t="s">
        <v>575</v>
      </c>
      <c r="E845" s="7"/>
      <c r="F845" s="7"/>
    </row>
    <row r="846">
      <c r="A846" s="7" t="s">
        <v>2014</v>
      </c>
      <c r="B846" s="7" t="s">
        <v>577</v>
      </c>
      <c r="C846" s="7" t="s">
        <v>578</v>
      </c>
      <c r="D846" s="7" t="s">
        <v>579</v>
      </c>
      <c r="E846" s="7"/>
      <c r="F846" s="7"/>
    </row>
    <row r="847">
      <c r="A847" s="7" t="s">
        <v>2015</v>
      </c>
      <c r="B847" s="7" t="s">
        <v>571</v>
      </c>
      <c r="C847" s="7" t="s">
        <v>666</v>
      </c>
      <c r="D847" s="7" t="s">
        <v>571</v>
      </c>
      <c r="E847" s="7"/>
      <c r="F847" s="7"/>
    </row>
    <row r="848">
      <c r="A848" s="7" t="s">
        <v>2016</v>
      </c>
      <c r="C848" s="7" t="s">
        <v>1400</v>
      </c>
      <c r="D848" s="7" t="s">
        <v>682</v>
      </c>
      <c r="E848" s="7"/>
      <c r="F848" s="7"/>
    </row>
    <row r="849">
      <c r="A849" s="7" t="s">
        <v>2017</v>
      </c>
      <c r="C849" s="7" t="s">
        <v>1372</v>
      </c>
      <c r="D849" s="7" t="s">
        <v>1373</v>
      </c>
      <c r="E849" s="7"/>
      <c r="F849" s="7"/>
    </row>
    <row r="850">
      <c r="A850" s="7" t="s">
        <v>2018</v>
      </c>
      <c r="B850" s="7" t="s">
        <v>1763</v>
      </c>
      <c r="C850" s="7" t="s">
        <v>963</v>
      </c>
      <c r="D850" s="7" t="s">
        <v>964</v>
      </c>
      <c r="E850" s="7"/>
      <c r="F850" s="7"/>
    </row>
    <row r="851">
      <c r="A851" s="7" t="s">
        <v>2019</v>
      </c>
      <c r="B851" s="7" t="s">
        <v>582</v>
      </c>
      <c r="C851" s="7" t="s">
        <v>631</v>
      </c>
      <c r="D851" s="7" t="s">
        <v>583</v>
      </c>
      <c r="E851" s="7"/>
      <c r="F851" s="7"/>
    </row>
    <row r="852">
      <c r="A852" s="7" t="s">
        <v>2020</v>
      </c>
      <c r="B852" s="7" t="s">
        <v>1325</v>
      </c>
      <c r="C852" s="7" t="s">
        <v>1326</v>
      </c>
      <c r="D852" s="7" t="s">
        <v>1327</v>
      </c>
      <c r="E852" s="7"/>
      <c r="F852" s="7"/>
    </row>
    <row r="853">
      <c r="A853" s="7" t="s">
        <v>2021</v>
      </c>
      <c r="C853" s="7" t="s">
        <v>611</v>
      </c>
      <c r="D853" s="7" t="s">
        <v>612</v>
      </c>
      <c r="E853" s="7"/>
      <c r="F853" s="7"/>
    </row>
    <row r="854">
      <c r="A854" s="7" t="s">
        <v>2022</v>
      </c>
      <c r="C854" s="7" t="s">
        <v>1142</v>
      </c>
      <c r="D854" s="7" t="s">
        <v>609</v>
      </c>
      <c r="E854" s="7"/>
      <c r="F854" s="7"/>
    </row>
    <row r="855">
      <c r="A855" s="7" t="s">
        <v>2023</v>
      </c>
      <c r="C855" s="7" t="s">
        <v>1400</v>
      </c>
      <c r="D855" s="7" t="s">
        <v>682</v>
      </c>
      <c r="E855" s="7"/>
      <c r="F855" s="7"/>
    </row>
    <row r="856">
      <c r="A856" s="7" t="s">
        <v>2024</v>
      </c>
      <c r="B856" s="7" t="s">
        <v>2025</v>
      </c>
      <c r="C856" s="7" t="s">
        <v>529</v>
      </c>
      <c r="D856" s="7" t="s">
        <v>531</v>
      </c>
      <c r="E856" s="7"/>
      <c r="F856" s="7"/>
    </row>
    <row r="857">
      <c r="A857" s="7" t="s">
        <v>2026</v>
      </c>
      <c r="B857" s="7" t="s">
        <v>740</v>
      </c>
      <c r="C857" s="7" t="s">
        <v>741</v>
      </c>
      <c r="D857" s="7" t="s">
        <v>740</v>
      </c>
      <c r="E857" s="7"/>
      <c r="F857" s="7"/>
    </row>
    <row r="858">
      <c r="A858" s="7" t="s">
        <v>2027</v>
      </c>
      <c r="B858" s="7" t="s">
        <v>2028</v>
      </c>
      <c r="C858" s="7" t="s">
        <v>959</v>
      </c>
      <c r="D858" s="7" t="s">
        <v>664</v>
      </c>
      <c r="E858" s="7"/>
      <c r="F858" s="7"/>
    </row>
    <row r="859">
      <c r="A859" s="7" t="s">
        <v>2029</v>
      </c>
      <c r="B859" s="7" t="s">
        <v>2030</v>
      </c>
      <c r="C859" s="7" t="s">
        <v>1204</v>
      </c>
      <c r="D859" s="7" t="s">
        <v>872</v>
      </c>
      <c r="E859" s="7"/>
      <c r="F859" s="7"/>
    </row>
    <row r="860">
      <c r="A860" s="7" t="s">
        <v>2031</v>
      </c>
      <c r="B860" s="7" t="s">
        <v>2032</v>
      </c>
      <c r="C860" s="7" t="s">
        <v>2033</v>
      </c>
      <c r="D860" s="7" t="s">
        <v>788</v>
      </c>
      <c r="E860" s="7"/>
      <c r="F860" s="7"/>
    </row>
    <row r="861">
      <c r="A861" s="7" t="s">
        <v>2034</v>
      </c>
      <c r="C861" s="7" t="s">
        <v>1649</v>
      </c>
      <c r="D861" s="7" t="s">
        <v>1650</v>
      </c>
      <c r="E861" s="7"/>
      <c r="F861" s="7"/>
    </row>
    <row r="862">
      <c r="A862" s="7" t="s">
        <v>2035</v>
      </c>
      <c r="B862" s="7" t="s">
        <v>1217</v>
      </c>
      <c r="C862" s="7" t="s">
        <v>1218</v>
      </c>
      <c r="D862" s="7" t="s">
        <v>1219</v>
      </c>
      <c r="E862" s="7"/>
      <c r="F862" s="7"/>
    </row>
    <row r="863">
      <c r="A863" s="7" t="s">
        <v>2036</v>
      </c>
      <c r="C863" s="7" t="s">
        <v>839</v>
      </c>
      <c r="D863" s="7" t="s">
        <v>599</v>
      </c>
      <c r="E863" s="7"/>
      <c r="F863" s="7"/>
    </row>
    <row r="864">
      <c r="A864" s="7" t="s">
        <v>2037</v>
      </c>
      <c r="B864" s="7" t="s">
        <v>538</v>
      </c>
      <c r="C864" s="7" t="s">
        <v>1338</v>
      </c>
      <c r="D864" s="7" t="s">
        <v>538</v>
      </c>
      <c r="E864" s="7"/>
      <c r="F864" s="7"/>
    </row>
    <row r="865">
      <c r="A865" s="7" t="s">
        <v>2038</v>
      </c>
      <c r="C865" s="7" t="s">
        <v>2039</v>
      </c>
      <c r="D865" s="7" t="s">
        <v>968</v>
      </c>
      <c r="E865" s="7"/>
      <c r="F865" s="7"/>
    </row>
    <row r="866">
      <c r="A866" s="7" t="s">
        <v>2040</v>
      </c>
      <c r="B866" s="7" t="s">
        <v>1030</v>
      </c>
      <c r="C866" s="7" t="s">
        <v>1060</v>
      </c>
      <c r="D866" s="7" t="s">
        <v>1030</v>
      </c>
      <c r="E866" s="7"/>
      <c r="F866" s="7"/>
    </row>
    <row r="867">
      <c r="A867" s="7" t="s">
        <v>2041</v>
      </c>
      <c r="C867" s="7" t="s">
        <v>766</v>
      </c>
      <c r="D867" s="7" t="s">
        <v>767</v>
      </c>
      <c r="E867" s="7"/>
      <c r="F867" s="7"/>
    </row>
    <row r="868">
      <c r="A868" s="7" t="s">
        <v>2042</v>
      </c>
      <c r="B868" s="7" t="s">
        <v>2043</v>
      </c>
      <c r="C868" s="7" t="s">
        <v>963</v>
      </c>
      <c r="D868" s="7" t="s">
        <v>964</v>
      </c>
      <c r="E868" s="7"/>
      <c r="F868" s="7"/>
    </row>
    <row r="869">
      <c r="A869" s="7" t="s">
        <v>2044</v>
      </c>
      <c r="B869" s="7" t="s">
        <v>2045</v>
      </c>
      <c r="C869" s="7" t="s">
        <v>948</v>
      </c>
      <c r="D869" s="7" t="s">
        <v>949</v>
      </c>
      <c r="E869" s="7"/>
      <c r="F869" s="7"/>
    </row>
    <row r="870">
      <c r="A870" s="7" t="s">
        <v>2046</v>
      </c>
      <c r="B870" s="7" t="s">
        <v>1421</v>
      </c>
      <c r="C870" s="7" t="s">
        <v>1011</v>
      </c>
      <c r="D870" s="7" t="s">
        <v>1012</v>
      </c>
      <c r="E870" s="7"/>
      <c r="F870" s="7"/>
    </row>
    <row r="871">
      <c r="A871" s="7" t="s">
        <v>2047</v>
      </c>
      <c r="B871" s="7" t="s">
        <v>725</v>
      </c>
      <c r="C871" s="7" t="s">
        <v>726</v>
      </c>
      <c r="D871" s="7" t="s">
        <v>725</v>
      </c>
      <c r="E871" s="7"/>
      <c r="F871" s="7"/>
    </row>
    <row r="872">
      <c r="A872" s="7" t="s">
        <v>2048</v>
      </c>
      <c r="B872" s="7" t="s">
        <v>767</v>
      </c>
      <c r="C872" s="7" t="s">
        <v>2049</v>
      </c>
      <c r="D872" s="7" t="s">
        <v>767</v>
      </c>
      <c r="E872" s="7"/>
      <c r="F872" s="7"/>
    </row>
    <row r="873">
      <c r="A873" s="7" t="s">
        <v>2050</v>
      </c>
      <c r="C873" s="7" t="s">
        <v>2039</v>
      </c>
      <c r="D873" s="7" t="s">
        <v>968</v>
      </c>
      <c r="E873" s="7"/>
      <c r="F873" s="7"/>
    </row>
    <row r="874">
      <c r="A874" s="7" t="s">
        <v>2051</v>
      </c>
      <c r="B874" s="7" t="s">
        <v>619</v>
      </c>
      <c r="C874" s="7" t="s">
        <v>880</v>
      </c>
      <c r="D874" s="7" t="s">
        <v>621</v>
      </c>
      <c r="E874" s="7"/>
      <c r="F874" s="7"/>
    </row>
    <row r="875">
      <c r="A875" s="7" t="s">
        <v>2052</v>
      </c>
      <c r="C875" s="7" t="s">
        <v>1492</v>
      </c>
      <c r="D875" s="7" t="s">
        <v>527</v>
      </c>
      <c r="E875" s="7"/>
      <c r="F875" s="7"/>
    </row>
    <row r="876">
      <c r="A876" s="7" t="s">
        <v>2053</v>
      </c>
      <c r="B876" s="7" t="s">
        <v>802</v>
      </c>
      <c r="C876" s="7" t="s">
        <v>801</v>
      </c>
      <c r="D876" s="7" t="s">
        <v>802</v>
      </c>
      <c r="E876" s="7"/>
      <c r="F876" s="7"/>
    </row>
    <row r="877">
      <c r="A877" s="7" t="s">
        <v>2054</v>
      </c>
      <c r="B877" s="7" t="s">
        <v>1703</v>
      </c>
      <c r="C877" s="7" t="s">
        <v>2055</v>
      </c>
      <c r="D877" s="7" t="s">
        <v>2056</v>
      </c>
      <c r="E877" s="7"/>
      <c r="F877" s="7"/>
    </row>
    <row r="878">
      <c r="A878" s="7" t="s">
        <v>2057</v>
      </c>
      <c r="B878" s="7" t="s">
        <v>2058</v>
      </c>
      <c r="C878" s="7" t="s">
        <v>1074</v>
      </c>
      <c r="D878" s="7" t="s">
        <v>544</v>
      </c>
      <c r="E878" s="7"/>
      <c r="F878" s="7"/>
    </row>
    <row r="879">
      <c r="A879" s="7" t="s">
        <v>2059</v>
      </c>
      <c r="B879" s="7" t="s">
        <v>2060</v>
      </c>
      <c r="C879" s="7" t="s">
        <v>545</v>
      </c>
      <c r="D879" s="7" t="s">
        <v>544</v>
      </c>
      <c r="E879" s="7"/>
      <c r="F879" s="7"/>
    </row>
    <row r="880">
      <c r="A880" s="7" t="s">
        <v>2061</v>
      </c>
      <c r="B880" s="7" t="s">
        <v>2062</v>
      </c>
      <c r="C880" s="7" t="s">
        <v>787</v>
      </c>
      <c r="D880" s="7" t="s">
        <v>788</v>
      </c>
      <c r="E880" s="7"/>
      <c r="F880" s="7"/>
    </row>
    <row r="881">
      <c r="A881" s="7" t="s">
        <v>2063</v>
      </c>
      <c r="B881" s="7" t="s">
        <v>1403</v>
      </c>
      <c r="C881" s="7" t="s">
        <v>1025</v>
      </c>
      <c r="D881" s="7" t="s">
        <v>887</v>
      </c>
      <c r="E881" s="7"/>
      <c r="F881" s="7"/>
    </row>
    <row r="882">
      <c r="A882" s="7" t="s">
        <v>2064</v>
      </c>
      <c r="B882" s="7" t="s">
        <v>1845</v>
      </c>
      <c r="C882" s="7" t="s">
        <v>1279</v>
      </c>
      <c r="D882" s="7" t="s">
        <v>596</v>
      </c>
      <c r="E882" s="7"/>
      <c r="F882" s="7"/>
    </row>
    <row r="883">
      <c r="A883" s="7" t="s">
        <v>2064</v>
      </c>
      <c r="B883" s="7" t="s">
        <v>994</v>
      </c>
      <c r="C883" s="7" t="s">
        <v>995</v>
      </c>
      <c r="D883" s="7" t="s">
        <v>596</v>
      </c>
      <c r="E883" s="7"/>
      <c r="F883" s="7"/>
    </row>
    <row r="884">
      <c r="A884" s="7" t="s">
        <v>2065</v>
      </c>
      <c r="C884" s="7" t="s">
        <v>839</v>
      </c>
      <c r="D884" s="7" t="s">
        <v>599</v>
      </c>
      <c r="E884" s="7"/>
      <c r="F884" s="7"/>
    </row>
    <row r="885">
      <c r="A885" s="7" t="s">
        <v>2066</v>
      </c>
      <c r="C885" s="7" t="s">
        <v>1440</v>
      </c>
      <c r="D885" s="7" t="s">
        <v>1441</v>
      </c>
      <c r="E885" s="7"/>
      <c r="F885" s="7"/>
    </row>
    <row r="886">
      <c r="A886" s="7" t="s">
        <v>2067</v>
      </c>
      <c r="B886" s="7" t="s">
        <v>1217</v>
      </c>
      <c r="C886" s="7" t="s">
        <v>1218</v>
      </c>
      <c r="D886" s="7" t="s">
        <v>1219</v>
      </c>
      <c r="E886" s="7"/>
      <c r="F886" s="7"/>
    </row>
    <row r="887">
      <c r="A887" s="7" t="s">
        <v>2068</v>
      </c>
      <c r="B887" s="7" t="s">
        <v>1228</v>
      </c>
      <c r="C887" s="7" t="s">
        <v>1229</v>
      </c>
      <c r="D887" s="7" t="s">
        <v>571</v>
      </c>
      <c r="E887" s="7"/>
      <c r="F887" s="7"/>
    </row>
    <row r="888">
      <c r="A888" s="7" t="s">
        <v>2069</v>
      </c>
      <c r="B888" s="7" t="s">
        <v>704</v>
      </c>
      <c r="C888" s="7" t="s">
        <v>705</v>
      </c>
      <c r="D888" s="7" t="s">
        <v>706</v>
      </c>
      <c r="E888" s="7"/>
      <c r="F888" s="7"/>
    </row>
    <row r="889">
      <c r="A889" s="7" t="s">
        <v>2070</v>
      </c>
      <c r="C889" s="7" t="s">
        <v>1076</v>
      </c>
      <c r="D889" s="7" t="s">
        <v>1077</v>
      </c>
      <c r="E889" s="7"/>
      <c r="F889" s="7"/>
    </row>
    <row r="890">
      <c r="A890" s="7" t="s">
        <v>2071</v>
      </c>
      <c r="C890" s="7" t="s">
        <v>1400</v>
      </c>
      <c r="D890" s="7" t="s">
        <v>682</v>
      </c>
      <c r="E890" s="7"/>
      <c r="F890" s="7"/>
    </row>
    <row r="891">
      <c r="A891" s="7" t="s">
        <v>2072</v>
      </c>
      <c r="B891" s="7" t="s">
        <v>859</v>
      </c>
      <c r="C891" s="7" t="s">
        <v>860</v>
      </c>
      <c r="D891" s="7" t="s">
        <v>859</v>
      </c>
      <c r="E891" s="7"/>
      <c r="F891" s="7"/>
    </row>
    <row r="892">
      <c r="A892" s="7" t="s">
        <v>2073</v>
      </c>
      <c r="B892" s="7" t="s">
        <v>2074</v>
      </c>
      <c r="C892" s="7" t="s">
        <v>559</v>
      </c>
      <c r="D892" s="7" t="s">
        <v>560</v>
      </c>
      <c r="E892" s="7"/>
      <c r="F892" s="7"/>
    </row>
    <row r="893">
      <c r="A893" s="7" t="s">
        <v>1370</v>
      </c>
      <c r="B893" s="7" t="s">
        <v>1369</v>
      </c>
      <c r="C893" s="7" t="s">
        <v>1370</v>
      </c>
      <c r="D893" s="7" t="s">
        <v>1310</v>
      </c>
      <c r="E893" s="7"/>
      <c r="F893" s="7"/>
    </row>
    <row r="894">
      <c r="A894" s="7" t="s">
        <v>2075</v>
      </c>
      <c r="B894" s="7" t="s">
        <v>1030</v>
      </c>
      <c r="C894" s="7" t="s">
        <v>1060</v>
      </c>
      <c r="D894" s="7" t="s">
        <v>1030</v>
      </c>
      <c r="E894" s="7"/>
      <c r="F894" s="7"/>
    </row>
    <row r="895">
      <c r="A895" s="7" t="s">
        <v>2076</v>
      </c>
      <c r="B895" s="7" t="s">
        <v>2077</v>
      </c>
      <c r="C895" s="7" t="s">
        <v>779</v>
      </c>
      <c r="D895" s="7" t="s">
        <v>780</v>
      </c>
      <c r="E895" s="7"/>
      <c r="F895" s="7"/>
    </row>
    <row r="896">
      <c r="A896" s="7" t="s">
        <v>2078</v>
      </c>
      <c r="B896" s="7" t="s">
        <v>2079</v>
      </c>
      <c r="C896" s="7" t="s">
        <v>2080</v>
      </c>
      <c r="D896" s="7" t="s">
        <v>1080</v>
      </c>
      <c r="E896" s="7"/>
      <c r="F896" s="7"/>
    </row>
    <row r="897">
      <c r="A897" s="7" t="s">
        <v>2081</v>
      </c>
      <c r="B897" s="7" t="s">
        <v>1432</v>
      </c>
      <c r="C897" s="7" t="s">
        <v>884</v>
      </c>
      <c r="D897" s="7" t="s">
        <v>884</v>
      </c>
      <c r="E897" s="7"/>
      <c r="F897" s="7"/>
    </row>
    <row r="898">
      <c r="A898" s="7" t="s">
        <v>2082</v>
      </c>
      <c r="B898" s="7" t="s">
        <v>1269</v>
      </c>
      <c r="C898" s="7" t="s">
        <v>1270</v>
      </c>
      <c r="D898" s="7" t="s">
        <v>921</v>
      </c>
      <c r="E898" s="7"/>
      <c r="F898" s="7"/>
    </row>
    <row r="899">
      <c r="A899" s="7" t="s">
        <v>2083</v>
      </c>
      <c r="B899" s="7" t="s">
        <v>1258</v>
      </c>
      <c r="C899" s="7" t="s">
        <v>1259</v>
      </c>
      <c r="D899" s="7" t="s">
        <v>1260</v>
      </c>
      <c r="E899" s="7"/>
      <c r="F899" s="7"/>
    </row>
    <row r="900">
      <c r="A900" s="7" t="s">
        <v>2084</v>
      </c>
      <c r="B900" s="7" t="s">
        <v>571</v>
      </c>
      <c r="C900" s="7" t="s">
        <v>761</v>
      </c>
      <c r="D900" s="7" t="s">
        <v>571</v>
      </c>
      <c r="E900" s="7"/>
      <c r="F900" s="7"/>
    </row>
    <row r="901">
      <c r="A901" s="7" t="s">
        <v>2085</v>
      </c>
      <c r="C901" s="7" t="s">
        <v>892</v>
      </c>
      <c r="D901" s="7" t="s">
        <v>893</v>
      </c>
      <c r="E901" s="7"/>
      <c r="F901" s="7"/>
    </row>
    <row r="902">
      <c r="A902" s="7" t="s">
        <v>2086</v>
      </c>
      <c r="B902" s="7" t="s">
        <v>2087</v>
      </c>
      <c r="C902" s="7" t="s">
        <v>563</v>
      </c>
      <c r="D902" s="7" t="s">
        <v>564</v>
      </c>
      <c r="E902" s="7"/>
      <c r="F902" s="7"/>
    </row>
    <row r="903">
      <c r="A903" s="7" t="s">
        <v>2088</v>
      </c>
      <c r="B903" s="7" t="s">
        <v>2089</v>
      </c>
      <c r="C903" s="7" t="s">
        <v>1969</v>
      </c>
      <c r="D903" s="7" t="s">
        <v>921</v>
      </c>
      <c r="E903" s="7"/>
      <c r="F903" s="7"/>
    </row>
    <row r="904">
      <c r="A904" s="7" t="s">
        <v>2090</v>
      </c>
      <c r="B904" s="7" t="s">
        <v>1413</v>
      </c>
      <c r="C904" s="7" t="s">
        <v>1414</v>
      </c>
      <c r="D904" s="7" t="s">
        <v>1413</v>
      </c>
      <c r="E904" s="7"/>
      <c r="F904" s="7"/>
    </row>
    <row r="905">
      <c r="A905" s="7" t="s">
        <v>2091</v>
      </c>
      <c r="B905" s="7" t="s">
        <v>975</v>
      </c>
      <c r="C905" s="7" t="s">
        <v>976</v>
      </c>
      <c r="D905" s="7" t="s">
        <v>977</v>
      </c>
      <c r="E905" s="7"/>
      <c r="F905" s="7"/>
    </row>
    <row r="906">
      <c r="A906" s="7" t="s">
        <v>2092</v>
      </c>
      <c r="B906" s="7" t="s">
        <v>2093</v>
      </c>
      <c r="C906" s="7" t="s">
        <v>847</v>
      </c>
      <c r="D906" s="7" t="s">
        <v>848</v>
      </c>
      <c r="E906" s="7"/>
      <c r="F906" s="7"/>
    </row>
    <row r="907">
      <c r="A907" s="7" t="s">
        <v>2094</v>
      </c>
      <c r="C907" s="7" t="s">
        <v>777</v>
      </c>
      <c r="D907" s="7" t="s">
        <v>527</v>
      </c>
      <c r="E907" s="7"/>
      <c r="F907" s="7"/>
    </row>
    <row r="908">
      <c r="A908" s="7" t="s">
        <v>2095</v>
      </c>
      <c r="B908" s="7" t="s">
        <v>1771</v>
      </c>
      <c r="C908" s="7" t="s">
        <v>1772</v>
      </c>
      <c r="D908" s="7" t="s">
        <v>1771</v>
      </c>
      <c r="E908" s="7"/>
      <c r="F908" s="7"/>
    </row>
    <row r="909">
      <c r="A909" s="7" t="s">
        <v>2095</v>
      </c>
      <c r="B909" s="7" t="s">
        <v>2025</v>
      </c>
      <c r="C909" s="7" t="s">
        <v>1991</v>
      </c>
      <c r="D909" s="7" t="s">
        <v>531</v>
      </c>
      <c r="E909" s="7"/>
      <c r="F909" s="7"/>
    </row>
    <row r="910">
      <c r="A910" s="7" t="s">
        <v>2096</v>
      </c>
      <c r="C910" s="7" t="s">
        <v>611</v>
      </c>
      <c r="D910" s="7" t="s">
        <v>612</v>
      </c>
      <c r="E910" s="7"/>
      <c r="F910" s="7"/>
    </row>
    <row r="911">
      <c r="A911" s="7" t="s">
        <v>2097</v>
      </c>
      <c r="C911" s="7" t="s">
        <v>763</v>
      </c>
      <c r="D911" s="7" t="s">
        <v>764</v>
      </c>
      <c r="E911" s="7"/>
      <c r="F911" s="7"/>
    </row>
    <row r="912">
      <c r="A912" s="7" t="s">
        <v>2098</v>
      </c>
      <c r="B912" s="7" t="s">
        <v>767</v>
      </c>
      <c r="C912" s="7" t="s">
        <v>2049</v>
      </c>
      <c r="D912" s="7" t="s">
        <v>767</v>
      </c>
      <c r="E912" s="7"/>
      <c r="F912" s="7"/>
    </row>
    <row r="913">
      <c r="A913" s="7" t="s">
        <v>2099</v>
      </c>
      <c r="C913" s="7" t="s">
        <v>744</v>
      </c>
      <c r="D913" s="7" t="s">
        <v>745</v>
      </c>
      <c r="E913" s="7"/>
      <c r="F913" s="7"/>
    </row>
    <row r="914">
      <c r="A914" s="7" t="s">
        <v>2100</v>
      </c>
      <c r="B914" s="7" t="s">
        <v>1413</v>
      </c>
      <c r="C914" s="7" t="s">
        <v>1414</v>
      </c>
      <c r="D914" s="7" t="s">
        <v>1413</v>
      </c>
      <c r="E914" s="7"/>
      <c r="F914" s="7"/>
    </row>
    <row r="915">
      <c r="A915" s="7" t="s">
        <v>2101</v>
      </c>
      <c r="B915" s="7" t="s">
        <v>2102</v>
      </c>
      <c r="C915" s="7" t="s">
        <v>959</v>
      </c>
      <c r="D915" s="7" t="s">
        <v>664</v>
      </c>
      <c r="E915" s="7"/>
      <c r="F915" s="7"/>
    </row>
    <row r="916">
      <c r="A916" s="7" t="s">
        <v>2103</v>
      </c>
      <c r="C916" s="7" t="s">
        <v>2104</v>
      </c>
      <c r="D916" s="7" t="s">
        <v>2105</v>
      </c>
      <c r="E916" s="7"/>
      <c r="F916" s="7"/>
    </row>
    <row r="917">
      <c r="A917" s="7" t="s">
        <v>2106</v>
      </c>
      <c r="B917" s="7" t="s">
        <v>874</v>
      </c>
      <c r="C917" s="7" t="s">
        <v>875</v>
      </c>
      <c r="D917" s="7" t="s">
        <v>552</v>
      </c>
      <c r="E917" s="7"/>
      <c r="F917" s="7"/>
    </row>
    <row r="918">
      <c r="A918" s="7" t="s">
        <v>2106</v>
      </c>
      <c r="B918" s="7" t="s">
        <v>877</v>
      </c>
      <c r="C918" s="7" t="s">
        <v>552</v>
      </c>
      <c r="D918" s="7" t="s">
        <v>552</v>
      </c>
      <c r="E918" s="7"/>
      <c r="F918" s="7"/>
    </row>
    <row r="919">
      <c r="A919" s="7" t="s">
        <v>2107</v>
      </c>
      <c r="B919" s="7" t="s">
        <v>531</v>
      </c>
      <c r="C919" s="7" t="s">
        <v>1773</v>
      </c>
      <c r="D919" s="7" t="s">
        <v>531</v>
      </c>
      <c r="E919" s="7"/>
      <c r="F919" s="7"/>
    </row>
    <row r="920">
      <c r="A920" s="7" t="s">
        <v>2108</v>
      </c>
      <c r="B920" s="7" t="s">
        <v>751</v>
      </c>
      <c r="C920" s="7" t="s">
        <v>752</v>
      </c>
      <c r="D920" s="7" t="s">
        <v>753</v>
      </c>
      <c r="E920" s="7"/>
      <c r="F920" s="7"/>
    </row>
    <row r="921">
      <c r="A921" s="7" t="s">
        <v>2109</v>
      </c>
      <c r="B921" s="7" t="s">
        <v>2110</v>
      </c>
      <c r="C921" s="7" t="s">
        <v>792</v>
      </c>
      <c r="D921" s="7" t="s">
        <v>751</v>
      </c>
      <c r="E921" s="7"/>
      <c r="F921" s="7"/>
    </row>
    <row r="922">
      <c r="A922" s="7" t="s">
        <v>2111</v>
      </c>
      <c r="B922" s="7" t="s">
        <v>619</v>
      </c>
      <c r="C922" s="7" t="s">
        <v>620</v>
      </c>
      <c r="D922" s="7" t="s">
        <v>621</v>
      </c>
      <c r="E922" s="7"/>
      <c r="F922" s="7"/>
    </row>
    <row r="923">
      <c r="A923" s="7" t="s">
        <v>2112</v>
      </c>
      <c r="B923" s="7" t="s">
        <v>1650</v>
      </c>
      <c r="C923" s="7" t="s">
        <v>1649</v>
      </c>
      <c r="D923" s="7" t="s">
        <v>1650</v>
      </c>
      <c r="E923" s="7"/>
      <c r="F923" s="7"/>
    </row>
    <row r="924">
      <c r="A924" s="7" t="s">
        <v>2113</v>
      </c>
      <c r="B924" s="7" t="s">
        <v>773</v>
      </c>
      <c r="C924" s="7" t="s">
        <v>774</v>
      </c>
      <c r="D924" s="7" t="s">
        <v>775</v>
      </c>
      <c r="E924" s="7"/>
      <c r="F924" s="7"/>
    </row>
    <row r="925">
      <c r="A925" s="7" t="s">
        <v>2114</v>
      </c>
      <c r="C925" s="7" t="s">
        <v>813</v>
      </c>
      <c r="D925" s="7" t="s">
        <v>686</v>
      </c>
      <c r="E925" s="7"/>
      <c r="F925" s="7"/>
    </row>
    <row r="926">
      <c r="A926" s="7" t="s">
        <v>2115</v>
      </c>
      <c r="C926" s="7" t="s">
        <v>675</v>
      </c>
      <c r="D926" s="7" t="s">
        <v>676</v>
      </c>
      <c r="E926" s="7"/>
      <c r="F926" s="7"/>
    </row>
    <row r="927">
      <c r="A927" s="7" t="s">
        <v>2116</v>
      </c>
      <c r="B927" s="7" t="s">
        <v>725</v>
      </c>
      <c r="C927" s="7" t="s">
        <v>726</v>
      </c>
      <c r="D927" s="7" t="s">
        <v>725</v>
      </c>
      <c r="E927" s="7"/>
      <c r="F927" s="7"/>
    </row>
    <row r="928">
      <c r="A928" s="7" t="s">
        <v>2117</v>
      </c>
      <c r="C928" s="7" t="s">
        <v>715</v>
      </c>
      <c r="D928" s="7" t="s">
        <v>716</v>
      </c>
      <c r="E928" s="7"/>
      <c r="F928" s="7"/>
    </row>
    <row r="929">
      <c r="A929" s="7" t="s">
        <v>2118</v>
      </c>
      <c r="B929" s="7" t="s">
        <v>1434</v>
      </c>
      <c r="C929" s="7" t="s">
        <v>608</v>
      </c>
      <c r="D929" s="7" t="s">
        <v>609</v>
      </c>
      <c r="E929" s="7"/>
      <c r="F929" s="7"/>
    </row>
    <row r="930">
      <c r="A930" s="7" t="s">
        <v>2119</v>
      </c>
      <c r="C930" s="7" t="s">
        <v>755</v>
      </c>
      <c r="D930" s="7" t="s">
        <v>751</v>
      </c>
      <c r="E930" s="7"/>
      <c r="F930" s="7"/>
    </row>
    <row r="931">
      <c r="A931" s="7" t="s">
        <v>2120</v>
      </c>
      <c r="B931" s="7" t="s">
        <v>975</v>
      </c>
      <c r="C931" s="7" t="s">
        <v>976</v>
      </c>
      <c r="D931" s="7" t="s">
        <v>977</v>
      </c>
      <c r="E931" s="7"/>
      <c r="F931" s="7"/>
    </row>
    <row r="932">
      <c r="A932" s="7" t="s">
        <v>2121</v>
      </c>
      <c r="C932" s="7" t="s">
        <v>2122</v>
      </c>
      <c r="D932" s="7" t="s">
        <v>2123</v>
      </c>
      <c r="E932" s="7"/>
      <c r="F932" s="7"/>
    </row>
    <row r="933">
      <c r="A933" s="7" t="s">
        <v>2124</v>
      </c>
      <c r="C933" s="7" t="s">
        <v>715</v>
      </c>
      <c r="D933" s="7" t="s">
        <v>716</v>
      </c>
      <c r="E933" s="7"/>
      <c r="F933" s="7"/>
    </row>
    <row r="934">
      <c r="A934" s="7" t="s">
        <v>2125</v>
      </c>
      <c r="C934" s="7" t="s">
        <v>1649</v>
      </c>
      <c r="D934" s="7" t="s">
        <v>1650</v>
      </c>
      <c r="E934" s="7"/>
      <c r="F934" s="7"/>
    </row>
    <row r="935">
      <c r="A935" s="7" t="s">
        <v>2126</v>
      </c>
      <c r="B935" s="7" t="s">
        <v>2032</v>
      </c>
      <c r="C935" s="7" t="s">
        <v>2033</v>
      </c>
      <c r="D935" s="7" t="s">
        <v>788</v>
      </c>
      <c r="E935" s="7"/>
      <c r="F935" s="7"/>
    </row>
    <row r="936">
      <c r="A936" s="7" t="s">
        <v>2127</v>
      </c>
      <c r="B936" s="7" t="s">
        <v>933</v>
      </c>
      <c r="C936" s="7" t="s">
        <v>959</v>
      </c>
      <c r="D936" s="7" t="s">
        <v>664</v>
      </c>
      <c r="E936" s="7"/>
      <c r="F936" s="7"/>
    </row>
    <row r="937">
      <c r="A937" s="7" t="s">
        <v>2128</v>
      </c>
      <c r="C937" s="7" t="s">
        <v>1051</v>
      </c>
      <c r="D937" s="7" t="s">
        <v>1052</v>
      </c>
      <c r="E937" s="7"/>
      <c r="F937" s="7"/>
    </row>
    <row r="938">
      <c r="A938" s="7" t="s">
        <v>2129</v>
      </c>
      <c r="C938" s="7" t="s">
        <v>598</v>
      </c>
      <c r="D938" s="7" t="s">
        <v>599</v>
      </c>
      <c r="E938" s="7"/>
      <c r="F938" s="7"/>
    </row>
    <row r="939">
      <c r="A939" s="7" t="s">
        <v>2130</v>
      </c>
      <c r="B939" s="7" t="s">
        <v>2131</v>
      </c>
      <c r="C939" s="7" t="s">
        <v>696</v>
      </c>
      <c r="D939" s="7" t="s">
        <v>694</v>
      </c>
      <c r="E939" s="7"/>
      <c r="F939" s="7"/>
    </row>
    <row r="940">
      <c r="A940" s="7" t="s">
        <v>2132</v>
      </c>
      <c r="C940" s="7" t="s">
        <v>813</v>
      </c>
      <c r="D940" s="7" t="s">
        <v>686</v>
      </c>
      <c r="E940" s="7"/>
      <c r="F940" s="7"/>
    </row>
    <row r="941">
      <c r="A941" s="7" t="s">
        <v>2133</v>
      </c>
      <c r="B941" s="7" t="s">
        <v>804</v>
      </c>
      <c r="C941" s="7" t="s">
        <v>805</v>
      </c>
      <c r="D941" s="7" t="s">
        <v>806</v>
      </c>
      <c r="E941" s="7"/>
      <c r="F941" s="7"/>
    </row>
    <row r="942">
      <c r="A942" s="7" t="s">
        <v>2134</v>
      </c>
      <c r="B942" s="7" t="s">
        <v>571</v>
      </c>
      <c r="C942" s="7" t="s">
        <v>821</v>
      </c>
      <c r="D942" s="7" t="s">
        <v>571</v>
      </c>
      <c r="E942" s="7"/>
      <c r="F942" s="7"/>
    </row>
    <row r="943">
      <c r="A943" s="7" t="s">
        <v>2135</v>
      </c>
      <c r="B943" s="7" t="s">
        <v>1305</v>
      </c>
      <c r="C943" s="7" t="s">
        <v>1279</v>
      </c>
      <c r="D943" s="7" t="s">
        <v>596</v>
      </c>
      <c r="E943" s="7"/>
      <c r="F943" s="7"/>
    </row>
    <row r="944">
      <c r="A944" s="7" t="s">
        <v>2136</v>
      </c>
      <c r="B944" s="7" t="s">
        <v>902</v>
      </c>
      <c r="C944" s="7" t="s">
        <v>903</v>
      </c>
      <c r="D944" s="7" t="s">
        <v>596</v>
      </c>
      <c r="E944" s="7"/>
      <c r="F944" s="7"/>
    </row>
    <row r="945">
      <c r="A945" s="7" t="s">
        <v>2137</v>
      </c>
      <c r="B945" s="7" t="s">
        <v>2138</v>
      </c>
      <c r="C945" s="7" t="s">
        <v>761</v>
      </c>
      <c r="D945" s="7" t="s">
        <v>571</v>
      </c>
      <c r="E945" s="7"/>
      <c r="F945" s="7"/>
    </row>
    <row r="946">
      <c r="A946" s="7" t="s">
        <v>2139</v>
      </c>
      <c r="B946" s="7" t="s">
        <v>2089</v>
      </c>
      <c r="C946" s="7" t="s">
        <v>1969</v>
      </c>
      <c r="D946" s="7" t="s">
        <v>921</v>
      </c>
      <c r="E946" s="7"/>
      <c r="F946" s="7"/>
    </row>
    <row r="947">
      <c r="A947" s="7" t="s">
        <v>2140</v>
      </c>
      <c r="B947" s="7" t="s">
        <v>1521</v>
      </c>
      <c r="C947" s="7" t="s">
        <v>1522</v>
      </c>
      <c r="D947" s="7" t="s">
        <v>1523</v>
      </c>
      <c r="E947" s="7"/>
      <c r="F947" s="7"/>
    </row>
    <row r="948">
      <c r="A948" s="7" t="s">
        <v>2141</v>
      </c>
      <c r="B948" s="7" t="s">
        <v>1521</v>
      </c>
      <c r="C948" s="7" t="s">
        <v>1522</v>
      </c>
      <c r="D948" s="7" t="s">
        <v>1523</v>
      </c>
      <c r="E948" s="7"/>
      <c r="F948" s="7"/>
    </row>
    <row r="949">
      <c r="A949" s="7" t="s">
        <v>2142</v>
      </c>
      <c r="C949" s="7" t="s">
        <v>777</v>
      </c>
      <c r="D949" s="7" t="s">
        <v>527</v>
      </c>
      <c r="E949" s="7"/>
      <c r="F949" s="7"/>
    </row>
    <row r="950">
      <c r="A950" s="7" t="s">
        <v>2143</v>
      </c>
      <c r="B950" s="7" t="s">
        <v>2144</v>
      </c>
      <c r="C950" s="7" t="s">
        <v>638</v>
      </c>
      <c r="D950" s="7" t="s">
        <v>639</v>
      </c>
      <c r="E950" s="7"/>
      <c r="F950" s="7"/>
    </row>
    <row r="951">
      <c r="A951" s="7" t="s">
        <v>2145</v>
      </c>
      <c r="C951" s="7" t="s">
        <v>526</v>
      </c>
      <c r="D951" s="7" t="s">
        <v>527</v>
      </c>
      <c r="E951" s="7"/>
      <c r="F951" s="7"/>
    </row>
    <row r="952">
      <c r="A952" s="7" t="s">
        <v>2146</v>
      </c>
      <c r="C952" s="7" t="s">
        <v>1214</v>
      </c>
      <c r="D952" s="7" t="s">
        <v>1215</v>
      </c>
      <c r="E952" s="7"/>
      <c r="F952" s="7"/>
    </row>
    <row r="953">
      <c r="A953" s="7" t="s">
        <v>2147</v>
      </c>
      <c r="C953" s="7" t="s">
        <v>766</v>
      </c>
      <c r="D953" s="7" t="s">
        <v>767</v>
      </c>
      <c r="E953" s="7"/>
      <c r="F953" s="7"/>
    </row>
    <row r="954">
      <c r="A954" s="7" t="s">
        <v>2148</v>
      </c>
      <c r="B954" s="7" t="s">
        <v>1542</v>
      </c>
      <c r="C954" s="7" t="s">
        <v>809</v>
      </c>
      <c r="D954" s="7" t="s">
        <v>767</v>
      </c>
      <c r="E954" s="7"/>
      <c r="F954" s="7"/>
    </row>
    <row r="955">
      <c r="A955" s="7" t="s">
        <v>2149</v>
      </c>
      <c r="C955" s="7" t="s">
        <v>771</v>
      </c>
      <c r="D955" s="7" t="s">
        <v>771</v>
      </c>
      <c r="E955" s="7"/>
      <c r="F955" s="7"/>
    </row>
    <row r="956">
      <c r="A956" s="7" t="s">
        <v>2150</v>
      </c>
      <c r="B956" s="7" t="s">
        <v>1443</v>
      </c>
      <c r="C956" s="7" t="s">
        <v>1444</v>
      </c>
      <c r="D956" s="7" t="s">
        <v>1149</v>
      </c>
      <c r="E956" s="7"/>
      <c r="F956" s="7"/>
    </row>
    <row r="957">
      <c r="A957" s="7" t="s">
        <v>2151</v>
      </c>
      <c r="C957" s="7" t="s">
        <v>2152</v>
      </c>
      <c r="D957" s="7" t="s">
        <v>544</v>
      </c>
      <c r="E957" s="7"/>
      <c r="F957" s="7"/>
    </row>
    <row r="958">
      <c r="A958" s="7" t="s">
        <v>2153</v>
      </c>
      <c r="C958" s="7" t="s">
        <v>1236</v>
      </c>
      <c r="D958" s="7" t="s">
        <v>1236</v>
      </c>
      <c r="E958" s="7"/>
      <c r="F958" s="7"/>
    </row>
    <row r="959">
      <c r="A959" s="7" t="s">
        <v>2154</v>
      </c>
      <c r="C959" s="7" t="s">
        <v>533</v>
      </c>
      <c r="D959" s="7" t="s">
        <v>527</v>
      </c>
      <c r="E959" s="7"/>
      <c r="F959" s="7"/>
    </row>
    <row r="960">
      <c r="A960" s="7" t="s">
        <v>2155</v>
      </c>
      <c r="C960" s="7" t="s">
        <v>533</v>
      </c>
      <c r="D960" s="7" t="s">
        <v>527</v>
      </c>
      <c r="E960" s="7"/>
      <c r="F960" s="7"/>
    </row>
    <row r="961">
      <c r="A961" s="7" t="s">
        <v>2156</v>
      </c>
      <c r="C961" s="7" t="s">
        <v>533</v>
      </c>
      <c r="D961" s="7" t="s">
        <v>527</v>
      </c>
      <c r="E961" s="7"/>
      <c r="F961" s="7"/>
    </row>
    <row r="962">
      <c r="A962" s="7" t="s">
        <v>2157</v>
      </c>
      <c r="C962" s="7" t="s">
        <v>701</v>
      </c>
      <c r="D962" s="7" t="s">
        <v>702</v>
      </c>
      <c r="E962" s="7"/>
      <c r="F962" s="7"/>
    </row>
    <row r="963">
      <c r="A963" s="7" t="s">
        <v>2158</v>
      </c>
      <c r="C963" s="7" t="s">
        <v>701</v>
      </c>
      <c r="D963" s="7" t="s">
        <v>702</v>
      </c>
      <c r="E963" s="7"/>
      <c r="F963" s="7"/>
    </row>
    <row r="964">
      <c r="A964" s="7" t="s">
        <v>2159</v>
      </c>
      <c r="C964" s="7" t="s">
        <v>1176</v>
      </c>
      <c r="D964" s="7" t="s">
        <v>1177</v>
      </c>
      <c r="E964" s="7"/>
      <c r="F964" s="7"/>
    </row>
    <row r="965">
      <c r="A965" s="7" t="s">
        <v>2160</v>
      </c>
      <c r="B965" s="7" t="s">
        <v>1458</v>
      </c>
      <c r="C965" s="7" t="s">
        <v>579</v>
      </c>
      <c r="D965" s="7" t="s">
        <v>579</v>
      </c>
      <c r="E965" s="7"/>
      <c r="F965" s="7"/>
    </row>
    <row r="966">
      <c r="A966" s="7" t="s">
        <v>2161</v>
      </c>
      <c r="C966" s="7" t="s">
        <v>777</v>
      </c>
      <c r="D966" s="7" t="s">
        <v>527</v>
      </c>
      <c r="E966" s="7"/>
      <c r="F966" s="7"/>
    </row>
    <row r="967">
      <c r="A967" s="7" t="s">
        <v>2162</v>
      </c>
      <c r="B967" s="7" t="s">
        <v>751</v>
      </c>
      <c r="C967" s="7" t="s">
        <v>752</v>
      </c>
      <c r="D967" s="7" t="s">
        <v>753</v>
      </c>
      <c r="E967" s="7"/>
      <c r="F967" s="7"/>
    </row>
    <row r="968">
      <c r="A968" s="7" t="s">
        <v>2163</v>
      </c>
      <c r="B968" s="7" t="s">
        <v>751</v>
      </c>
      <c r="C968" s="7" t="s">
        <v>693</v>
      </c>
      <c r="D968" s="7" t="s">
        <v>694</v>
      </c>
      <c r="E968" s="7"/>
      <c r="F968" s="7"/>
    </row>
    <row r="969">
      <c r="A969" s="7" t="s">
        <v>2164</v>
      </c>
      <c r="B969" s="7" t="s">
        <v>971</v>
      </c>
      <c r="C969" s="7" t="s">
        <v>969</v>
      </c>
      <c r="D969" s="7" t="s">
        <v>971</v>
      </c>
      <c r="E969" s="7"/>
      <c r="F969" s="7"/>
    </row>
    <row r="970">
      <c r="A970" s="7" t="s">
        <v>2165</v>
      </c>
      <c r="B970" s="7" t="s">
        <v>573</v>
      </c>
      <c r="C970" s="7" t="s">
        <v>574</v>
      </c>
      <c r="D970" s="7" t="s">
        <v>575</v>
      </c>
      <c r="E970" s="7"/>
      <c r="F970" s="7"/>
    </row>
    <row r="971">
      <c r="A971" s="7" t="s">
        <v>2166</v>
      </c>
      <c r="B971" s="7" t="s">
        <v>530</v>
      </c>
      <c r="C971" s="7" t="s">
        <v>529</v>
      </c>
      <c r="D971" s="7" t="s">
        <v>531</v>
      </c>
      <c r="E971" s="7"/>
      <c r="F971" s="7"/>
    </row>
    <row r="972">
      <c r="A972" s="7" t="s">
        <v>2167</v>
      </c>
      <c r="B972" s="7" t="s">
        <v>1510</v>
      </c>
      <c r="C972" s="7" t="s">
        <v>864</v>
      </c>
      <c r="D972" s="7" t="s">
        <v>583</v>
      </c>
      <c r="E972" s="7"/>
      <c r="F972" s="7"/>
    </row>
    <row r="973">
      <c r="A973" s="7" t="s">
        <v>1592</v>
      </c>
      <c r="B973" s="7" t="s">
        <v>1857</v>
      </c>
      <c r="C973" s="7" t="s">
        <v>1592</v>
      </c>
      <c r="D973" s="7" t="s">
        <v>1593</v>
      </c>
      <c r="E973" s="7"/>
      <c r="F973" s="7"/>
    </row>
    <row r="974">
      <c r="A974" s="7" t="s">
        <v>2168</v>
      </c>
      <c r="B974" s="7" t="s">
        <v>531</v>
      </c>
      <c r="C974" s="7" t="s">
        <v>1773</v>
      </c>
      <c r="D974" s="7" t="s">
        <v>531</v>
      </c>
      <c r="E974" s="7"/>
      <c r="F974" s="7"/>
    </row>
    <row r="975">
      <c r="A975" s="7" t="s">
        <v>2169</v>
      </c>
      <c r="B975" s="7" t="s">
        <v>1480</v>
      </c>
      <c r="C975" s="7" t="s">
        <v>1309</v>
      </c>
      <c r="D975" s="7" t="s">
        <v>1310</v>
      </c>
      <c r="E975" s="7"/>
      <c r="F975" s="7"/>
    </row>
    <row r="976">
      <c r="A976" s="7" t="s">
        <v>2170</v>
      </c>
      <c r="B976" s="7" t="s">
        <v>743</v>
      </c>
      <c r="C976" s="7" t="s">
        <v>744</v>
      </c>
      <c r="D976" s="7" t="s">
        <v>745</v>
      </c>
      <c r="E976" s="7"/>
      <c r="F976" s="7"/>
    </row>
    <row r="977">
      <c r="A977" s="7" t="s">
        <v>2171</v>
      </c>
      <c r="C977" s="7" t="s">
        <v>1336</v>
      </c>
      <c r="D977" s="7" t="s">
        <v>1191</v>
      </c>
      <c r="E977" s="7"/>
      <c r="F977" s="7"/>
    </row>
    <row r="978">
      <c r="A978" s="7" t="s">
        <v>2172</v>
      </c>
      <c r="B978" s="7" t="s">
        <v>2173</v>
      </c>
      <c r="C978" s="7" t="s">
        <v>1506</v>
      </c>
      <c r="D978" s="7" t="s">
        <v>1507</v>
      </c>
      <c r="E978" s="7"/>
      <c r="F978" s="7"/>
    </row>
    <row r="979">
      <c r="A979" s="7" t="s">
        <v>2174</v>
      </c>
      <c r="C979" s="7" t="s">
        <v>1084</v>
      </c>
      <c r="D979" s="7" t="s">
        <v>1085</v>
      </c>
      <c r="E979" s="7"/>
      <c r="F979" s="7"/>
    </row>
    <row r="980">
      <c r="A980" s="7" t="s">
        <v>2175</v>
      </c>
      <c r="C980" s="7" t="s">
        <v>992</v>
      </c>
      <c r="D980" s="7" t="s">
        <v>806</v>
      </c>
      <c r="E980" s="7"/>
      <c r="F980" s="7"/>
    </row>
    <row r="981">
      <c r="A981" s="7" t="s">
        <v>2176</v>
      </c>
      <c r="B981" s="7" t="s">
        <v>2177</v>
      </c>
      <c r="C981" s="7" t="s">
        <v>696</v>
      </c>
      <c r="D981" s="7" t="s">
        <v>694</v>
      </c>
      <c r="E981" s="7"/>
      <c r="F981" s="7"/>
    </row>
    <row r="982">
      <c r="A982" s="7" t="s">
        <v>2178</v>
      </c>
      <c r="B982" s="7" t="s">
        <v>1219</v>
      </c>
      <c r="C982" s="7" t="s">
        <v>1515</v>
      </c>
      <c r="D982" s="7" t="s">
        <v>1219</v>
      </c>
      <c r="E982" s="7"/>
      <c r="F982" s="7"/>
    </row>
    <row r="983">
      <c r="A983" s="7" t="s">
        <v>2179</v>
      </c>
      <c r="B983" s="7" t="s">
        <v>1288</v>
      </c>
      <c r="C983" s="7" t="s">
        <v>1289</v>
      </c>
      <c r="D983" s="7" t="s">
        <v>1290</v>
      </c>
      <c r="E983" s="7"/>
      <c r="F983" s="7"/>
    </row>
    <row r="984">
      <c r="A984" s="7" t="s">
        <v>2180</v>
      </c>
      <c r="B984" s="7" t="s">
        <v>1325</v>
      </c>
      <c r="C984" s="7" t="s">
        <v>1326</v>
      </c>
      <c r="D984" s="7" t="s">
        <v>1327</v>
      </c>
      <c r="E984" s="7"/>
      <c r="F984" s="7"/>
    </row>
    <row r="985">
      <c r="A985" s="7" t="s">
        <v>2181</v>
      </c>
      <c r="B985" s="7" t="s">
        <v>767</v>
      </c>
      <c r="C985" s="7" t="s">
        <v>2049</v>
      </c>
      <c r="D985" s="7" t="s">
        <v>767</v>
      </c>
      <c r="E985" s="7"/>
      <c r="F985" s="7"/>
    </row>
    <row r="986">
      <c r="A986" s="7" t="s">
        <v>2182</v>
      </c>
      <c r="C986" s="7" t="s">
        <v>535</v>
      </c>
      <c r="D986" s="7" t="s">
        <v>536</v>
      </c>
      <c r="E986" s="7"/>
      <c r="F986" s="7"/>
    </row>
    <row r="987">
      <c r="A987" s="7" t="s">
        <v>2183</v>
      </c>
      <c r="C987" s="7" t="s">
        <v>813</v>
      </c>
      <c r="D987" s="7" t="s">
        <v>686</v>
      </c>
      <c r="E987" s="7"/>
      <c r="F987" s="7"/>
    </row>
    <row r="988">
      <c r="A988" s="7" t="s">
        <v>2184</v>
      </c>
      <c r="B988" s="7" t="s">
        <v>664</v>
      </c>
      <c r="C988" s="7" t="s">
        <v>665</v>
      </c>
      <c r="D988" s="7" t="s">
        <v>664</v>
      </c>
      <c r="E988" s="7"/>
      <c r="F988" s="7"/>
    </row>
    <row r="989">
      <c r="A989" s="7" t="s">
        <v>2185</v>
      </c>
      <c r="B989" s="7" t="s">
        <v>2186</v>
      </c>
      <c r="C989" s="7" t="s">
        <v>2187</v>
      </c>
      <c r="D989" s="7" t="s">
        <v>2188</v>
      </c>
      <c r="E989" s="7"/>
      <c r="F989" s="7"/>
    </row>
    <row r="990">
      <c r="A990" s="7" t="s">
        <v>2189</v>
      </c>
      <c r="B990" s="7" t="s">
        <v>2190</v>
      </c>
      <c r="C990" s="7" t="s">
        <v>2191</v>
      </c>
      <c r="D990" s="7" t="s">
        <v>2192</v>
      </c>
      <c r="E990" s="7"/>
      <c r="F990" s="7"/>
    </row>
    <row r="991">
      <c r="A991" s="7" t="s">
        <v>2193</v>
      </c>
      <c r="C991" s="7" t="s">
        <v>1564</v>
      </c>
      <c r="D991" s="7" t="s">
        <v>1564</v>
      </c>
      <c r="E991" s="7"/>
      <c r="F991" s="7"/>
    </row>
    <row r="992">
      <c r="A992" s="7" t="s">
        <v>2194</v>
      </c>
      <c r="B992" s="7" t="s">
        <v>619</v>
      </c>
      <c r="C992" s="7" t="s">
        <v>880</v>
      </c>
      <c r="D992" s="7" t="s">
        <v>621</v>
      </c>
      <c r="E992" s="7"/>
      <c r="F992" s="7"/>
    </row>
    <row r="993">
      <c r="A993" s="7" t="s">
        <v>2195</v>
      </c>
      <c r="C993" s="7" t="s">
        <v>940</v>
      </c>
      <c r="D993" s="7" t="s">
        <v>941</v>
      </c>
      <c r="E993" s="7"/>
      <c r="F993" s="7"/>
    </row>
    <row r="994">
      <c r="A994" s="7" t="s">
        <v>2196</v>
      </c>
      <c r="B994" s="7" t="s">
        <v>558</v>
      </c>
      <c r="C994" s="7" t="s">
        <v>559</v>
      </c>
      <c r="D994" s="7" t="s">
        <v>560</v>
      </c>
      <c r="E994" s="7"/>
      <c r="F994" s="7"/>
    </row>
    <row r="995">
      <c r="A995" s="7" t="s">
        <v>2197</v>
      </c>
      <c r="B995" s="7" t="s">
        <v>2198</v>
      </c>
      <c r="C995" s="7" t="s">
        <v>2199</v>
      </c>
      <c r="D995" s="7" t="s">
        <v>2200</v>
      </c>
      <c r="E995" s="7"/>
      <c r="F995" s="7"/>
    </row>
    <row r="996">
      <c r="A996" s="7" t="s">
        <v>2201</v>
      </c>
      <c r="B996" s="7" t="s">
        <v>2202</v>
      </c>
      <c r="C996" s="7" t="s">
        <v>1000</v>
      </c>
      <c r="D996" s="7" t="s">
        <v>723</v>
      </c>
      <c r="E996" s="7"/>
      <c r="F996" s="7"/>
    </row>
    <row r="997">
      <c r="A997" s="7" t="s">
        <v>2203</v>
      </c>
      <c r="B997" s="7" t="s">
        <v>863</v>
      </c>
      <c r="C997" s="7" t="s">
        <v>2204</v>
      </c>
      <c r="D997" s="7" t="s">
        <v>583</v>
      </c>
      <c r="E997" s="7"/>
      <c r="F997" s="7"/>
    </row>
    <row r="998">
      <c r="A998" s="7" t="s">
        <v>2205</v>
      </c>
      <c r="C998" s="7" t="s">
        <v>813</v>
      </c>
      <c r="D998" s="7" t="s">
        <v>686</v>
      </c>
      <c r="E998" s="7"/>
      <c r="F998" s="7"/>
    </row>
    <row r="999">
      <c r="A999" s="7" t="s">
        <v>2206</v>
      </c>
      <c r="B999" s="7" t="s">
        <v>2207</v>
      </c>
      <c r="C999" s="7" t="s">
        <v>1244</v>
      </c>
      <c r="D999" s="7" t="s">
        <v>749</v>
      </c>
      <c r="E999" s="7"/>
      <c r="F999" s="7"/>
    </row>
    <row r="1000">
      <c r="A1000" s="7" t="s">
        <v>2208</v>
      </c>
      <c r="B1000" s="7" t="s">
        <v>1221</v>
      </c>
      <c r="C1000" s="7" t="s">
        <v>851</v>
      </c>
      <c r="D1000" s="7" t="s">
        <v>583</v>
      </c>
      <c r="E1000" s="7"/>
      <c r="F1000" s="7"/>
    </row>
    <row r="1001">
      <c r="A1001" s="7" t="s">
        <v>851</v>
      </c>
      <c r="B1001" s="7" t="s">
        <v>582</v>
      </c>
      <c r="C1001" s="7" t="s">
        <v>850</v>
      </c>
      <c r="D1001" s="7" t="s">
        <v>583</v>
      </c>
      <c r="E1001" s="7"/>
      <c r="F1001" s="7"/>
    </row>
    <row r="1002">
      <c r="A1002" s="7" t="s">
        <v>851</v>
      </c>
      <c r="B1002" s="7" t="s">
        <v>582</v>
      </c>
      <c r="C1002" s="7" t="s">
        <v>851</v>
      </c>
      <c r="D1002" s="7" t="s">
        <v>583</v>
      </c>
      <c r="E1002" s="7"/>
      <c r="F1002" s="7"/>
    </row>
    <row r="1003">
      <c r="A1003" s="7" t="s">
        <v>851</v>
      </c>
      <c r="C1003" s="7" t="s">
        <v>852</v>
      </c>
      <c r="D1003" s="7" t="s">
        <v>583</v>
      </c>
      <c r="E1003" s="7"/>
      <c r="F1003" s="7"/>
    </row>
    <row r="1004">
      <c r="A1004" s="7" t="s">
        <v>851</v>
      </c>
      <c r="B1004" s="7" t="s">
        <v>582</v>
      </c>
      <c r="C1004" s="7" t="s">
        <v>2008</v>
      </c>
      <c r="D1004" s="7" t="s">
        <v>583</v>
      </c>
      <c r="E1004" s="7"/>
      <c r="F1004" s="7"/>
    </row>
    <row r="1005">
      <c r="A1005" s="7" t="s">
        <v>2209</v>
      </c>
      <c r="B1005" s="7" t="s">
        <v>1968</v>
      </c>
      <c r="C1005" s="7" t="s">
        <v>1969</v>
      </c>
      <c r="D1005" s="7" t="s">
        <v>921</v>
      </c>
      <c r="E1005" s="7"/>
      <c r="F1005" s="7"/>
    </row>
    <row r="1006">
      <c r="A1006" s="7" t="s">
        <v>2210</v>
      </c>
      <c r="B1006" s="7" t="s">
        <v>2211</v>
      </c>
      <c r="C1006" s="7" t="s">
        <v>927</v>
      </c>
      <c r="D1006" s="7" t="s">
        <v>928</v>
      </c>
      <c r="E1006" s="7"/>
      <c r="F1006" s="7"/>
    </row>
    <row r="1007">
      <c r="A1007" s="7" t="s">
        <v>2212</v>
      </c>
      <c r="B1007" s="7" t="s">
        <v>877</v>
      </c>
      <c r="C1007" s="7" t="s">
        <v>552</v>
      </c>
      <c r="D1007" s="7" t="s">
        <v>552</v>
      </c>
      <c r="E1007" s="7"/>
      <c r="F1007" s="7"/>
    </row>
    <row r="1008">
      <c r="A1008" s="7" t="s">
        <v>2213</v>
      </c>
      <c r="B1008" s="7" t="s">
        <v>2214</v>
      </c>
      <c r="C1008" s="7" t="s">
        <v>1404</v>
      </c>
      <c r="D1008" s="7" t="s">
        <v>887</v>
      </c>
      <c r="E1008" s="7"/>
      <c r="F1008" s="7"/>
    </row>
    <row r="1009">
      <c r="A1009" s="7" t="s">
        <v>2215</v>
      </c>
      <c r="B1009" s="7" t="s">
        <v>2216</v>
      </c>
      <c r="C1009" s="7" t="s">
        <v>1506</v>
      </c>
      <c r="D1009" s="7" t="s">
        <v>1507</v>
      </c>
      <c r="E1009" s="7"/>
      <c r="F1009" s="7"/>
    </row>
    <row r="1010">
      <c r="A1010" s="7" t="s">
        <v>2217</v>
      </c>
      <c r="C1010" s="7" t="s">
        <v>718</v>
      </c>
      <c r="D1010" s="7" t="s">
        <v>719</v>
      </c>
      <c r="E1010" s="7"/>
      <c r="F1010" s="7"/>
    </row>
    <row r="1011">
      <c r="A1011" s="7" t="s">
        <v>2218</v>
      </c>
      <c r="B1011" s="7" t="s">
        <v>1055</v>
      </c>
      <c r="C1011" s="7" t="s">
        <v>1323</v>
      </c>
      <c r="D1011" s="7" t="s">
        <v>1322</v>
      </c>
      <c r="E1011" s="7"/>
      <c r="F1011" s="7"/>
    </row>
    <row r="1012">
      <c r="A1012" s="7" t="s">
        <v>2219</v>
      </c>
      <c r="C1012" s="7" t="s">
        <v>718</v>
      </c>
      <c r="D1012" s="7" t="s">
        <v>719</v>
      </c>
      <c r="E1012" s="7"/>
      <c r="F1012" s="7"/>
    </row>
    <row r="1013">
      <c r="A1013" s="7" t="s">
        <v>2220</v>
      </c>
      <c r="B1013" s="7" t="s">
        <v>2062</v>
      </c>
      <c r="C1013" s="7" t="s">
        <v>787</v>
      </c>
      <c r="D1013" s="7" t="s">
        <v>788</v>
      </c>
      <c r="E1013" s="7"/>
      <c r="F1013" s="7"/>
    </row>
    <row r="1014">
      <c r="A1014" s="7" t="s">
        <v>2221</v>
      </c>
      <c r="B1014" s="7" t="s">
        <v>531</v>
      </c>
      <c r="C1014" s="7" t="s">
        <v>1773</v>
      </c>
      <c r="D1014" s="7" t="s">
        <v>531</v>
      </c>
      <c r="E1014" s="7"/>
      <c r="F1014" s="7"/>
    </row>
    <row r="1015">
      <c r="A1015" s="7" t="s">
        <v>2222</v>
      </c>
      <c r="B1015" s="7" t="s">
        <v>2223</v>
      </c>
      <c r="C1015" s="7" t="s">
        <v>910</v>
      </c>
      <c r="D1015" s="7" t="s">
        <v>723</v>
      </c>
      <c r="E1015" s="7"/>
      <c r="F1015" s="7"/>
    </row>
    <row r="1016">
      <c r="A1016" s="7" t="s">
        <v>2224</v>
      </c>
      <c r="C1016" s="7" t="s">
        <v>892</v>
      </c>
      <c r="D1016" s="7" t="s">
        <v>893</v>
      </c>
      <c r="E1016" s="7"/>
      <c r="F1016" s="7"/>
    </row>
    <row r="1017">
      <c r="A1017" s="7" t="s">
        <v>2225</v>
      </c>
      <c r="B1017" s="7" t="s">
        <v>1055</v>
      </c>
      <c r="C1017" s="7" t="s">
        <v>1056</v>
      </c>
      <c r="D1017" s="7" t="s">
        <v>1055</v>
      </c>
      <c r="E1017" s="7"/>
      <c r="F1017" s="7"/>
    </row>
    <row r="1018">
      <c r="A1018" s="7" t="s">
        <v>2226</v>
      </c>
      <c r="B1018" s="7" t="s">
        <v>649</v>
      </c>
      <c r="C1018" s="7" t="s">
        <v>650</v>
      </c>
      <c r="D1018" s="7" t="s">
        <v>651</v>
      </c>
      <c r="E1018" s="7"/>
      <c r="F1018" s="7"/>
    </row>
    <row r="1019">
      <c r="A1019" s="7" t="s">
        <v>2227</v>
      </c>
      <c r="B1019" s="7" t="s">
        <v>672</v>
      </c>
      <c r="C1019" s="7" t="s">
        <v>673</v>
      </c>
      <c r="D1019" s="7" t="s">
        <v>672</v>
      </c>
      <c r="E1019" s="7"/>
      <c r="F1019" s="7"/>
    </row>
    <row r="1020">
      <c r="A1020" s="7" t="s">
        <v>2228</v>
      </c>
      <c r="C1020" s="7" t="s">
        <v>526</v>
      </c>
      <c r="D1020" s="7" t="s">
        <v>527</v>
      </c>
      <c r="E1020" s="7"/>
      <c r="F1020" s="7"/>
    </row>
    <row r="1021">
      <c r="A1021" s="7" t="s">
        <v>2229</v>
      </c>
      <c r="B1021" s="7" t="s">
        <v>558</v>
      </c>
      <c r="C1021" s="7" t="s">
        <v>559</v>
      </c>
      <c r="D1021" s="7" t="s">
        <v>560</v>
      </c>
      <c r="E1021" s="7"/>
      <c r="F1021" s="7"/>
    </row>
    <row r="1022">
      <c r="A1022" s="7" t="s">
        <v>2230</v>
      </c>
      <c r="C1022" s="7" t="s">
        <v>1176</v>
      </c>
      <c r="D1022" s="7" t="s">
        <v>1177</v>
      </c>
      <c r="E1022" s="7"/>
      <c r="F1022" s="7"/>
    </row>
    <row r="1023">
      <c r="A1023" s="7" t="s">
        <v>2231</v>
      </c>
      <c r="B1023" s="7" t="s">
        <v>2232</v>
      </c>
      <c r="C1023" s="7" t="s">
        <v>1437</v>
      </c>
      <c r="D1023" s="7" t="s">
        <v>690</v>
      </c>
      <c r="E1023" s="7"/>
      <c r="F1023" s="7"/>
    </row>
    <row r="1024">
      <c r="A1024" s="7" t="s">
        <v>2233</v>
      </c>
      <c r="B1024" s="7" t="s">
        <v>859</v>
      </c>
      <c r="C1024" s="7" t="s">
        <v>1132</v>
      </c>
      <c r="D1024" s="7" t="s">
        <v>859</v>
      </c>
      <c r="E1024" s="7"/>
      <c r="F1024" s="7"/>
    </row>
    <row r="1025">
      <c r="A1025" s="7" t="s">
        <v>2234</v>
      </c>
      <c r="B1025" s="7" t="s">
        <v>552</v>
      </c>
      <c r="C1025" s="7" t="s">
        <v>1174</v>
      </c>
      <c r="D1025" s="7" t="s">
        <v>552</v>
      </c>
      <c r="E1025" s="7"/>
      <c r="F1025" s="7"/>
    </row>
    <row r="1026">
      <c r="A1026" s="7" t="s">
        <v>2235</v>
      </c>
      <c r="C1026" s="7" t="s">
        <v>2039</v>
      </c>
      <c r="D1026" s="7" t="s">
        <v>968</v>
      </c>
      <c r="E1026" s="7"/>
      <c r="F1026" s="7"/>
    </row>
    <row r="1027">
      <c r="A1027" s="7" t="s">
        <v>1017</v>
      </c>
      <c r="B1027" s="7" t="s">
        <v>1016</v>
      </c>
      <c r="C1027" s="7" t="s">
        <v>1017</v>
      </c>
      <c r="D1027" s="7" t="s">
        <v>690</v>
      </c>
      <c r="E1027" s="7"/>
      <c r="F1027" s="7"/>
    </row>
    <row r="1028">
      <c r="A1028" s="7" t="s">
        <v>2236</v>
      </c>
      <c r="B1028" s="7" t="s">
        <v>2237</v>
      </c>
      <c r="C1028" s="7" t="s">
        <v>693</v>
      </c>
      <c r="D1028" s="7" t="s">
        <v>694</v>
      </c>
      <c r="E1028" s="7"/>
      <c r="F1028" s="7"/>
    </row>
    <row r="1029">
      <c r="A1029" s="7" t="s">
        <v>2236</v>
      </c>
      <c r="B1029" s="7" t="s">
        <v>2238</v>
      </c>
      <c r="C1029" s="7" t="s">
        <v>696</v>
      </c>
      <c r="D1029" s="7" t="s">
        <v>694</v>
      </c>
      <c r="E1029" s="7"/>
      <c r="F1029" s="7"/>
    </row>
    <row r="1030">
      <c r="A1030" s="7" t="s">
        <v>2239</v>
      </c>
      <c r="B1030" s="7" t="s">
        <v>2240</v>
      </c>
      <c r="C1030" s="7" t="s">
        <v>2241</v>
      </c>
      <c r="D1030" s="7" t="s">
        <v>2242</v>
      </c>
      <c r="E1030" s="7"/>
      <c r="F1030" s="7"/>
    </row>
    <row r="1031">
      <c r="A1031" s="7" t="s">
        <v>2243</v>
      </c>
      <c r="C1031" s="7" t="s">
        <v>535</v>
      </c>
      <c r="D1031" s="7" t="s">
        <v>536</v>
      </c>
      <c r="E1031" s="7"/>
      <c r="F1031" s="7"/>
    </row>
    <row r="1032">
      <c r="A1032" s="7" t="s">
        <v>2244</v>
      </c>
      <c r="B1032" s="7" t="s">
        <v>1156</v>
      </c>
      <c r="C1032" s="7" t="s">
        <v>1107</v>
      </c>
      <c r="D1032" s="7" t="s">
        <v>531</v>
      </c>
      <c r="E1032" s="7"/>
      <c r="F1032" s="7"/>
    </row>
    <row r="1033">
      <c r="A1033" s="7" t="s">
        <v>2245</v>
      </c>
      <c r="B1033" s="7" t="s">
        <v>2202</v>
      </c>
      <c r="C1033" s="7" t="s">
        <v>1000</v>
      </c>
      <c r="D1033" s="7" t="s">
        <v>723</v>
      </c>
      <c r="E1033" s="7"/>
      <c r="F1033" s="7"/>
    </row>
    <row r="1034">
      <c r="A1034" s="7" t="s">
        <v>2246</v>
      </c>
      <c r="B1034" s="7" t="s">
        <v>2247</v>
      </c>
      <c r="C1034" s="7" t="s">
        <v>631</v>
      </c>
      <c r="D1034" s="7" t="s">
        <v>583</v>
      </c>
      <c r="E1034" s="7"/>
      <c r="F1034" s="7"/>
    </row>
    <row r="1035">
      <c r="A1035" s="7" t="s">
        <v>2248</v>
      </c>
      <c r="C1035" s="7" t="s">
        <v>777</v>
      </c>
      <c r="D1035" s="7" t="s">
        <v>527</v>
      </c>
      <c r="E1035" s="7"/>
      <c r="F1035" s="7"/>
    </row>
    <row r="1036">
      <c r="A1036" s="7" t="s">
        <v>2249</v>
      </c>
      <c r="B1036" s="7" t="s">
        <v>628</v>
      </c>
      <c r="C1036" s="7" t="s">
        <v>629</v>
      </c>
      <c r="D1036" s="7" t="s">
        <v>583</v>
      </c>
      <c r="E1036" s="7"/>
      <c r="F1036" s="7"/>
    </row>
    <row r="1037">
      <c r="A1037" s="7" t="s">
        <v>2250</v>
      </c>
      <c r="B1037" s="7" t="s">
        <v>626</v>
      </c>
      <c r="C1037" s="7" t="s">
        <v>1904</v>
      </c>
      <c r="D1037" s="7" t="s">
        <v>583</v>
      </c>
      <c r="E1037" s="7"/>
      <c r="F1037" s="7"/>
    </row>
    <row r="1038">
      <c r="A1038" s="7" t="s">
        <v>2251</v>
      </c>
      <c r="B1038" s="7" t="s">
        <v>1365</v>
      </c>
      <c r="C1038" s="7" t="s">
        <v>1366</v>
      </c>
      <c r="D1038" s="7" t="s">
        <v>690</v>
      </c>
      <c r="E1038" s="7"/>
      <c r="F1038" s="7"/>
    </row>
    <row r="1039">
      <c r="A1039" s="7" t="s">
        <v>2252</v>
      </c>
      <c r="B1039" s="7" t="s">
        <v>615</v>
      </c>
      <c r="C1039" s="7" t="s">
        <v>1744</v>
      </c>
      <c r="D1039" s="7" t="s">
        <v>617</v>
      </c>
      <c r="E1039" s="7"/>
      <c r="F1039" s="7"/>
    </row>
    <row r="1040">
      <c r="A1040" s="7" t="s">
        <v>2253</v>
      </c>
      <c r="B1040" s="7" t="s">
        <v>686</v>
      </c>
      <c r="C1040" s="7" t="s">
        <v>685</v>
      </c>
      <c r="D1040" s="7" t="s">
        <v>686</v>
      </c>
      <c r="E1040" s="7"/>
      <c r="F1040" s="7"/>
    </row>
    <row r="1041">
      <c r="A1041" s="7" t="s">
        <v>2254</v>
      </c>
      <c r="C1041" s="7" t="s">
        <v>718</v>
      </c>
      <c r="D1041" s="7" t="s">
        <v>719</v>
      </c>
      <c r="E1041" s="7"/>
      <c r="F1041" s="7"/>
    </row>
    <row r="1042">
      <c r="A1042" s="7" t="s">
        <v>2255</v>
      </c>
      <c r="B1042" s="7" t="s">
        <v>664</v>
      </c>
      <c r="C1042" s="7" t="s">
        <v>665</v>
      </c>
      <c r="D1042" s="7" t="s">
        <v>664</v>
      </c>
      <c r="E1042" s="7"/>
      <c r="F1042" s="7"/>
    </row>
    <row r="1043">
      <c r="A1043" s="7" t="s">
        <v>2256</v>
      </c>
      <c r="B1043" s="7" t="s">
        <v>2257</v>
      </c>
      <c r="C1043" s="7" t="s">
        <v>1323</v>
      </c>
      <c r="D1043" s="7" t="s">
        <v>1322</v>
      </c>
      <c r="E1043" s="7"/>
      <c r="F1043" s="7"/>
    </row>
    <row r="1044">
      <c r="A1044" s="7" t="s">
        <v>2258</v>
      </c>
      <c r="B1044" s="7" t="s">
        <v>745</v>
      </c>
      <c r="C1044" s="7" t="s">
        <v>744</v>
      </c>
      <c r="D1044" s="7" t="s">
        <v>745</v>
      </c>
      <c r="E1044" s="7"/>
      <c r="F1044" s="7"/>
    </row>
    <row r="1045">
      <c r="A1045" s="7" t="s">
        <v>2259</v>
      </c>
      <c r="B1045" s="7" t="s">
        <v>649</v>
      </c>
      <c r="C1045" s="7" t="s">
        <v>650</v>
      </c>
      <c r="D1045" s="7" t="s">
        <v>651</v>
      </c>
      <c r="E1045" s="7"/>
      <c r="F1045" s="7"/>
    </row>
    <row r="1046">
      <c r="A1046" s="7" t="s">
        <v>2260</v>
      </c>
      <c r="B1046" s="7" t="s">
        <v>2261</v>
      </c>
      <c r="C1046" s="7" t="s">
        <v>1159</v>
      </c>
      <c r="D1046" s="7" t="s">
        <v>1160</v>
      </c>
      <c r="E1046" s="7"/>
      <c r="F1046" s="7"/>
    </row>
    <row r="1047">
      <c r="A1047" s="7" t="s">
        <v>2262</v>
      </c>
      <c r="B1047" s="7" t="s">
        <v>2263</v>
      </c>
      <c r="C1047" s="7" t="s">
        <v>2264</v>
      </c>
      <c r="D1047" s="7" t="s">
        <v>1191</v>
      </c>
      <c r="E1047" s="7"/>
      <c r="F1047" s="7"/>
    </row>
    <row r="1048">
      <c r="A1048" s="7" t="s">
        <v>2262</v>
      </c>
      <c r="B1048" s="7" t="s">
        <v>2265</v>
      </c>
      <c r="C1048" s="7" t="s">
        <v>1254</v>
      </c>
      <c r="D1048" s="7" t="s">
        <v>1191</v>
      </c>
      <c r="E1048" s="7"/>
      <c r="F1048" s="7"/>
    </row>
    <row r="1049">
      <c r="A1049" s="7" t="s">
        <v>2266</v>
      </c>
      <c r="C1049" s="7" t="s">
        <v>1037</v>
      </c>
      <c r="D1049" s="7" t="s">
        <v>699</v>
      </c>
      <c r="E1049" s="7"/>
      <c r="F1049" s="7"/>
    </row>
    <row r="1050">
      <c r="A1050" s="7" t="s">
        <v>2267</v>
      </c>
      <c r="C1050" s="7" t="s">
        <v>1076</v>
      </c>
      <c r="D1050" s="7" t="s">
        <v>1077</v>
      </c>
      <c r="E1050" s="7"/>
      <c r="F1050" s="7"/>
    </row>
    <row r="1051">
      <c r="A1051" s="7" t="s">
        <v>2268</v>
      </c>
      <c r="B1051" s="7" t="s">
        <v>2269</v>
      </c>
      <c r="C1051" s="7" t="s">
        <v>744</v>
      </c>
      <c r="D1051" s="7" t="s">
        <v>745</v>
      </c>
      <c r="E1051" s="7"/>
      <c r="F1051" s="7"/>
    </row>
    <row r="1052">
      <c r="A1052" s="7" t="s">
        <v>2270</v>
      </c>
      <c r="B1052" s="7" t="s">
        <v>2271</v>
      </c>
      <c r="C1052" s="7" t="s">
        <v>925</v>
      </c>
      <c r="D1052" s="7" t="s">
        <v>819</v>
      </c>
      <c r="E1052" s="7"/>
      <c r="F1052" s="7"/>
    </row>
    <row r="1053">
      <c r="A1053" s="7" t="s">
        <v>2272</v>
      </c>
      <c r="B1053" s="7" t="s">
        <v>1016</v>
      </c>
      <c r="C1053" s="7" t="s">
        <v>1017</v>
      </c>
      <c r="D1053" s="7" t="s">
        <v>690</v>
      </c>
      <c r="E1053" s="7"/>
      <c r="F1053" s="7"/>
    </row>
    <row r="1054">
      <c r="A1054" s="7" t="s">
        <v>2273</v>
      </c>
      <c r="B1054" s="7" t="s">
        <v>2274</v>
      </c>
      <c r="C1054" s="7" t="s">
        <v>1159</v>
      </c>
      <c r="D1054" s="7" t="s">
        <v>1160</v>
      </c>
      <c r="E1054" s="7"/>
      <c r="F1054" s="7"/>
    </row>
    <row r="1055">
      <c r="A1055" s="7" t="s">
        <v>2275</v>
      </c>
      <c r="C1055" s="7" t="s">
        <v>1452</v>
      </c>
      <c r="D1055" s="7" t="s">
        <v>583</v>
      </c>
      <c r="E1055" s="7"/>
      <c r="F1055" s="7"/>
    </row>
    <row r="1056">
      <c r="A1056" s="7" t="s">
        <v>2276</v>
      </c>
      <c r="B1056" s="7" t="s">
        <v>1443</v>
      </c>
      <c r="C1056" s="7" t="s">
        <v>1444</v>
      </c>
      <c r="D1056" s="7" t="s">
        <v>1149</v>
      </c>
      <c r="E1056" s="7"/>
      <c r="F1056" s="7"/>
    </row>
    <row r="1057">
      <c r="A1057" s="7" t="s">
        <v>2277</v>
      </c>
      <c r="B1057" s="7" t="s">
        <v>531</v>
      </c>
      <c r="C1057" s="7" t="s">
        <v>1773</v>
      </c>
      <c r="D1057" s="7" t="s">
        <v>531</v>
      </c>
      <c r="E1057" s="7"/>
      <c r="F1057" s="7"/>
    </row>
    <row r="1058">
      <c r="A1058" s="7" t="s">
        <v>2278</v>
      </c>
      <c r="B1058" s="7" t="s">
        <v>743</v>
      </c>
      <c r="C1058" s="7" t="s">
        <v>744</v>
      </c>
      <c r="D1058" s="7" t="s">
        <v>745</v>
      </c>
      <c r="E1058" s="7"/>
      <c r="F1058" s="7"/>
    </row>
    <row r="1059">
      <c r="A1059" s="7" t="s">
        <v>2279</v>
      </c>
      <c r="B1059" s="7" t="s">
        <v>817</v>
      </c>
      <c r="C1059" s="7" t="s">
        <v>818</v>
      </c>
      <c r="D1059" s="7" t="s">
        <v>819</v>
      </c>
      <c r="E1059" s="7"/>
      <c r="F1059" s="7"/>
    </row>
    <row r="1060">
      <c r="A1060" s="7" t="s">
        <v>2280</v>
      </c>
      <c r="C1060" s="7" t="s">
        <v>675</v>
      </c>
      <c r="D1060" s="7" t="s">
        <v>676</v>
      </c>
      <c r="E1060" s="7"/>
      <c r="F1060" s="7"/>
    </row>
    <row r="1061">
      <c r="A1061" s="7" t="s">
        <v>2281</v>
      </c>
      <c r="B1061" s="7" t="s">
        <v>913</v>
      </c>
      <c r="C1061" s="7" t="s">
        <v>914</v>
      </c>
      <c r="D1061" s="7" t="s">
        <v>915</v>
      </c>
      <c r="E1061" s="7"/>
      <c r="F1061" s="7"/>
    </row>
    <row r="1062">
      <c r="A1062" s="7" t="s">
        <v>2282</v>
      </c>
      <c r="C1062" s="7" t="s">
        <v>715</v>
      </c>
      <c r="D1062" s="7" t="s">
        <v>716</v>
      </c>
      <c r="E1062" s="7"/>
      <c r="F1062" s="7"/>
    </row>
    <row r="1063">
      <c r="A1063" s="7" t="s">
        <v>2283</v>
      </c>
      <c r="C1063" s="7" t="s">
        <v>1265</v>
      </c>
      <c r="D1063" s="7" t="s">
        <v>1266</v>
      </c>
      <c r="E1063" s="7"/>
      <c r="F1063" s="7"/>
    </row>
    <row r="1064">
      <c r="A1064" s="7" t="s">
        <v>2284</v>
      </c>
      <c r="C1064" s="7" t="s">
        <v>1084</v>
      </c>
      <c r="D1064" s="7" t="s">
        <v>1085</v>
      </c>
      <c r="E1064" s="7"/>
      <c r="F1064" s="7"/>
    </row>
    <row r="1065">
      <c r="A1065" s="7" t="s">
        <v>2285</v>
      </c>
      <c r="B1065" s="7" t="s">
        <v>1152</v>
      </c>
      <c r="C1065" s="7" t="s">
        <v>1153</v>
      </c>
      <c r="D1065" s="7" t="s">
        <v>568</v>
      </c>
      <c r="E1065" s="7"/>
      <c r="F1065" s="7"/>
    </row>
    <row r="1066">
      <c r="A1066" s="7" t="s">
        <v>2286</v>
      </c>
      <c r="B1066" s="7" t="s">
        <v>582</v>
      </c>
      <c r="C1066" s="7" t="s">
        <v>624</v>
      </c>
      <c r="D1066" s="7" t="s">
        <v>583</v>
      </c>
      <c r="E1066" s="7"/>
      <c r="F1066" s="7"/>
    </row>
    <row r="1067">
      <c r="A1067" s="7" t="s">
        <v>2287</v>
      </c>
      <c r="B1067" s="7" t="s">
        <v>2232</v>
      </c>
      <c r="C1067" s="7" t="s">
        <v>1437</v>
      </c>
      <c r="D1067" s="7" t="s">
        <v>690</v>
      </c>
      <c r="E1067" s="7"/>
      <c r="F1067" s="7"/>
    </row>
    <row r="1068">
      <c r="A1068" s="7" t="s">
        <v>2288</v>
      </c>
      <c r="C1068" s="7" t="s">
        <v>611</v>
      </c>
      <c r="D1068" s="7" t="s">
        <v>612</v>
      </c>
      <c r="E1068" s="7"/>
      <c r="F1068" s="7"/>
    </row>
    <row r="1069">
      <c r="A1069" s="7" t="s">
        <v>2289</v>
      </c>
      <c r="C1069" s="7" t="s">
        <v>611</v>
      </c>
      <c r="D1069" s="7" t="s">
        <v>612</v>
      </c>
      <c r="E1069" s="7"/>
      <c r="F1069" s="7"/>
    </row>
    <row r="1070">
      <c r="A1070" s="7" t="s">
        <v>2290</v>
      </c>
      <c r="C1070" s="7" t="s">
        <v>992</v>
      </c>
      <c r="D1070" s="7" t="s">
        <v>806</v>
      </c>
      <c r="E1070" s="7"/>
      <c r="F1070" s="7"/>
    </row>
    <row r="1071">
      <c r="A1071" s="7" t="s">
        <v>2291</v>
      </c>
      <c r="B1071" s="7" t="s">
        <v>1454</v>
      </c>
      <c r="C1071" s="7" t="s">
        <v>1320</v>
      </c>
      <c r="D1071" s="7" t="s">
        <v>819</v>
      </c>
      <c r="E1071" s="7"/>
      <c r="F1071" s="7"/>
    </row>
    <row r="1072">
      <c r="A1072" s="7" t="s">
        <v>2292</v>
      </c>
      <c r="C1072" s="7" t="s">
        <v>930</v>
      </c>
      <c r="D1072" s="7" t="s">
        <v>930</v>
      </c>
      <c r="E1072" s="7"/>
      <c r="F1072" s="7"/>
    </row>
    <row r="1073">
      <c r="A1073" s="7" t="s">
        <v>2293</v>
      </c>
      <c r="B1073" s="7" t="s">
        <v>672</v>
      </c>
      <c r="C1073" s="7" t="s">
        <v>673</v>
      </c>
      <c r="D1073" s="7" t="s">
        <v>672</v>
      </c>
      <c r="E1073" s="7"/>
      <c r="F1073" s="7"/>
    </row>
    <row r="1074">
      <c r="A1074" s="7" t="s">
        <v>2294</v>
      </c>
      <c r="B1074" s="7" t="s">
        <v>936</v>
      </c>
      <c r="C1074" s="7" t="s">
        <v>937</v>
      </c>
      <c r="D1074" s="7" t="s">
        <v>531</v>
      </c>
      <c r="E1074" s="7"/>
      <c r="F1074" s="7"/>
    </row>
    <row r="1075">
      <c r="A1075" s="7" t="s">
        <v>2295</v>
      </c>
      <c r="B1075" s="7" t="s">
        <v>1269</v>
      </c>
      <c r="C1075" s="7" t="s">
        <v>1270</v>
      </c>
      <c r="D1075" s="7" t="s">
        <v>921</v>
      </c>
      <c r="E1075" s="7"/>
      <c r="F1075" s="7"/>
    </row>
    <row r="1076">
      <c r="A1076" s="7" t="s">
        <v>2296</v>
      </c>
      <c r="B1076" s="7" t="s">
        <v>2297</v>
      </c>
      <c r="C1076" s="7" t="s">
        <v>1096</v>
      </c>
      <c r="D1076" s="7" t="s">
        <v>531</v>
      </c>
      <c r="E1076" s="7"/>
      <c r="F1076" s="7"/>
    </row>
    <row r="1077">
      <c r="A1077" s="7" t="s">
        <v>2298</v>
      </c>
      <c r="B1077" s="7" t="s">
        <v>2299</v>
      </c>
      <c r="C1077" s="7" t="s">
        <v>906</v>
      </c>
      <c r="D1077" s="7" t="s">
        <v>571</v>
      </c>
      <c r="E1077" s="7"/>
      <c r="F1077" s="7"/>
    </row>
    <row r="1078">
      <c r="A1078" s="7" t="s">
        <v>2300</v>
      </c>
      <c r="C1078" s="7" t="s">
        <v>771</v>
      </c>
      <c r="D1078" s="7" t="s">
        <v>771</v>
      </c>
      <c r="E1078" s="7"/>
      <c r="F1078" s="7"/>
    </row>
    <row r="1079">
      <c r="A1079" s="7" t="s">
        <v>2301</v>
      </c>
      <c r="C1079" s="7" t="s">
        <v>1051</v>
      </c>
      <c r="D1079" s="7" t="s">
        <v>1052</v>
      </c>
      <c r="E1079" s="7"/>
      <c r="F1079" s="7"/>
    </row>
    <row r="1080">
      <c r="A1080" s="7" t="s">
        <v>2302</v>
      </c>
      <c r="C1080" s="7" t="s">
        <v>1440</v>
      </c>
      <c r="D1080" s="7" t="s">
        <v>1441</v>
      </c>
      <c r="E1080" s="7"/>
      <c r="F1080" s="7"/>
    </row>
    <row r="1081">
      <c r="A1081" s="7" t="s">
        <v>2303</v>
      </c>
      <c r="B1081" s="7" t="s">
        <v>649</v>
      </c>
      <c r="C1081" s="7" t="s">
        <v>650</v>
      </c>
      <c r="D1081" s="7" t="s">
        <v>651</v>
      </c>
      <c r="E1081" s="7"/>
      <c r="F1081" s="7"/>
    </row>
    <row r="1082">
      <c r="A1082" s="7" t="s">
        <v>2304</v>
      </c>
      <c r="B1082" s="7" t="s">
        <v>2305</v>
      </c>
      <c r="C1082" s="7" t="s">
        <v>1074</v>
      </c>
      <c r="D1082" s="7" t="s">
        <v>544</v>
      </c>
      <c r="E1082" s="7"/>
      <c r="F1082" s="7"/>
    </row>
    <row r="1083">
      <c r="A1083" s="7" t="s">
        <v>2306</v>
      </c>
      <c r="B1083" s="7" t="s">
        <v>1002</v>
      </c>
      <c r="C1083" s="7" t="s">
        <v>1003</v>
      </c>
      <c r="D1083" s="7" t="s">
        <v>921</v>
      </c>
      <c r="E1083" s="7"/>
      <c r="F1083" s="7"/>
    </row>
    <row r="1084">
      <c r="A1084" s="7" t="s">
        <v>2307</v>
      </c>
      <c r="B1084" s="7" t="s">
        <v>1454</v>
      </c>
      <c r="C1084" s="7" t="s">
        <v>1462</v>
      </c>
      <c r="D1084" s="7" t="s">
        <v>819</v>
      </c>
      <c r="E1084" s="7"/>
      <c r="F1084" s="7"/>
    </row>
    <row r="1085">
      <c r="A1085" s="7" t="s">
        <v>2308</v>
      </c>
      <c r="B1085" s="7" t="s">
        <v>2309</v>
      </c>
      <c r="C1085" s="7" t="s">
        <v>722</v>
      </c>
      <c r="D1085" s="7" t="s">
        <v>723</v>
      </c>
      <c r="E1085" s="7"/>
      <c r="F1085" s="7"/>
    </row>
    <row r="1086">
      <c r="A1086" s="7" t="s">
        <v>2310</v>
      </c>
      <c r="B1086" s="7" t="s">
        <v>552</v>
      </c>
      <c r="C1086" s="7" t="s">
        <v>1174</v>
      </c>
      <c r="D1086" s="7" t="s">
        <v>552</v>
      </c>
      <c r="E1086" s="7"/>
      <c r="F1086" s="7"/>
    </row>
    <row r="1087">
      <c r="A1087" s="7" t="s">
        <v>2311</v>
      </c>
      <c r="B1087" s="7" t="s">
        <v>582</v>
      </c>
      <c r="C1087" s="7" t="s">
        <v>850</v>
      </c>
      <c r="D1087" s="7" t="s">
        <v>583</v>
      </c>
      <c r="E1087" s="7"/>
      <c r="F1087" s="7"/>
    </row>
    <row r="1088">
      <c r="A1088" s="7" t="s">
        <v>2311</v>
      </c>
      <c r="B1088" s="7" t="s">
        <v>582</v>
      </c>
      <c r="C1088" s="7" t="s">
        <v>851</v>
      </c>
      <c r="D1088" s="7" t="s">
        <v>583</v>
      </c>
      <c r="E1088" s="7"/>
      <c r="F1088" s="7"/>
    </row>
    <row r="1089">
      <c r="A1089" s="7" t="s">
        <v>2311</v>
      </c>
      <c r="C1089" s="7" t="s">
        <v>852</v>
      </c>
      <c r="D1089" s="7" t="s">
        <v>583</v>
      </c>
      <c r="E1089" s="7"/>
      <c r="F1089" s="7"/>
    </row>
    <row r="1090">
      <c r="A1090" s="7" t="s">
        <v>2312</v>
      </c>
      <c r="B1090" s="7" t="s">
        <v>767</v>
      </c>
      <c r="C1090" s="7" t="s">
        <v>2049</v>
      </c>
      <c r="D1090" s="7" t="s">
        <v>767</v>
      </c>
      <c r="E1090" s="7"/>
      <c r="F1090" s="7"/>
    </row>
    <row r="1091">
      <c r="A1091" s="7" t="s">
        <v>2313</v>
      </c>
      <c r="B1091" s="7" t="s">
        <v>1156</v>
      </c>
      <c r="C1091" s="7" t="s">
        <v>1107</v>
      </c>
      <c r="D1091" s="7" t="s">
        <v>531</v>
      </c>
      <c r="E1091" s="7"/>
      <c r="F1091" s="7"/>
    </row>
    <row r="1092">
      <c r="A1092" s="7" t="s">
        <v>2314</v>
      </c>
      <c r="C1092" s="7" t="s">
        <v>1037</v>
      </c>
      <c r="D1092" s="7" t="s">
        <v>699</v>
      </c>
      <c r="E1092" s="7"/>
      <c r="F1092" s="7"/>
    </row>
    <row r="1093">
      <c r="A1093" s="7" t="s">
        <v>2315</v>
      </c>
      <c r="C1093" s="7" t="s">
        <v>1051</v>
      </c>
      <c r="D1093" s="7" t="s">
        <v>1052</v>
      </c>
      <c r="E1093" s="7"/>
      <c r="F1093" s="7"/>
    </row>
    <row r="1094">
      <c r="A1094" s="7" t="s">
        <v>2316</v>
      </c>
      <c r="C1094" s="7" t="s">
        <v>611</v>
      </c>
      <c r="D1094" s="7" t="s">
        <v>612</v>
      </c>
      <c r="E1094" s="7"/>
      <c r="F1094" s="7"/>
    </row>
    <row r="1095">
      <c r="A1095" s="7" t="s">
        <v>2317</v>
      </c>
      <c r="C1095" s="7" t="s">
        <v>611</v>
      </c>
      <c r="D1095" s="7" t="s">
        <v>612</v>
      </c>
      <c r="E1095" s="7"/>
      <c r="F1095" s="7"/>
    </row>
    <row r="1096">
      <c r="A1096" s="7" t="s">
        <v>2318</v>
      </c>
      <c r="B1096" s="7" t="s">
        <v>1028</v>
      </c>
      <c r="C1096" s="7" t="s">
        <v>1029</v>
      </c>
      <c r="D1096" s="7" t="s">
        <v>1030</v>
      </c>
      <c r="E1096" s="7"/>
      <c r="F1096" s="7"/>
    </row>
    <row r="1097">
      <c r="A1097" s="7" t="s">
        <v>2319</v>
      </c>
      <c r="C1097" s="7" t="s">
        <v>2152</v>
      </c>
      <c r="D1097" s="7" t="s">
        <v>544</v>
      </c>
      <c r="E1097" s="7"/>
      <c r="F1097" s="7"/>
    </row>
    <row r="1098">
      <c r="A1098" s="7" t="s">
        <v>2320</v>
      </c>
      <c r="C1098" s="7" t="s">
        <v>777</v>
      </c>
      <c r="D1098" s="7" t="s">
        <v>527</v>
      </c>
      <c r="E1098" s="7"/>
      <c r="F1098" s="7"/>
    </row>
    <row r="1099">
      <c r="A1099" s="7" t="s">
        <v>2321</v>
      </c>
      <c r="B1099" s="7" t="s">
        <v>2322</v>
      </c>
      <c r="C1099" s="7" t="s">
        <v>1683</v>
      </c>
      <c r="D1099" s="7" t="s">
        <v>583</v>
      </c>
      <c r="E1099" s="7"/>
      <c r="F1099" s="7"/>
    </row>
    <row r="1100">
      <c r="A1100" s="7" t="s">
        <v>2323</v>
      </c>
      <c r="B1100" s="7" t="s">
        <v>1589</v>
      </c>
      <c r="C1100" s="7" t="s">
        <v>1590</v>
      </c>
      <c r="D1100" s="7" t="s">
        <v>1236</v>
      </c>
      <c r="E1100" s="7"/>
      <c r="F1100" s="7"/>
    </row>
    <row r="1101">
      <c r="A1101" s="7" t="s">
        <v>2324</v>
      </c>
      <c r="B1101" s="7" t="s">
        <v>890</v>
      </c>
      <c r="C1101" s="7" t="s">
        <v>1462</v>
      </c>
      <c r="D1101" s="7" t="s">
        <v>819</v>
      </c>
      <c r="E1101" s="7"/>
      <c r="F1101" s="7"/>
    </row>
    <row r="1102">
      <c r="A1102" s="7" t="s">
        <v>2325</v>
      </c>
      <c r="B1102" s="7" t="s">
        <v>2326</v>
      </c>
      <c r="C1102" s="7" t="s">
        <v>654</v>
      </c>
      <c r="D1102" s="7" t="s">
        <v>583</v>
      </c>
      <c r="E1102" s="7"/>
      <c r="F1102" s="7"/>
    </row>
    <row r="1103">
      <c r="A1103" s="7" t="s">
        <v>2327</v>
      </c>
      <c r="B1103" s="7" t="s">
        <v>1865</v>
      </c>
      <c r="C1103" s="7" t="s">
        <v>903</v>
      </c>
      <c r="D1103" s="7" t="s">
        <v>596</v>
      </c>
      <c r="E1103" s="7"/>
      <c r="F1103" s="7"/>
    </row>
    <row r="1104">
      <c r="A1104" s="7" t="s">
        <v>2328</v>
      </c>
      <c r="C1104" s="7" t="s">
        <v>1142</v>
      </c>
      <c r="D1104" s="7" t="s">
        <v>609</v>
      </c>
      <c r="E1104" s="7"/>
      <c r="F1104" s="7"/>
    </row>
    <row r="1105">
      <c r="A1105" s="7" t="s">
        <v>2329</v>
      </c>
      <c r="C1105" s="7" t="s">
        <v>992</v>
      </c>
      <c r="D1105" s="7" t="s">
        <v>806</v>
      </c>
      <c r="E1105" s="7"/>
      <c r="F1105" s="7"/>
    </row>
    <row r="1106">
      <c r="A1106" s="7" t="s">
        <v>2329</v>
      </c>
      <c r="B1106" s="7" t="s">
        <v>804</v>
      </c>
      <c r="C1106" s="7" t="s">
        <v>805</v>
      </c>
      <c r="D1106" s="7" t="s">
        <v>806</v>
      </c>
      <c r="E1106" s="7"/>
      <c r="F1106" s="7"/>
    </row>
    <row r="1107">
      <c r="A1107" s="7" t="s">
        <v>2330</v>
      </c>
      <c r="C1107" s="7" t="s">
        <v>1034</v>
      </c>
      <c r="D1107" s="7" t="s">
        <v>872</v>
      </c>
      <c r="E1107" s="7"/>
      <c r="F1107" s="7"/>
    </row>
    <row r="1108">
      <c r="A1108" s="7" t="s">
        <v>2331</v>
      </c>
      <c r="B1108" s="7" t="s">
        <v>2032</v>
      </c>
      <c r="C1108" s="7" t="s">
        <v>2033</v>
      </c>
      <c r="D1108" s="7" t="s">
        <v>788</v>
      </c>
      <c r="E1108" s="7"/>
      <c r="F1108" s="7"/>
    </row>
    <row r="1109">
      <c r="A1109" s="7" t="s">
        <v>2332</v>
      </c>
      <c r="B1109" s="7" t="s">
        <v>2333</v>
      </c>
      <c r="C1109" s="7" t="s">
        <v>1204</v>
      </c>
      <c r="D1109" s="7" t="s">
        <v>872</v>
      </c>
      <c r="E1109" s="7"/>
      <c r="F1109" s="7"/>
    </row>
    <row r="1110">
      <c r="A1110" s="7" t="s">
        <v>2334</v>
      </c>
      <c r="B1110" s="7" t="s">
        <v>1458</v>
      </c>
      <c r="C1110" s="7" t="s">
        <v>579</v>
      </c>
      <c r="D1110" s="7" t="s">
        <v>579</v>
      </c>
      <c r="E1110" s="7"/>
      <c r="F1110" s="7"/>
    </row>
    <row r="1111">
      <c r="A1111" s="7" t="s">
        <v>2335</v>
      </c>
      <c r="C1111" s="7" t="s">
        <v>598</v>
      </c>
      <c r="D1111" s="7" t="s">
        <v>599</v>
      </c>
      <c r="E1111" s="7"/>
      <c r="F1111" s="7"/>
    </row>
    <row r="1112">
      <c r="A1112" s="7" t="s">
        <v>2336</v>
      </c>
      <c r="B1112" s="7" t="s">
        <v>2337</v>
      </c>
      <c r="C1112" s="7" t="s">
        <v>864</v>
      </c>
      <c r="D1112" s="7" t="s">
        <v>583</v>
      </c>
      <c r="E1112" s="7"/>
      <c r="F1112" s="7"/>
    </row>
    <row r="1113">
      <c r="A1113" s="7" t="s">
        <v>2338</v>
      </c>
      <c r="B1113" s="7" t="s">
        <v>1601</v>
      </c>
      <c r="C1113" s="7" t="s">
        <v>1397</v>
      </c>
      <c r="D1113" s="7" t="s">
        <v>1398</v>
      </c>
      <c r="E1113" s="7"/>
      <c r="F1113" s="7"/>
    </row>
    <row r="1114">
      <c r="A1114" s="7" t="s">
        <v>2339</v>
      </c>
      <c r="C1114" s="7" t="s">
        <v>871</v>
      </c>
      <c r="D1114" s="7" t="s">
        <v>872</v>
      </c>
      <c r="E1114" s="7"/>
      <c r="F1114" s="7"/>
    </row>
    <row r="1115">
      <c r="A1115" s="7" t="s">
        <v>2340</v>
      </c>
      <c r="C1115" s="7" t="s">
        <v>681</v>
      </c>
      <c r="D1115" s="7" t="s">
        <v>682</v>
      </c>
      <c r="E1115" s="7"/>
      <c r="F1115" s="7"/>
    </row>
    <row r="1116">
      <c r="A1116" s="7" t="s">
        <v>2341</v>
      </c>
      <c r="B1116" s="7" t="s">
        <v>1193</v>
      </c>
      <c r="C1116" s="7" t="s">
        <v>1194</v>
      </c>
      <c r="D1116" s="7" t="s">
        <v>971</v>
      </c>
      <c r="E1116" s="7"/>
      <c r="F1116" s="7"/>
    </row>
    <row r="1117">
      <c r="A1117" s="7" t="s">
        <v>2342</v>
      </c>
      <c r="B1117" s="7" t="s">
        <v>538</v>
      </c>
      <c r="C1117" s="7" t="s">
        <v>539</v>
      </c>
      <c r="D1117" s="7" t="s">
        <v>538</v>
      </c>
      <c r="E1117" s="7"/>
      <c r="F1117" s="7"/>
    </row>
    <row r="1118">
      <c r="A1118" s="7" t="s">
        <v>2343</v>
      </c>
      <c r="C1118" s="7" t="s">
        <v>535</v>
      </c>
      <c r="D1118" s="7" t="s">
        <v>536</v>
      </c>
      <c r="E1118" s="7"/>
      <c r="F1118" s="7"/>
    </row>
    <row r="1119">
      <c r="A1119" s="7" t="s">
        <v>2344</v>
      </c>
      <c r="B1119" s="7" t="s">
        <v>582</v>
      </c>
      <c r="C1119" s="7" t="s">
        <v>997</v>
      </c>
      <c r="D1119" s="7" t="s">
        <v>583</v>
      </c>
      <c r="E1119" s="7"/>
      <c r="F1119" s="7"/>
    </row>
    <row r="1120">
      <c r="A1120" s="7" t="s">
        <v>2345</v>
      </c>
      <c r="C1120" s="7" t="s">
        <v>675</v>
      </c>
      <c r="D1120" s="7" t="s">
        <v>676</v>
      </c>
      <c r="E1120" s="7"/>
      <c r="F1120" s="7"/>
    </row>
    <row r="1121">
      <c r="A1121" s="7" t="s">
        <v>2346</v>
      </c>
      <c r="B1121" s="7" t="s">
        <v>619</v>
      </c>
      <c r="C1121" s="7" t="s">
        <v>880</v>
      </c>
      <c r="D1121" s="7" t="s">
        <v>621</v>
      </c>
      <c r="E1121" s="7"/>
      <c r="F1121" s="7"/>
    </row>
    <row r="1122">
      <c r="A1122" s="7" t="s">
        <v>2347</v>
      </c>
      <c r="C1122" s="7" t="s">
        <v>598</v>
      </c>
      <c r="D1122" s="7" t="s">
        <v>599</v>
      </c>
      <c r="E1122" s="7"/>
      <c r="F1122" s="7"/>
    </row>
    <row r="1123">
      <c r="A1123" s="7" t="s">
        <v>2348</v>
      </c>
      <c r="B1123" s="7" t="s">
        <v>2349</v>
      </c>
      <c r="C1123" s="7" t="s">
        <v>910</v>
      </c>
      <c r="D1123" s="7" t="s">
        <v>723</v>
      </c>
      <c r="E1123" s="7"/>
      <c r="F1123" s="7"/>
    </row>
    <row r="1124">
      <c r="A1124" s="7" t="s">
        <v>2350</v>
      </c>
      <c r="B1124" s="7" t="s">
        <v>1625</v>
      </c>
      <c r="C1124" s="7" t="s">
        <v>608</v>
      </c>
      <c r="D1124" s="7" t="s">
        <v>609</v>
      </c>
      <c r="E1124" s="7"/>
      <c r="F1124" s="7"/>
    </row>
    <row r="1125">
      <c r="A1125" s="7" t="s">
        <v>2351</v>
      </c>
      <c r="B1125" s="7" t="s">
        <v>2352</v>
      </c>
      <c r="C1125" s="7" t="s">
        <v>1042</v>
      </c>
      <c r="D1125" s="7" t="s">
        <v>1043</v>
      </c>
      <c r="E1125" s="7"/>
      <c r="F1125" s="7"/>
    </row>
    <row r="1126">
      <c r="A1126" s="7" t="s">
        <v>2353</v>
      </c>
      <c r="C1126" s="7" t="s">
        <v>801</v>
      </c>
      <c r="D1126" s="7" t="s">
        <v>802</v>
      </c>
      <c r="E1126" s="7"/>
      <c r="F1126" s="7"/>
    </row>
    <row r="1127">
      <c r="A1127" s="7" t="s">
        <v>2354</v>
      </c>
      <c r="B1127" s="7" t="s">
        <v>615</v>
      </c>
      <c r="C1127" s="7" t="s">
        <v>616</v>
      </c>
      <c r="D1127" s="7" t="s">
        <v>617</v>
      </c>
      <c r="E1127" s="7"/>
      <c r="F1127" s="7"/>
    </row>
    <row r="1128">
      <c r="A1128" s="7" t="s">
        <v>2355</v>
      </c>
      <c r="B1128" s="7" t="s">
        <v>2356</v>
      </c>
      <c r="C1128" s="7" t="s">
        <v>1637</v>
      </c>
      <c r="D1128" s="7" t="s">
        <v>1638</v>
      </c>
      <c r="E1128" s="7"/>
      <c r="F1128" s="7"/>
    </row>
    <row r="1129">
      <c r="A1129" s="7" t="s">
        <v>2357</v>
      </c>
      <c r="B1129" s="7" t="s">
        <v>2257</v>
      </c>
      <c r="C1129" s="7" t="s">
        <v>1323</v>
      </c>
      <c r="D1129" s="7" t="s">
        <v>1322</v>
      </c>
      <c r="E1129" s="7"/>
      <c r="F1129" s="7"/>
    </row>
    <row r="1130">
      <c r="A1130" s="7" t="s">
        <v>2358</v>
      </c>
      <c r="B1130" s="7" t="s">
        <v>1030</v>
      </c>
      <c r="C1130" s="7" t="s">
        <v>1060</v>
      </c>
      <c r="D1130" s="7" t="s">
        <v>1030</v>
      </c>
      <c r="E1130" s="7"/>
      <c r="F1130" s="7"/>
    </row>
    <row r="1131">
      <c r="A1131" s="7" t="s">
        <v>2359</v>
      </c>
      <c r="B1131" s="7" t="s">
        <v>808</v>
      </c>
      <c r="C1131" s="7" t="s">
        <v>809</v>
      </c>
      <c r="D1131" s="7" t="s">
        <v>767</v>
      </c>
      <c r="E1131" s="7"/>
      <c r="F1131" s="7"/>
    </row>
    <row r="1132">
      <c r="A1132" s="7" t="s">
        <v>2360</v>
      </c>
      <c r="B1132" s="7" t="s">
        <v>1778</v>
      </c>
      <c r="C1132" s="7" t="s">
        <v>595</v>
      </c>
      <c r="D1132" s="7" t="s">
        <v>596</v>
      </c>
      <c r="E1132" s="7"/>
      <c r="F1132" s="7"/>
    </row>
    <row r="1133">
      <c r="A1133" s="7" t="s">
        <v>2361</v>
      </c>
      <c r="B1133" s="7" t="s">
        <v>1217</v>
      </c>
      <c r="C1133" s="7" t="s">
        <v>2362</v>
      </c>
      <c r="D1133" s="7" t="s">
        <v>1219</v>
      </c>
      <c r="E1133" s="7"/>
      <c r="F1133" s="7"/>
    </row>
    <row r="1134">
      <c r="A1134" s="7" t="s">
        <v>2363</v>
      </c>
      <c r="B1134" s="7" t="s">
        <v>2364</v>
      </c>
      <c r="C1134" s="7" t="s">
        <v>1637</v>
      </c>
      <c r="D1134" s="7" t="s">
        <v>1638</v>
      </c>
      <c r="E1134" s="7"/>
      <c r="F1134" s="7"/>
    </row>
    <row r="1135">
      <c r="A1135" s="7" t="s">
        <v>2365</v>
      </c>
      <c r="B1135" s="7" t="s">
        <v>2366</v>
      </c>
      <c r="C1135" s="7" t="s">
        <v>1637</v>
      </c>
      <c r="D1135" s="7" t="s">
        <v>1638</v>
      </c>
      <c r="E1135" s="7"/>
      <c r="F1135" s="7"/>
    </row>
    <row r="1136">
      <c r="A1136" s="7" t="s">
        <v>2367</v>
      </c>
      <c r="B1136" s="7" t="s">
        <v>2368</v>
      </c>
      <c r="C1136" s="7" t="s">
        <v>1042</v>
      </c>
      <c r="D1136" s="7" t="s">
        <v>1043</v>
      </c>
      <c r="E1136" s="7"/>
      <c r="F1136" s="7"/>
    </row>
    <row r="1137">
      <c r="A1137" s="7" t="s">
        <v>2369</v>
      </c>
      <c r="B1137" s="7" t="s">
        <v>1458</v>
      </c>
      <c r="C1137" s="7" t="s">
        <v>579</v>
      </c>
      <c r="D1137" s="7" t="s">
        <v>579</v>
      </c>
      <c r="E1137" s="7"/>
      <c r="F1137" s="7"/>
    </row>
    <row r="1138">
      <c r="A1138" s="7" t="s">
        <v>2370</v>
      </c>
      <c r="B1138" s="7" t="s">
        <v>2371</v>
      </c>
      <c r="C1138" s="7" t="s">
        <v>1668</v>
      </c>
      <c r="D1138" s="7" t="s">
        <v>690</v>
      </c>
      <c r="E1138" s="7"/>
      <c r="F1138" s="7"/>
    </row>
    <row r="1139">
      <c r="A1139" s="7" t="s">
        <v>2372</v>
      </c>
      <c r="C1139" s="7" t="s">
        <v>755</v>
      </c>
      <c r="D1139" s="7" t="s">
        <v>751</v>
      </c>
      <c r="E1139" s="7"/>
      <c r="F1139" s="7"/>
    </row>
    <row r="1140">
      <c r="A1140" s="7" t="s">
        <v>2373</v>
      </c>
      <c r="B1140" s="7" t="s">
        <v>594</v>
      </c>
      <c r="C1140" s="7" t="s">
        <v>595</v>
      </c>
      <c r="D1140" s="7" t="s">
        <v>596</v>
      </c>
      <c r="E1140" s="7"/>
      <c r="F1140" s="7"/>
    </row>
    <row r="1141">
      <c r="A1141" s="7" t="s">
        <v>2374</v>
      </c>
      <c r="B1141" s="7" t="s">
        <v>2337</v>
      </c>
      <c r="C1141" s="7" t="s">
        <v>1360</v>
      </c>
      <c r="D1141" s="7" t="s">
        <v>583</v>
      </c>
      <c r="E1141" s="7"/>
      <c r="F1141" s="7"/>
    </row>
    <row r="1142">
      <c r="A1142" s="7" t="s">
        <v>2374</v>
      </c>
      <c r="B1142" s="7" t="s">
        <v>2337</v>
      </c>
      <c r="C1142" s="7" t="s">
        <v>632</v>
      </c>
      <c r="D1142" s="7" t="s">
        <v>583</v>
      </c>
      <c r="E1142" s="7"/>
      <c r="F1142" s="7"/>
    </row>
    <row r="1143">
      <c r="A1143" s="7" t="s">
        <v>2375</v>
      </c>
      <c r="B1143" s="7" t="s">
        <v>1055</v>
      </c>
      <c r="C1143" s="7" t="s">
        <v>1056</v>
      </c>
      <c r="D1143" s="7" t="s">
        <v>1055</v>
      </c>
      <c r="E1143" s="7"/>
      <c r="F1143" s="7"/>
    </row>
    <row r="1144">
      <c r="A1144" s="7" t="s">
        <v>2376</v>
      </c>
      <c r="C1144" s="7" t="s">
        <v>570</v>
      </c>
      <c r="D1144" s="7" t="s">
        <v>571</v>
      </c>
      <c r="E1144" s="7"/>
      <c r="F1144" s="7"/>
    </row>
    <row r="1145">
      <c r="A1145" s="7" t="s">
        <v>2376</v>
      </c>
      <c r="C1145" s="7" t="s">
        <v>570</v>
      </c>
      <c r="D1145" s="7" t="s">
        <v>571</v>
      </c>
      <c r="E1145" s="7"/>
      <c r="F1145" s="7"/>
    </row>
    <row r="1146">
      <c r="A1146" s="7" t="s">
        <v>2377</v>
      </c>
      <c r="B1146" s="7" t="s">
        <v>615</v>
      </c>
      <c r="C1146" s="7" t="s">
        <v>1744</v>
      </c>
      <c r="D1146" s="7" t="s">
        <v>617</v>
      </c>
      <c r="E1146" s="7"/>
      <c r="F1146" s="7"/>
    </row>
    <row r="1147">
      <c r="A1147" s="7" t="s">
        <v>2378</v>
      </c>
      <c r="B1147" s="7" t="s">
        <v>2379</v>
      </c>
      <c r="C1147" s="7" t="s">
        <v>693</v>
      </c>
      <c r="D1147" s="7" t="s">
        <v>694</v>
      </c>
      <c r="E1147" s="7"/>
      <c r="F1147" s="7"/>
    </row>
    <row r="1148">
      <c r="A1148" s="7" t="s">
        <v>2380</v>
      </c>
      <c r="B1148" s="7" t="s">
        <v>1329</v>
      </c>
      <c r="C1148" s="7" t="s">
        <v>1752</v>
      </c>
      <c r="D1148" s="7" t="s">
        <v>1331</v>
      </c>
      <c r="E1148" s="7"/>
      <c r="F1148" s="7"/>
    </row>
    <row r="1149">
      <c r="A1149" s="7" t="s">
        <v>2381</v>
      </c>
      <c r="B1149" s="7" t="s">
        <v>2093</v>
      </c>
      <c r="C1149" s="7" t="s">
        <v>847</v>
      </c>
      <c r="D1149" s="7" t="s">
        <v>848</v>
      </c>
      <c r="E1149" s="7"/>
      <c r="F1149" s="7"/>
    </row>
    <row r="1150">
      <c r="A1150" s="7" t="s">
        <v>2382</v>
      </c>
      <c r="B1150" s="7" t="s">
        <v>1028</v>
      </c>
      <c r="C1150" s="7" t="s">
        <v>1029</v>
      </c>
      <c r="D1150" s="7" t="s">
        <v>1030</v>
      </c>
      <c r="E1150" s="7"/>
      <c r="F1150" s="7"/>
    </row>
    <row r="1151">
      <c r="A1151" s="7" t="s">
        <v>2383</v>
      </c>
      <c r="B1151" s="7" t="s">
        <v>733</v>
      </c>
      <c r="C1151" s="7" t="s">
        <v>734</v>
      </c>
      <c r="D1151" s="7" t="s">
        <v>735</v>
      </c>
      <c r="E1151" s="7"/>
      <c r="F1151" s="7"/>
    </row>
    <row r="1152">
      <c r="A1152" s="7" t="s">
        <v>2384</v>
      </c>
      <c r="B1152" s="7" t="s">
        <v>971</v>
      </c>
      <c r="C1152" s="7" t="s">
        <v>969</v>
      </c>
      <c r="D1152" s="7" t="s">
        <v>971</v>
      </c>
      <c r="E1152" s="7"/>
      <c r="F1152" s="7"/>
    </row>
    <row r="1153">
      <c r="A1153" s="7" t="s">
        <v>2385</v>
      </c>
      <c r="C1153" s="7" t="s">
        <v>570</v>
      </c>
      <c r="D1153" s="7" t="s">
        <v>571</v>
      </c>
      <c r="E1153" s="7"/>
      <c r="F1153" s="7"/>
    </row>
    <row r="1154">
      <c r="A1154" s="7" t="s">
        <v>2386</v>
      </c>
      <c r="B1154" s="7" t="s">
        <v>1660</v>
      </c>
      <c r="C1154" s="7" t="s">
        <v>1279</v>
      </c>
      <c r="D1154" s="7" t="s">
        <v>596</v>
      </c>
      <c r="E1154" s="7"/>
      <c r="F1154" s="7"/>
    </row>
    <row r="1155">
      <c r="A1155" s="7" t="s">
        <v>2387</v>
      </c>
      <c r="B1155" s="7" t="s">
        <v>1892</v>
      </c>
      <c r="C1155" s="7" t="s">
        <v>880</v>
      </c>
      <c r="D1155" s="7" t="s">
        <v>621</v>
      </c>
      <c r="E1155" s="7"/>
      <c r="F1155" s="7"/>
    </row>
    <row r="1156">
      <c r="A1156" s="7" t="s">
        <v>2388</v>
      </c>
      <c r="B1156" s="7" t="s">
        <v>2389</v>
      </c>
      <c r="C1156" s="7" t="s">
        <v>847</v>
      </c>
      <c r="D1156" s="7" t="s">
        <v>848</v>
      </c>
      <c r="E1156" s="7"/>
      <c r="F1156" s="7"/>
    </row>
    <row r="1157">
      <c r="A1157" s="7" t="s">
        <v>2390</v>
      </c>
      <c r="B1157" s="7" t="s">
        <v>994</v>
      </c>
      <c r="C1157" s="7" t="s">
        <v>995</v>
      </c>
      <c r="D1157" s="7" t="s">
        <v>596</v>
      </c>
      <c r="E1157" s="7"/>
      <c r="F1157" s="7"/>
    </row>
    <row r="1158">
      <c r="A1158" s="7" t="s">
        <v>2391</v>
      </c>
      <c r="B1158" s="7" t="s">
        <v>1845</v>
      </c>
      <c r="C1158" s="7" t="s">
        <v>1279</v>
      </c>
      <c r="D1158" s="7" t="s">
        <v>596</v>
      </c>
      <c r="E1158" s="7"/>
      <c r="F1158" s="7"/>
    </row>
    <row r="1159">
      <c r="A1159" s="7" t="s">
        <v>2391</v>
      </c>
      <c r="B1159" s="7" t="s">
        <v>994</v>
      </c>
      <c r="C1159" s="7" t="s">
        <v>995</v>
      </c>
      <c r="D1159" s="7" t="s">
        <v>596</v>
      </c>
      <c r="E1159" s="7"/>
      <c r="F1159" s="7"/>
    </row>
    <row r="1160">
      <c r="A1160" s="7" t="s">
        <v>2392</v>
      </c>
      <c r="B1160" s="7" t="s">
        <v>664</v>
      </c>
      <c r="C1160" s="7" t="s">
        <v>665</v>
      </c>
      <c r="D1160" s="7" t="s">
        <v>664</v>
      </c>
      <c r="E1160" s="7"/>
      <c r="F1160" s="7"/>
    </row>
    <row r="1161">
      <c r="A1161" s="7" t="s">
        <v>2393</v>
      </c>
      <c r="B1161" s="7" t="s">
        <v>1149</v>
      </c>
      <c r="C1161" s="7" t="s">
        <v>1150</v>
      </c>
      <c r="D1161" s="7" t="s">
        <v>1149</v>
      </c>
      <c r="E1161" s="7"/>
      <c r="F1161" s="7"/>
    </row>
    <row r="1162">
      <c r="A1162" s="7" t="s">
        <v>2394</v>
      </c>
      <c r="C1162" s="7" t="s">
        <v>2039</v>
      </c>
      <c r="D1162" s="7" t="s">
        <v>968</v>
      </c>
      <c r="E1162" s="7"/>
      <c r="F1162" s="7"/>
    </row>
    <row r="1163">
      <c r="A1163" s="7" t="s">
        <v>2395</v>
      </c>
      <c r="C1163" s="7" t="s">
        <v>570</v>
      </c>
      <c r="D1163" s="7" t="s">
        <v>571</v>
      </c>
      <c r="E1163" s="7"/>
      <c r="F1163" s="7"/>
    </row>
    <row r="1164">
      <c r="A1164" s="7" t="s">
        <v>2396</v>
      </c>
      <c r="B1164" s="7" t="s">
        <v>2397</v>
      </c>
      <c r="C1164" s="7" t="s">
        <v>1274</v>
      </c>
      <c r="D1164" s="7" t="s">
        <v>639</v>
      </c>
      <c r="E1164" s="7"/>
      <c r="F1164" s="7"/>
    </row>
    <row r="1165">
      <c r="A1165" s="7" t="s">
        <v>2398</v>
      </c>
      <c r="B1165" s="7" t="s">
        <v>1315</v>
      </c>
      <c r="C1165" s="7" t="s">
        <v>1274</v>
      </c>
      <c r="D1165" s="7" t="s">
        <v>639</v>
      </c>
      <c r="E1165" s="7"/>
      <c r="F1165" s="7"/>
    </row>
    <row r="1166">
      <c r="A1166" s="7" t="s">
        <v>2399</v>
      </c>
      <c r="B1166" s="7" t="s">
        <v>917</v>
      </c>
      <c r="C1166" s="7" t="s">
        <v>906</v>
      </c>
      <c r="D1166" s="7" t="s">
        <v>571</v>
      </c>
      <c r="E1166" s="7"/>
      <c r="F1166" s="7"/>
    </row>
    <row r="1167">
      <c r="A1167" s="7" t="s">
        <v>2400</v>
      </c>
      <c r="B1167" s="7" t="s">
        <v>2401</v>
      </c>
      <c r="C1167" s="7" t="s">
        <v>1274</v>
      </c>
      <c r="D1167" s="7" t="s">
        <v>639</v>
      </c>
      <c r="E1167" s="7"/>
      <c r="F1167" s="7"/>
    </row>
    <row r="1168">
      <c r="A1168" s="7" t="s">
        <v>2400</v>
      </c>
      <c r="B1168" s="7" t="s">
        <v>2402</v>
      </c>
      <c r="C1168" s="7" t="s">
        <v>638</v>
      </c>
      <c r="D1168" s="7" t="s">
        <v>639</v>
      </c>
      <c r="E1168" s="7"/>
      <c r="F1168" s="7"/>
    </row>
    <row r="1169">
      <c r="A1169" s="7" t="s">
        <v>2403</v>
      </c>
      <c r="B1169" s="7" t="s">
        <v>2404</v>
      </c>
      <c r="C1169" s="7" t="s">
        <v>2405</v>
      </c>
      <c r="D1169" s="7" t="s">
        <v>690</v>
      </c>
      <c r="E1169" s="7"/>
      <c r="F1169" s="7"/>
    </row>
    <row r="1170">
      <c r="A1170" s="7" t="s">
        <v>2406</v>
      </c>
      <c r="B1170" s="7" t="s">
        <v>1312</v>
      </c>
      <c r="C1170" s="7" t="s">
        <v>1318</v>
      </c>
      <c r="D1170" s="7" t="s">
        <v>819</v>
      </c>
      <c r="E1170" s="7"/>
      <c r="F1170" s="7"/>
    </row>
    <row r="1171">
      <c r="A1171" s="7" t="s">
        <v>2406</v>
      </c>
      <c r="B1171" s="7" t="s">
        <v>1454</v>
      </c>
      <c r="C1171" s="7" t="s">
        <v>1320</v>
      </c>
      <c r="D1171" s="7" t="s">
        <v>819</v>
      </c>
      <c r="E1171" s="7"/>
      <c r="F1171" s="7"/>
    </row>
    <row r="1172">
      <c r="A1172" s="7" t="s">
        <v>2407</v>
      </c>
      <c r="B1172" s="7" t="s">
        <v>1278</v>
      </c>
      <c r="C1172" s="7" t="s">
        <v>596</v>
      </c>
      <c r="D1172" s="7" t="s">
        <v>596</v>
      </c>
      <c r="E1172" s="7"/>
      <c r="F1172" s="7"/>
    </row>
    <row r="1173">
      <c r="A1173" s="7" t="s">
        <v>2407</v>
      </c>
      <c r="B1173" s="7" t="s">
        <v>1930</v>
      </c>
      <c r="C1173" s="7" t="s">
        <v>1931</v>
      </c>
      <c r="D1173" s="7" t="s">
        <v>571</v>
      </c>
      <c r="E1173" s="7"/>
      <c r="F1173" s="7"/>
    </row>
    <row r="1174">
      <c r="A1174" s="7" t="s">
        <v>2408</v>
      </c>
      <c r="B1174" s="7" t="s">
        <v>2409</v>
      </c>
      <c r="C1174" s="7" t="s">
        <v>801</v>
      </c>
      <c r="D1174" s="7" t="s">
        <v>802</v>
      </c>
      <c r="E1174" s="7"/>
      <c r="F1174" s="7"/>
    </row>
    <row r="1175">
      <c r="A1175" s="7" t="s">
        <v>2410</v>
      </c>
      <c r="B1175" s="7" t="s">
        <v>2409</v>
      </c>
      <c r="C1175" s="7" t="s">
        <v>801</v>
      </c>
      <c r="D1175" s="7" t="s">
        <v>802</v>
      </c>
      <c r="E1175" s="7"/>
      <c r="F1175" s="7"/>
    </row>
    <row r="1176">
      <c r="A1176" s="7" t="s">
        <v>2411</v>
      </c>
      <c r="B1176" s="7" t="s">
        <v>2412</v>
      </c>
      <c r="C1176" s="7" t="s">
        <v>642</v>
      </c>
      <c r="D1176" s="7" t="s">
        <v>643</v>
      </c>
      <c r="E1176" s="7"/>
      <c r="F1176" s="7"/>
    </row>
    <row r="1177">
      <c r="A1177" s="7" t="s">
        <v>2411</v>
      </c>
      <c r="B1177" s="7" t="s">
        <v>566</v>
      </c>
      <c r="C1177" s="7" t="s">
        <v>567</v>
      </c>
      <c r="D1177" s="7" t="s">
        <v>568</v>
      </c>
      <c r="E1177" s="7"/>
      <c r="F1177" s="7"/>
    </row>
    <row r="1178">
      <c r="A1178" s="7" t="s">
        <v>2413</v>
      </c>
      <c r="B1178" s="7" t="s">
        <v>1283</v>
      </c>
      <c r="C1178" s="7" t="s">
        <v>1000</v>
      </c>
      <c r="D1178" s="7" t="s">
        <v>723</v>
      </c>
      <c r="E1178" s="7"/>
      <c r="F1178" s="7"/>
    </row>
    <row r="1179">
      <c r="A1179" s="7" t="s">
        <v>2414</v>
      </c>
      <c r="B1179" s="7" t="s">
        <v>1193</v>
      </c>
      <c r="C1179" s="7" t="s">
        <v>1194</v>
      </c>
      <c r="D1179" s="7" t="s">
        <v>971</v>
      </c>
      <c r="E1179" s="7"/>
      <c r="F1179" s="7"/>
    </row>
    <row r="1180">
      <c r="A1180" s="7" t="s">
        <v>2415</v>
      </c>
      <c r="B1180" s="7" t="s">
        <v>1676</v>
      </c>
      <c r="C1180" s="7" t="s">
        <v>1124</v>
      </c>
      <c r="D1180" s="7" t="s">
        <v>819</v>
      </c>
      <c r="E1180" s="7"/>
      <c r="F1180" s="7"/>
    </row>
    <row r="1181">
      <c r="A1181" s="7" t="s">
        <v>2416</v>
      </c>
      <c r="B1181" s="7" t="s">
        <v>1253</v>
      </c>
      <c r="C1181" s="7" t="s">
        <v>1254</v>
      </c>
      <c r="D1181" s="7" t="s">
        <v>1191</v>
      </c>
      <c r="E1181" s="7"/>
      <c r="F1181" s="7"/>
    </row>
    <row r="1182">
      <c r="A1182" s="7" t="s">
        <v>2417</v>
      </c>
      <c r="C1182" s="7" t="s">
        <v>718</v>
      </c>
      <c r="D1182" s="7" t="s">
        <v>719</v>
      </c>
      <c r="E1182" s="7"/>
      <c r="F1182" s="7"/>
    </row>
    <row r="1183">
      <c r="A1183" s="7" t="s">
        <v>2417</v>
      </c>
      <c r="C1183" s="7" t="s">
        <v>715</v>
      </c>
      <c r="D1183" s="7" t="s">
        <v>716</v>
      </c>
      <c r="E1183" s="7"/>
      <c r="F1183" s="7"/>
    </row>
    <row r="1184">
      <c r="A1184" s="7" t="s">
        <v>2418</v>
      </c>
      <c r="B1184" s="7" t="s">
        <v>2419</v>
      </c>
      <c r="C1184" s="7" t="s">
        <v>1090</v>
      </c>
      <c r="D1184" s="7" t="s">
        <v>767</v>
      </c>
      <c r="E1184" s="7"/>
      <c r="F1184" s="7"/>
    </row>
    <row r="1185">
      <c r="A1185" s="7" t="s">
        <v>2420</v>
      </c>
      <c r="C1185" s="7" t="s">
        <v>675</v>
      </c>
      <c r="D1185" s="7" t="s">
        <v>676</v>
      </c>
      <c r="E1185" s="7"/>
      <c r="F1185" s="7"/>
    </row>
    <row r="1186">
      <c r="A1186" s="7" t="s">
        <v>2421</v>
      </c>
      <c r="B1186" s="7" t="s">
        <v>1228</v>
      </c>
      <c r="C1186" s="7" t="s">
        <v>1229</v>
      </c>
      <c r="D1186" s="7" t="s">
        <v>571</v>
      </c>
      <c r="E1186" s="7"/>
      <c r="F1186" s="7"/>
    </row>
    <row r="1187">
      <c r="A1187" s="7" t="s">
        <v>2422</v>
      </c>
      <c r="B1187" s="7" t="s">
        <v>2423</v>
      </c>
      <c r="C1187" s="7" t="s">
        <v>1244</v>
      </c>
      <c r="D1187" s="7" t="s">
        <v>749</v>
      </c>
      <c r="E1187" s="7"/>
      <c r="F1187" s="7"/>
    </row>
    <row r="1188">
      <c r="A1188" s="7" t="s">
        <v>2424</v>
      </c>
      <c r="B1188" s="7" t="s">
        <v>2425</v>
      </c>
      <c r="C1188" s="7" t="s">
        <v>1240</v>
      </c>
      <c r="D1188" s="7" t="s">
        <v>872</v>
      </c>
      <c r="E1188" s="7"/>
      <c r="F1188" s="7"/>
    </row>
    <row r="1189">
      <c r="A1189" s="7" t="s">
        <v>2426</v>
      </c>
      <c r="B1189" s="7" t="s">
        <v>1329</v>
      </c>
      <c r="C1189" s="7" t="s">
        <v>1752</v>
      </c>
      <c r="D1189" s="7" t="s">
        <v>1331</v>
      </c>
      <c r="E1189" s="7"/>
      <c r="F1189" s="7"/>
    </row>
    <row r="1190">
      <c r="A1190" s="7" t="s">
        <v>744</v>
      </c>
      <c r="C1190" s="7" t="s">
        <v>777</v>
      </c>
      <c r="D1190" s="7" t="s">
        <v>527</v>
      </c>
      <c r="E1190" s="7"/>
      <c r="F1190" s="7"/>
    </row>
    <row r="1191">
      <c r="A1191" s="7" t="s">
        <v>2427</v>
      </c>
      <c r="B1191" s="7" t="s">
        <v>1278</v>
      </c>
      <c r="C1191" s="7" t="s">
        <v>595</v>
      </c>
      <c r="D1191" s="7" t="s">
        <v>596</v>
      </c>
      <c r="E1191" s="7"/>
      <c r="F1191" s="7"/>
    </row>
    <row r="1192">
      <c r="A1192" s="7" t="s">
        <v>2428</v>
      </c>
      <c r="B1192" s="7" t="s">
        <v>1219</v>
      </c>
      <c r="C1192" s="7" t="s">
        <v>1515</v>
      </c>
      <c r="D1192" s="7" t="s">
        <v>1219</v>
      </c>
      <c r="E1192" s="7"/>
      <c r="F1192" s="7"/>
    </row>
    <row r="1193">
      <c r="A1193" s="7" t="s">
        <v>2429</v>
      </c>
      <c r="B1193" s="7" t="s">
        <v>1152</v>
      </c>
      <c r="C1193" s="7" t="s">
        <v>1153</v>
      </c>
      <c r="D1193" s="7" t="s">
        <v>568</v>
      </c>
      <c r="E1193" s="7"/>
      <c r="F1193" s="7"/>
    </row>
    <row r="1194">
      <c r="A1194" s="7" t="s">
        <v>2430</v>
      </c>
      <c r="C1194" s="7" t="s">
        <v>1176</v>
      </c>
      <c r="D1194" s="7" t="s">
        <v>1177</v>
      </c>
      <c r="E1194" s="7"/>
      <c r="F1194" s="7"/>
    </row>
    <row r="1195">
      <c r="A1195" s="7" t="s">
        <v>2431</v>
      </c>
      <c r="C1195" s="7" t="s">
        <v>1176</v>
      </c>
      <c r="D1195" s="7" t="s">
        <v>1177</v>
      </c>
      <c r="E1195" s="7"/>
      <c r="F1195" s="7"/>
    </row>
    <row r="1196">
      <c r="A1196" s="7" t="s">
        <v>2432</v>
      </c>
      <c r="C1196" s="7" t="s">
        <v>681</v>
      </c>
      <c r="D1196" s="7" t="s">
        <v>682</v>
      </c>
      <c r="E1196" s="7"/>
      <c r="F1196" s="7"/>
    </row>
    <row r="1197">
      <c r="A1197" s="7" t="s">
        <v>2433</v>
      </c>
      <c r="B1197" s="7" t="s">
        <v>1648</v>
      </c>
      <c r="C1197" s="7" t="s">
        <v>1649</v>
      </c>
      <c r="D1197" s="7" t="s">
        <v>1650</v>
      </c>
      <c r="E1197" s="7"/>
      <c r="F1197" s="7"/>
    </row>
    <row r="1198">
      <c r="A1198" s="7" t="s">
        <v>2434</v>
      </c>
      <c r="B1198" s="7" t="s">
        <v>2435</v>
      </c>
      <c r="C1198" s="7" t="s">
        <v>1180</v>
      </c>
      <c r="D1198" s="7" t="s">
        <v>1181</v>
      </c>
      <c r="E1198" s="7"/>
      <c r="F1198" s="7"/>
    </row>
    <row r="1199">
      <c r="A1199" s="7" t="s">
        <v>2436</v>
      </c>
      <c r="C1199" s="7" t="s">
        <v>570</v>
      </c>
      <c r="D1199" s="7" t="s">
        <v>571</v>
      </c>
      <c r="E1199" s="7"/>
      <c r="F1199" s="7"/>
    </row>
    <row r="1200">
      <c r="A1200" s="7" t="s">
        <v>2437</v>
      </c>
      <c r="B1200" s="7" t="s">
        <v>759</v>
      </c>
      <c r="C1200" s="7" t="s">
        <v>758</v>
      </c>
      <c r="D1200" s="7" t="s">
        <v>759</v>
      </c>
      <c r="E1200" s="7"/>
      <c r="F1200" s="7"/>
    </row>
    <row r="1201">
      <c r="A1201" s="7" t="s">
        <v>2438</v>
      </c>
      <c r="B1201" s="7" t="s">
        <v>1835</v>
      </c>
      <c r="C1201" s="7" t="s">
        <v>927</v>
      </c>
      <c r="D1201" s="7" t="s">
        <v>928</v>
      </c>
      <c r="E1201" s="7"/>
      <c r="F1201" s="7"/>
    </row>
    <row r="1202">
      <c r="A1202" s="7" t="s">
        <v>2439</v>
      </c>
      <c r="B1202" s="7" t="s">
        <v>2440</v>
      </c>
      <c r="C1202" s="7" t="s">
        <v>1472</v>
      </c>
      <c r="D1202" s="7" t="s">
        <v>690</v>
      </c>
      <c r="E1202" s="7"/>
      <c r="F1202" s="7"/>
    </row>
    <row r="1203">
      <c r="A1203" s="7" t="s">
        <v>2439</v>
      </c>
      <c r="B1203" s="7" t="s">
        <v>2441</v>
      </c>
      <c r="C1203" s="7" t="s">
        <v>1642</v>
      </c>
      <c r="D1203" s="7" t="s">
        <v>1643</v>
      </c>
      <c r="E1203" s="7"/>
      <c r="F1203" s="7"/>
    </row>
    <row r="1204">
      <c r="A1204" s="7" t="s">
        <v>2442</v>
      </c>
      <c r="B1204" s="7" t="s">
        <v>859</v>
      </c>
      <c r="C1204" s="7" t="s">
        <v>860</v>
      </c>
      <c r="D1204" s="7" t="s">
        <v>859</v>
      </c>
      <c r="E1204" s="7"/>
      <c r="F1204" s="7"/>
    </row>
    <row r="1205">
      <c r="A1205" s="7" t="s">
        <v>2443</v>
      </c>
      <c r="C1205" s="7" t="s">
        <v>779</v>
      </c>
      <c r="D1205" s="7" t="s">
        <v>780</v>
      </c>
      <c r="E1205" s="7"/>
      <c r="F1205" s="7"/>
    </row>
    <row r="1206">
      <c r="A1206" s="7" t="s">
        <v>2444</v>
      </c>
      <c r="B1206" s="7" t="s">
        <v>1892</v>
      </c>
      <c r="C1206" s="7" t="s">
        <v>880</v>
      </c>
      <c r="D1206" s="7" t="s">
        <v>621</v>
      </c>
      <c r="E1206" s="7"/>
      <c r="F1206" s="7"/>
    </row>
    <row r="1207">
      <c r="A1207" s="7" t="s">
        <v>2445</v>
      </c>
      <c r="B1207" s="7" t="s">
        <v>2446</v>
      </c>
      <c r="C1207" s="7" t="s">
        <v>1279</v>
      </c>
      <c r="D1207" s="7" t="s">
        <v>596</v>
      </c>
      <c r="E1207" s="7"/>
      <c r="F1207" s="7"/>
    </row>
    <row r="1208">
      <c r="A1208" s="7" t="s">
        <v>2447</v>
      </c>
      <c r="B1208" s="7" t="s">
        <v>1217</v>
      </c>
      <c r="C1208" s="7" t="s">
        <v>2362</v>
      </c>
      <c r="D1208" s="7" t="s">
        <v>1219</v>
      </c>
      <c r="E1208" s="7"/>
      <c r="F1208" s="7"/>
    </row>
    <row r="1209">
      <c r="A1209" s="7" t="s">
        <v>2448</v>
      </c>
      <c r="B1209" s="7" t="s">
        <v>1258</v>
      </c>
      <c r="C1209" s="7" t="s">
        <v>1259</v>
      </c>
      <c r="D1209" s="7" t="s">
        <v>1260</v>
      </c>
      <c r="E1209" s="7"/>
      <c r="F1209" s="7"/>
    </row>
    <row r="1210">
      <c r="A1210" s="7" t="s">
        <v>2449</v>
      </c>
      <c r="B1210" s="7" t="s">
        <v>1868</v>
      </c>
      <c r="C1210" s="7" t="s">
        <v>2450</v>
      </c>
      <c r="D1210" s="7" t="s">
        <v>1310</v>
      </c>
      <c r="E1210" s="7"/>
      <c r="F1210" s="7"/>
    </row>
    <row r="1211">
      <c r="A1211" s="7" t="s">
        <v>2451</v>
      </c>
      <c r="B1211" s="7" t="s">
        <v>571</v>
      </c>
      <c r="C1211" s="7" t="s">
        <v>761</v>
      </c>
      <c r="D1211" s="7" t="s">
        <v>571</v>
      </c>
      <c r="E1211" s="7"/>
      <c r="F1211" s="7"/>
    </row>
    <row r="1212">
      <c r="A1212" s="7" t="s">
        <v>2452</v>
      </c>
      <c r="B1212" s="7" t="s">
        <v>582</v>
      </c>
      <c r="C1212" s="7" t="s">
        <v>627</v>
      </c>
      <c r="D1212" s="7" t="s">
        <v>583</v>
      </c>
      <c r="E1212" s="7"/>
      <c r="F1212" s="7"/>
    </row>
    <row r="1213">
      <c r="A1213" s="7" t="s">
        <v>2452</v>
      </c>
      <c r="B1213" s="7" t="s">
        <v>815</v>
      </c>
      <c r="C1213" s="7" t="s">
        <v>629</v>
      </c>
      <c r="D1213" s="7" t="s">
        <v>583</v>
      </c>
      <c r="E1213" s="7"/>
      <c r="F1213" s="7"/>
    </row>
    <row r="1214">
      <c r="A1214" s="7" t="s">
        <v>2452</v>
      </c>
      <c r="C1214" s="7" t="s">
        <v>630</v>
      </c>
      <c r="D1214" s="7" t="s">
        <v>583</v>
      </c>
      <c r="E1214" s="7"/>
      <c r="F1214" s="7"/>
    </row>
    <row r="1215">
      <c r="A1215" s="7" t="s">
        <v>2452</v>
      </c>
      <c r="B1215" s="7" t="s">
        <v>582</v>
      </c>
      <c r="C1215" s="7" t="s">
        <v>2008</v>
      </c>
      <c r="D1215" s="7" t="s">
        <v>583</v>
      </c>
      <c r="E1215" s="7"/>
      <c r="F1215" s="7"/>
    </row>
    <row r="1216">
      <c r="A1216" s="7" t="s">
        <v>2452</v>
      </c>
      <c r="B1216" s="7" t="s">
        <v>582</v>
      </c>
      <c r="C1216" s="7" t="s">
        <v>654</v>
      </c>
      <c r="D1216" s="7" t="s">
        <v>583</v>
      </c>
      <c r="E1216" s="7"/>
      <c r="F1216" s="7"/>
    </row>
    <row r="1217">
      <c r="A1217" s="7" t="s">
        <v>2453</v>
      </c>
      <c r="C1217" s="7" t="s">
        <v>1452</v>
      </c>
      <c r="D1217" s="7" t="s">
        <v>583</v>
      </c>
      <c r="E1217" s="7"/>
      <c r="F1217" s="7"/>
    </row>
    <row r="1218">
      <c r="A1218" s="7" t="s">
        <v>2454</v>
      </c>
      <c r="C1218" s="7" t="s">
        <v>1400</v>
      </c>
      <c r="D1218" s="7" t="s">
        <v>682</v>
      </c>
      <c r="E1218" s="7"/>
      <c r="F1218" s="7"/>
    </row>
    <row r="1219">
      <c r="A1219" s="7" t="s">
        <v>2455</v>
      </c>
      <c r="B1219" s="7" t="s">
        <v>921</v>
      </c>
      <c r="C1219" s="7" t="s">
        <v>922</v>
      </c>
      <c r="D1219" s="7" t="s">
        <v>921</v>
      </c>
      <c r="E1219" s="7"/>
      <c r="F1219" s="7"/>
    </row>
    <row r="1220">
      <c r="A1220" s="7" t="s">
        <v>2456</v>
      </c>
      <c r="B1220" s="7" t="s">
        <v>2457</v>
      </c>
      <c r="C1220" s="7" t="s">
        <v>722</v>
      </c>
      <c r="D1220" s="7" t="s">
        <v>723</v>
      </c>
      <c r="E1220" s="7"/>
      <c r="F1220" s="7"/>
    </row>
    <row r="1221">
      <c r="A1221" s="7" t="s">
        <v>2458</v>
      </c>
      <c r="B1221" s="7" t="s">
        <v>913</v>
      </c>
      <c r="C1221" s="7" t="s">
        <v>914</v>
      </c>
      <c r="D1221" s="7" t="s">
        <v>915</v>
      </c>
      <c r="E1221" s="7"/>
      <c r="F1221" s="7"/>
    </row>
    <row r="1222">
      <c r="A1222" s="7" t="s">
        <v>2459</v>
      </c>
      <c r="B1222" s="7" t="s">
        <v>2257</v>
      </c>
      <c r="C1222" s="7" t="s">
        <v>1323</v>
      </c>
      <c r="D1222" s="7" t="s">
        <v>1322</v>
      </c>
      <c r="E1222" s="7"/>
      <c r="F1222" s="7"/>
    </row>
    <row r="1223">
      <c r="A1223" s="7" t="s">
        <v>2460</v>
      </c>
      <c r="B1223" s="7" t="s">
        <v>1574</v>
      </c>
      <c r="C1223" s="7" t="s">
        <v>551</v>
      </c>
      <c r="D1223" s="7" t="s">
        <v>552</v>
      </c>
      <c r="E1223" s="7"/>
      <c r="F1223" s="7"/>
    </row>
    <row r="1224">
      <c r="A1224" s="7" t="s">
        <v>2461</v>
      </c>
      <c r="B1224" s="7" t="s">
        <v>668</v>
      </c>
      <c r="C1224" s="7" t="s">
        <v>669</v>
      </c>
      <c r="D1224" s="7" t="s">
        <v>670</v>
      </c>
      <c r="E1224" s="7"/>
      <c r="F1224" s="7"/>
    </row>
    <row r="1225">
      <c r="A1225" s="7" t="s">
        <v>2462</v>
      </c>
      <c r="B1225" s="7" t="s">
        <v>2463</v>
      </c>
      <c r="C1225" s="7" t="s">
        <v>551</v>
      </c>
      <c r="D1225" s="7" t="s">
        <v>552</v>
      </c>
      <c r="E1225" s="7"/>
      <c r="F1225" s="7"/>
    </row>
    <row r="1226">
      <c r="A1226" s="7" t="s">
        <v>2464</v>
      </c>
      <c r="B1226" s="7" t="s">
        <v>1365</v>
      </c>
      <c r="C1226" s="7" t="s">
        <v>1366</v>
      </c>
      <c r="D1226" s="7" t="s">
        <v>690</v>
      </c>
      <c r="E1226" s="7"/>
      <c r="F1226" s="7"/>
    </row>
    <row r="1227">
      <c r="A1227" s="7" t="s">
        <v>2465</v>
      </c>
      <c r="B1227" s="7" t="s">
        <v>1315</v>
      </c>
      <c r="C1227" s="7" t="s">
        <v>1274</v>
      </c>
      <c r="D1227" s="7" t="s">
        <v>639</v>
      </c>
      <c r="E1227" s="7"/>
      <c r="F1227" s="7"/>
    </row>
    <row r="1228">
      <c r="A1228" s="7" t="s">
        <v>2466</v>
      </c>
      <c r="B1228" s="7" t="s">
        <v>2467</v>
      </c>
      <c r="C1228" s="7" t="s">
        <v>1330</v>
      </c>
      <c r="D1228" s="7" t="s">
        <v>1331</v>
      </c>
      <c r="E1228" s="7"/>
      <c r="F1228" s="7"/>
    </row>
    <row r="1229">
      <c r="A1229" s="7" t="s">
        <v>2468</v>
      </c>
      <c r="B1229" s="7" t="s">
        <v>1771</v>
      </c>
      <c r="C1229" s="7" t="s">
        <v>1772</v>
      </c>
      <c r="D1229" s="7" t="s">
        <v>1771</v>
      </c>
      <c r="E1229" s="7"/>
      <c r="F1229" s="7"/>
    </row>
    <row r="1230">
      <c r="A1230" s="7" t="s">
        <v>2468</v>
      </c>
      <c r="B1230" s="7" t="s">
        <v>2469</v>
      </c>
      <c r="C1230" s="7" t="s">
        <v>529</v>
      </c>
      <c r="D1230" s="7" t="s">
        <v>531</v>
      </c>
      <c r="E1230" s="7"/>
      <c r="F1230" s="7"/>
    </row>
    <row r="1231">
      <c r="A1231" s="7" t="s">
        <v>2470</v>
      </c>
      <c r="B1231" s="7" t="s">
        <v>890</v>
      </c>
      <c r="C1231" s="7" t="s">
        <v>1462</v>
      </c>
      <c r="D1231" s="7" t="s">
        <v>819</v>
      </c>
      <c r="E1231" s="7"/>
      <c r="F1231" s="7"/>
    </row>
    <row r="1232">
      <c r="A1232" s="7" t="s">
        <v>2471</v>
      </c>
      <c r="B1232" s="7" t="s">
        <v>921</v>
      </c>
      <c r="C1232" s="7" t="s">
        <v>922</v>
      </c>
      <c r="D1232" s="7" t="s">
        <v>921</v>
      </c>
      <c r="E1232" s="7"/>
      <c r="F1232" s="7"/>
    </row>
    <row r="1233">
      <c r="A1233" s="7" t="s">
        <v>2472</v>
      </c>
      <c r="C1233" s="7" t="s">
        <v>827</v>
      </c>
      <c r="D1233" s="7" t="s">
        <v>828</v>
      </c>
      <c r="E1233" s="7"/>
      <c r="F1233" s="7"/>
    </row>
    <row r="1234">
      <c r="A1234" s="7" t="s">
        <v>2473</v>
      </c>
      <c r="B1234" s="7" t="s">
        <v>1152</v>
      </c>
      <c r="C1234" s="7" t="s">
        <v>1153</v>
      </c>
      <c r="D1234" s="7" t="s">
        <v>568</v>
      </c>
      <c r="E1234" s="7"/>
      <c r="F1234" s="7"/>
    </row>
    <row r="1235">
      <c r="A1235" s="7" t="s">
        <v>2474</v>
      </c>
      <c r="B1235" s="7" t="s">
        <v>917</v>
      </c>
      <c r="C1235" s="7" t="s">
        <v>906</v>
      </c>
      <c r="D1235" s="7" t="s">
        <v>571</v>
      </c>
      <c r="E1235" s="7"/>
      <c r="F1235" s="7"/>
    </row>
    <row r="1236">
      <c r="A1236" s="7" t="s">
        <v>2475</v>
      </c>
      <c r="B1236" s="7" t="s">
        <v>2476</v>
      </c>
      <c r="C1236" s="7" t="s">
        <v>1138</v>
      </c>
      <c r="D1236" s="7" t="s">
        <v>556</v>
      </c>
      <c r="E1236" s="7"/>
      <c r="F1236" s="7"/>
    </row>
    <row r="1237">
      <c r="A1237" s="7" t="s">
        <v>2477</v>
      </c>
      <c r="B1237" s="7" t="s">
        <v>913</v>
      </c>
      <c r="C1237" s="7" t="s">
        <v>914</v>
      </c>
      <c r="D1237" s="7" t="s">
        <v>915</v>
      </c>
      <c r="E1237" s="7"/>
      <c r="F1237" s="7"/>
    </row>
    <row r="1238">
      <c r="A1238" s="7" t="s">
        <v>2478</v>
      </c>
      <c r="C1238" s="7" t="s">
        <v>1440</v>
      </c>
      <c r="D1238" s="7" t="s">
        <v>1441</v>
      </c>
      <c r="E1238" s="7"/>
      <c r="F1238" s="7"/>
    </row>
    <row r="1239">
      <c r="A1239" s="7" t="s">
        <v>2479</v>
      </c>
      <c r="B1239" s="7" t="s">
        <v>723</v>
      </c>
      <c r="C1239" s="7" t="s">
        <v>722</v>
      </c>
      <c r="D1239" s="7" t="s">
        <v>723</v>
      </c>
      <c r="E1239" s="7"/>
      <c r="F1239" s="7"/>
    </row>
    <row r="1240">
      <c r="A1240" s="7" t="s">
        <v>2480</v>
      </c>
      <c r="B1240" s="7" t="s">
        <v>1288</v>
      </c>
      <c r="C1240" s="7" t="s">
        <v>1289</v>
      </c>
      <c r="D1240" s="7" t="s">
        <v>1290</v>
      </c>
      <c r="E1240" s="7"/>
      <c r="F1240" s="7"/>
    </row>
    <row r="1241">
      <c r="A1241" s="7" t="s">
        <v>2481</v>
      </c>
      <c r="C1241" s="7" t="s">
        <v>1196</v>
      </c>
      <c r="D1241" s="7" t="s">
        <v>682</v>
      </c>
      <c r="E1241" s="7"/>
      <c r="F1241" s="7"/>
    </row>
    <row r="1242">
      <c r="A1242" s="7" t="s">
        <v>2482</v>
      </c>
      <c r="B1242" s="7" t="s">
        <v>1375</v>
      </c>
      <c r="C1242" s="7" t="s">
        <v>1376</v>
      </c>
      <c r="D1242" s="7" t="s">
        <v>1377</v>
      </c>
      <c r="E1242" s="7"/>
      <c r="F1242" s="7"/>
    </row>
    <row r="1243">
      <c r="A1243" s="7" t="s">
        <v>2483</v>
      </c>
      <c r="C1243" s="7" t="s">
        <v>1362</v>
      </c>
      <c r="D1243" s="7" t="s">
        <v>605</v>
      </c>
      <c r="E1243" s="7"/>
      <c r="F1243" s="7"/>
    </row>
    <row r="1244">
      <c r="A1244" s="7" t="s">
        <v>2484</v>
      </c>
      <c r="B1244" s="7" t="s">
        <v>1300</v>
      </c>
      <c r="C1244" s="7" t="s">
        <v>1301</v>
      </c>
      <c r="D1244" s="7" t="s">
        <v>1302</v>
      </c>
      <c r="E1244" s="7"/>
      <c r="F1244" s="7"/>
    </row>
    <row r="1245">
      <c r="A1245" s="7" t="s">
        <v>2485</v>
      </c>
      <c r="C1245" s="7" t="s">
        <v>2039</v>
      </c>
      <c r="D1245" s="7" t="s">
        <v>968</v>
      </c>
      <c r="E1245" s="7"/>
      <c r="F1245" s="7"/>
    </row>
    <row r="1246">
      <c r="A1246" s="7" t="s">
        <v>2486</v>
      </c>
      <c r="B1246" s="7" t="s">
        <v>615</v>
      </c>
      <c r="C1246" s="7" t="s">
        <v>616</v>
      </c>
      <c r="D1246" s="7" t="s">
        <v>617</v>
      </c>
      <c r="E1246" s="7"/>
      <c r="F1246" s="7"/>
    </row>
    <row r="1247">
      <c r="A1247" s="7" t="s">
        <v>1079</v>
      </c>
      <c r="C1247" s="7" t="s">
        <v>1079</v>
      </c>
      <c r="D1247" s="7" t="s">
        <v>1080</v>
      </c>
      <c r="E1247" s="7"/>
      <c r="F1247" s="7"/>
    </row>
    <row r="1248">
      <c r="A1248" s="7" t="s">
        <v>2487</v>
      </c>
      <c r="B1248" s="7" t="s">
        <v>1232</v>
      </c>
      <c r="C1248" s="7" t="s">
        <v>986</v>
      </c>
      <c r="D1248" s="7" t="s">
        <v>985</v>
      </c>
      <c r="E1248" s="7"/>
      <c r="F1248" s="7"/>
    </row>
    <row r="1249">
      <c r="A1249" s="7" t="s">
        <v>2488</v>
      </c>
      <c r="B1249" s="7" t="s">
        <v>2489</v>
      </c>
      <c r="C1249" s="7" t="s">
        <v>1318</v>
      </c>
      <c r="D1249" s="7" t="s">
        <v>819</v>
      </c>
      <c r="E1249" s="7"/>
      <c r="F1249" s="7"/>
    </row>
    <row r="1250">
      <c r="A1250" s="7" t="s">
        <v>2488</v>
      </c>
      <c r="B1250" s="7" t="s">
        <v>2490</v>
      </c>
      <c r="C1250" s="7" t="s">
        <v>1455</v>
      </c>
      <c r="D1250" s="7" t="s">
        <v>819</v>
      </c>
      <c r="E1250" s="7"/>
      <c r="F1250" s="7"/>
    </row>
    <row r="1251">
      <c r="A1251" s="7" t="s">
        <v>2491</v>
      </c>
      <c r="B1251" s="7" t="s">
        <v>917</v>
      </c>
      <c r="C1251" s="7" t="s">
        <v>906</v>
      </c>
      <c r="D1251" s="7" t="s">
        <v>571</v>
      </c>
      <c r="E1251" s="7"/>
      <c r="F1251" s="7"/>
    </row>
    <row r="1252">
      <c r="A1252" s="7" t="s">
        <v>2492</v>
      </c>
      <c r="C1252" s="7" t="s">
        <v>533</v>
      </c>
      <c r="D1252" s="7" t="s">
        <v>527</v>
      </c>
      <c r="E1252" s="7"/>
      <c r="F1252" s="7"/>
    </row>
    <row r="1253">
      <c r="A1253" s="7" t="s">
        <v>2493</v>
      </c>
      <c r="B1253" s="7" t="s">
        <v>582</v>
      </c>
      <c r="C1253" s="7" t="s">
        <v>850</v>
      </c>
      <c r="D1253" s="7" t="s">
        <v>583</v>
      </c>
      <c r="E1253" s="7"/>
      <c r="F1253" s="7"/>
    </row>
    <row r="1254">
      <c r="A1254" s="7" t="s">
        <v>2493</v>
      </c>
      <c r="C1254" s="7" t="s">
        <v>630</v>
      </c>
      <c r="D1254" s="7" t="s">
        <v>583</v>
      </c>
      <c r="E1254" s="7"/>
      <c r="F1254" s="7"/>
    </row>
    <row r="1255">
      <c r="A1255" s="7" t="s">
        <v>2493</v>
      </c>
      <c r="B1255" s="7" t="s">
        <v>582</v>
      </c>
      <c r="C1255" s="7" t="s">
        <v>896</v>
      </c>
      <c r="D1255" s="7" t="s">
        <v>583</v>
      </c>
      <c r="E1255" s="7"/>
      <c r="F1255" s="7"/>
    </row>
    <row r="1256">
      <c r="A1256" s="7" t="s">
        <v>2494</v>
      </c>
      <c r="B1256" s="7" t="s">
        <v>859</v>
      </c>
      <c r="C1256" s="7" t="s">
        <v>1132</v>
      </c>
      <c r="D1256" s="7" t="s">
        <v>859</v>
      </c>
      <c r="E1256" s="7"/>
      <c r="F1256" s="7"/>
    </row>
    <row r="1257">
      <c r="A1257" s="7" t="s">
        <v>2495</v>
      </c>
      <c r="B1257" s="7" t="s">
        <v>2496</v>
      </c>
      <c r="C1257" s="7" t="s">
        <v>744</v>
      </c>
      <c r="D1257" s="7" t="s">
        <v>745</v>
      </c>
      <c r="E1257" s="7"/>
      <c r="F1257" s="7"/>
    </row>
    <row r="1258">
      <c r="A1258" s="7" t="s">
        <v>2497</v>
      </c>
      <c r="C1258" s="7" t="s">
        <v>827</v>
      </c>
      <c r="D1258" s="7" t="s">
        <v>828</v>
      </c>
      <c r="E1258" s="7"/>
      <c r="F1258" s="7"/>
    </row>
    <row r="1259">
      <c r="A1259" s="7" t="s">
        <v>2498</v>
      </c>
      <c r="B1259" s="7" t="s">
        <v>577</v>
      </c>
      <c r="C1259" s="7" t="s">
        <v>578</v>
      </c>
      <c r="D1259" s="7" t="s">
        <v>579</v>
      </c>
      <c r="E1259" s="7"/>
      <c r="F1259" s="7"/>
    </row>
    <row r="1260">
      <c r="A1260" s="7" t="s">
        <v>2499</v>
      </c>
      <c r="B1260" s="7" t="s">
        <v>802</v>
      </c>
      <c r="C1260" s="7" t="s">
        <v>801</v>
      </c>
      <c r="D1260" s="7" t="s">
        <v>802</v>
      </c>
      <c r="E1260" s="7"/>
      <c r="F1260" s="7"/>
    </row>
    <row r="1261">
      <c r="A1261" s="7" t="s">
        <v>2500</v>
      </c>
      <c r="B1261" s="7" t="s">
        <v>2501</v>
      </c>
      <c r="C1261" s="7" t="s">
        <v>2080</v>
      </c>
      <c r="D1261" s="7" t="s">
        <v>1080</v>
      </c>
      <c r="E1261" s="7"/>
      <c r="F1261" s="7"/>
    </row>
    <row r="1262">
      <c r="A1262" s="7" t="s">
        <v>2502</v>
      </c>
      <c r="B1262" s="7" t="s">
        <v>1269</v>
      </c>
      <c r="C1262" s="7" t="s">
        <v>1270</v>
      </c>
      <c r="D1262" s="7" t="s">
        <v>921</v>
      </c>
      <c r="E1262" s="7"/>
      <c r="F1262" s="7"/>
    </row>
    <row r="1263">
      <c r="A1263" s="7" t="s">
        <v>2503</v>
      </c>
      <c r="B1263" s="7" t="s">
        <v>1149</v>
      </c>
      <c r="C1263" s="7" t="s">
        <v>1150</v>
      </c>
      <c r="D1263" s="7" t="s">
        <v>1149</v>
      </c>
      <c r="E1263" s="7"/>
      <c r="F1263" s="7"/>
    </row>
    <row r="1264">
      <c r="A1264" s="7" t="s">
        <v>2504</v>
      </c>
      <c r="B1264" s="7" t="s">
        <v>566</v>
      </c>
      <c r="C1264" s="7" t="s">
        <v>567</v>
      </c>
      <c r="D1264" s="7" t="s">
        <v>568</v>
      </c>
      <c r="E1264" s="7"/>
      <c r="F1264" s="7"/>
    </row>
    <row r="1265">
      <c r="A1265" s="7" t="s">
        <v>2505</v>
      </c>
      <c r="B1265" s="7" t="s">
        <v>594</v>
      </c>
      <c r="C1265" s="7" t="s">
        <v>595</v>
      </c>
      <c r="D1265" s="7" t="s">
        <v>596</v>
      </c>
      <c r="E1265" s="7"/>
      <c r="F1265" s="7"/>
    </row>
    <row r="1266">
      <c r="A1266" s="7" t="s">
        <v>2506</v>
      </c>
      <c r="B1266" s="7" t="s">
        <v>2507</v>
      </c>
      <c r="C1266" s="7" t="s">
        <v>555</v>
      </c>
      <c r="D1266" s="7" t="s">
        <v>556</v>
      </c>
      <c r="E1266" s="7"/>
      <c r="F1266" s="7"/>
    </row>
    <row r="1267">
      <c r="A1267" s="7" t="s">
        <v>2508</v>
      </c>
      <c r="B1267" s="7" t="s">
        <v>2509</v>
      </c>
      <c r="C1267" s="7" t="s">
        <v>1090</v>
      </c>
      <c r="D1267" s="7" t="s">
        <v>767</v>
      </c>
      <c r="E1267" s="7"/>
      <c r="F1267" s="7"/>
    </row>
    <row r="1268">
      <c r="A1268" s="7" t="s">
        <v>2508</v>
      </c>
      <c r="B1268" s="7" t="s">
        <v>951</v>
      </c>
      <c r="C1268" s="7" t="s">
        <v>952</v>
      </c>
      <c r="D1268" s="7" t="s">
        <v>531</v>
      </c>
      <c r="E1268" s="7"/>
      <c r="F1268" s="7"/>
    </row>
    <row r="1269">
      <c r="A1269" s="7" t="s">
        <v>2510</v>
      </c>
      <c r="B1269" s="7" t="s">
        <v>2511</v>
      </c>
      <c r="C1269" s="7" t="s">
        <v>906</v>
      </c>
      <c r="D1269" s="7" t="s">
        <v>571</v>
      </c>
      <c r="E1269" s="7"/>
      <c r="F1269" s="7"/>
    </row>
    <row r="1270">
      <c r="A1270" s="7" t="s">
        <v>2512</v>
      </c>
      <c r="C1270" s="7" t="s">
        <v>601</v>
      </c>
      <c r="D1270" s="7" t="s">
        <v>602</v>
      </c>
      <c r="E1270" s="7"/>
      <c r="F1270" s="7"/>
    </row>
    <row r="1271">
      <c r="A1271" s="7" t="s">
        <v>2513</v>
      </c>
      <c r="C1271" s="7" t="s">
        <v>547</v>
      </c>
      <c r="D1271" s="7" t="s">
        <v>548</v>
      </c>
      <c r="E1271" s="7"/>
      <c r="F1271" s="7"/>
    </row>
    <row r="1272">
      <c r="A1272" s="7" t="s">
        <v>2514</v>
      </c>
      <c r="B1272" s="7" t="s">
        <v>2515</v>
      </c>
      <c r="C1272" s="7" t="s">
        <v>744</v>
      </c>
      <c r="D1272" s="7" t="s">
        <v>745</v>
      </c>
      <c r="E1272" s="7"/>
      <c r="F1272" s="7"/>
    </row>
    <row r="1273">
      <c r="A1273" s="7" t="s">
        <v>2516</v>
      </c>
      <c r="B1273" s="7" t="s">
        <v>573</v>
      </c>
      <c r="C1273" s="7" t="s">
        <v>844</v>
      </c>
      <c r="D1273" s="7" t="s">
        <v>575</v>
      </c>
      <c r="E1273" s="7"/>
      <c r="F1273" s="7"/>
    </row>
    <row r="1274">
      <c r="A1274" s="7" t="s">
        <v>2517</v>
      </c>
      <c r="B1274" s="7" t="s">
        <v>664</v>
      </c>
      <c r="C1274" s="7" t="s">
        <v>665</v>
      </c>
      <c r="D1274" s="7" t="s">
        <v>664</v>
      </c>
      <c r="E1274" s="7"/>
      <c r="F1274" s="7"/>
    </row>
    <row r="1275">
      <c r="A1275" s="7" t="s">
        <v>2518</v>
      </c>
      <c r="C1275" s="7" t="s">
        <v>701</v>
      </c>
      <c r="D1275" s="7" t="s">
        <v>702</v>
      </c>
      <c r="E1275" s="7"/>
      <c r="F1275" s="7"/>
    </row>
    <row r="1276">
      <c r="A1276" s="7" t="s">
        <v>2519</v>
      </c>
      <c r="B1276" s="7" t="s">
        <v>634</v>
      </c>
      <c r="C1276" s="7" t="s">
        <v>635</v>
      </c>
      <c r="D1276" s="7" t="s">
        <v>531</v>
      </c>
      <c r="E1276" s="7"/>
      <c r="F1276" s="7"/>
    </row>
    <row r="1277">
      <c r="A1277" s="7" t="s">
        <v>2520</v>
      </c>
      <c r="B1277" s="7" t="s">
        <v>2521</v>
      </c>
      <c r="C1277" s="7" t="s">
        <v>1637</v>
      </c>
      <c r="D1277" s="7" t="s">
        <v>1638</v>
      </c>
      <c r="E1277" s="7"/>
      <c r="F1277" s="7"/>
    </row>
    <row r="1278">
      <c r="A1278" s="7" t="s">
        <v>2522</v>
      </c>
      <c r="B1278" s="7" t="s">
        <v>688</v>
      </c>
      <c r="C1278" s="7" t="s">
        <v>689</v>
      </c>
      <c r="D1278" s="7" t="s">
        <v>690</v>
      </c>
      <c r="E1278" s="7"/>
      <c r="F1278" s="7"/>
    </row>
    <row r="1279">
      <c r="A1279" s="7" t="s">
        <v>2523</v>
      </c>
      <c r="B1279" s="7" t="s">
        <v>2524</v>
      </c>
      <c r="C1279" s="7" t="s">
        <v>752</v>
      </c>
      <c r="D1279" s="7" t="s">
        <v>753</v>
      </c>
      <c r="E1279" s="7"/>
      <c r="F1279" s="7"/>
    </row>
    <row r="1280">
      <c r="A1280" s="7" t="s">
        <v>2525</v>
      </c>
      <c r="B1280" s="7" t="s">
        <v>2526</v>
      </c>
      <c r="C1280" s="7" t="s">
        <v>673</v>
      </c>
      <c r="D1280" s="7" t="s">
        <v>672</v>
      </c>
      <c r="E1280" s="7"/>
      <c r="F1280" s="7"/>
    </row>
    <row r="1281">
      <c r="A1281" s="7" t="s">
        <v>2527</v>
      </c>
      <c r="B1281" s="7" t="s">
        <v>1152</v>
      </c>
      <c r="C1281" s="7" t="s">
        <v>1153</v>
      </c>
      <c r="D1281" s="7" t="s">
        <v>568</v>
      </c>
      <c r="E1281" s="7"/>
      <c r="F1281" s="7"/>
    </row>
    <row r="1282">
      <c r="A1282" s="7" t="s">
        <v>2528</v>
      </c>
      <c r="B1282" s="7" t="s">
        <v>1968</v>
      </c>
      <c r="C1282" s="7" t="s">
        <v>1969</v>
      </c>
      <c r="D1282" s="7" t="s">
        <v>921</v>
      </c>
      <c r="E1282" s="7"/>
      <c r="F1282" s="7"/>
    </row>
    <row r="1283">
      <c r="A1283" s="7" t="s">
        <v>2529</v>
      </c>
      <c r="B1283" s="7" t="s">
        <v>2530</v>
      </c>
      <c r="C1283" s="7" t="s">
        <v>2531</v>
      </c>
      <c r="D1283" s="7" t="s">
        <v>690</v>
      </c>
      <c r="E1283" s="7"/>
      <c r="F1283" s="7"/>
    </row>
    <row r="1284">
      <c r="A1284" s="7" t="s">
        <v>2532</v>
      </c>
      <c r="B1284" s="7" t="s">
        <v>1329</v>
      </c>
      <c r="C1284" s="7" t="s">
        <v>1330</v>
      </c>
      <c r="D1284" s="7" t="s">
        <v>1331</v>
      </c>
      <c r="E1284" s="7"/>
      <c r="F1284" s="7"/>
    </row>
    <row r="1285">
      <c r="A1285" s="7" t="s">
        <v>2533</v>
      </c>
      <c r="C1285" s="7" t="s">
        <v>547</v>
      </c>
      <c r="D1285" s="7" t="s">
        <v>548</v>
      </c>
      <c r="E1285" s="7"/>
      <c r="F1285" s="7"/>
    </row>
    <row r="1286">
      <c r="A1286" s="7" t="s">
        <v>2534</v>
      </c>
      <c r="B1286" s="7" t="s">
        <v>672</v>
      </c>
      <c r="C1286" s="7" t="s">
        <v>673</v>
      </c>
      <c r="D1286" s="7" t="s">
        <v>672</v>
      </c>
      <c r="E1286" s="7"/>
      <c r="F1286" s="7"/>
    </row>
    <row r="1287">
      <c r="A1287" s="7" t="s">
        <v>2535</v>
      </c>
      <c r="B1287" s="7" t="s">
        <v>2536</v>
      </c>
      <c r="C1287" s="7" t="s">
        <v>2537</v>
      </c>
      <c r="D1287" s="7" t="s">
        <v>690</v>
      </c>
      <c r="E1287" s="7"/>
      <c r="F1287" s="7"/>
    </row>
    <row r="1288">
      <c r="A1288" s="7" t="s">
        <v>2538</v>
      </c>
      <c r="B1288" s="7" t="s">
        <v>2045</v>
      </c>
      <c r="C1288" s="7" t="s">
        <v>948</v>
      </c>
      <c r="D1288" s="7" t="s">
        <v>949</v>
      </c>
      <c r="E1288" s="7"/>
      <c r="F1288" s="7"/>
    </row>
    <row r="1289">
      <c r="A1289" s="7" t="s">
        <v>2539</v>
      </c>
      <c r="C1289" s="7" t="s">
        <v>601</v>
      </c>
      <c r="D1289" s="7" t="s">
        <v>602</v>
      </c>
      <c r="E1289" s="7"/>
      <c r="F1289" s="7"/>
    </row>
    <row r="1290">
      <c r="A1290" s="7" t="s">
        <v>2540</v>
      </c>
      <c r="C1290" s="7" t="s">
        <v>535</v>
      </c>
      <c r="D1290" s="7" t="s">
        <v>536</v>
      </c>
      <c r="E1290" s="7"/>
      <c r="F1290" s="7"/>
    </row>
    <row r="1291">
      <c r="A1291" s="7" t="s">
        <v>2541</v>
      </c>
      <c r="B1291" s="7" t="s">
        <v>1804</v>
      </c>
      <c r="C1291" s="7" t="s">
        <v>542</v>
      </c>
      <c r="D1291" s="7" t="s">
        <v>531</v>
      </c>
      <c r="E1291" s="7"/>
      <c r="F1291" s="7"/>
    </row>
    <row r="1292">
      <c r="A1292" s="7" t="s">
        <v>2542</v>
      </c>
      <c r="B1292" s="7" t="s">
        <v>1193</v>
      </c>
      <c r="C1292" s="7" t="s">
        <v>1194</v>
      </c>
      <c r="D1292" s="7" t="s">
        <v>971</v>
      </c>
      <c r="E1292" s="7"/>
      <c r="F1292" s="7"/>
    </row>
    <row r="1293">
      <c r="A1293" s="7" t="s">
        <v>2543</v>
      </c>
      <c r="B1293" s="7" t="s">
        <v>564</v>
      </c>
      <c r="C1293" s="7" t="s">
        <v>563</v>
      </c>
      <c r="D1293" s="7" t="s">
        <v>564</v>
      </c>
      <c r="E1293" s="7"/>
      <c r="F1293" s="7"/>
    </row>
    <row r="1294">
      <c r="A1294" s="7" t="s">
        <v>2544</v>
      </c>
      <c r="B1294" s="7" t="s">
        <v>2545</v>
      </c>
      <c r="C1294" s="7" t="s">
        <v>2531</v>
      </c>
      <c r="D1294" s="7" t="s">
        <v>690</v>
      </c>
      <c r="E1294" s="7"/>
      <c r="F1294" s="7"/>
    </row>
    <row r="1295">
      <c r="A1295" s="7" t="s">
        <v>2546</v>
      </c>
      <c r="B1295" s="7" t="s">
        <v>2547</v>
      </c>
      <c r="C1295" s="7" t="s">
        <v>744</v>
      </c>
      <c r="D1295" s="7" t="s">
        <v>745</v>
      </c>
      <c r="E1295" s="7"/>
      <c r="F1295" s="7"/>
    </row>
    <row r="1296">
      <c r="A1296" s="7" t="s">
        <v>2548</v>
      </c>
      <c r="B1296" s="7" t="s">
        <v>970</v>
      </c>
      <c r="C1296" s="7" t="s">
        <v>969</v>
      </c>
      <c r="D1296" s="7" t="s">
        <v>971</v>
      </c>
      <c r="E1296" s="7"/>
      <c r="F1296" s="7"/>
    </row>
    <row r="1297">
      <c r="A1297" s="7" t="s">
        <v>2549</v>
      </c>
      <c r="B1297" s="7" t="s">
        <v>1990</v>
      </c>
      <c r="C1297" s="7" t="s">
        <v>1991</v>
      </c>
      <c r="D1297" s="7" t="s">
        <v>531</v>
      </c>
      <c r="E1297" s="7"/>
      <c r="F1297" s="7"/>
    </row>
    <row r="1298">
      <c r="A1298" s="7" t="s">
        <v>2550</v>
      </c>
      <c r="B1298" s="7" t="s">
        <v>2551</v>
      </c>
      <c r="C1298" s="7" t="s">
        <v>2531</v>
      </c>
      <c r="D1298" s="7" t="s">
        <v>690</v>
      </c>
      <c r="E1298" s="7"/>
      <c r="F1298" s="7"/>
    </row>
    <row r="1299">
      <c r="A1299" s="7" t="s">
        <v>2552</v>
      </c>
      <c r="B1299" s="7" t="s">
        <v>2553</v>
      </c>
      <c r="C1299" s="7" t="s">
        <v>2204</v>
      </c>
      <c r="D1299" s="7" t="s">
        <v>583</v>
      </c>
      <c r="E1299" s="7"/>
      <c r="F1299" s="7"/>
    </row>
    <row r="1300">
      <c r="A1300" s="7" t="s">
        <v>2554</v>
      </c>
      <c r="B1300" s="7" t="s">
        <v>2419</v>
      </c>
      <c r="C1300" s="7" t="s">
        <v>1090</v>
      </c>
      <c r="D1300" s="7" t="s">
        <v>767</v>
      </c>
      <c r="E1300" s="7"/>
      <c r="F1300" s="7"/>
    </row>
    <row r="1301">
      <c r="A1301" s="7" t="s">
        <v>2555</v>
      </c>
      <c r="B1301" s="7" t="s">
        <v>2556</v>
      </c>
      <c r="C1301" s="7" t="s">
        <v>847</v>
      </c>
      <c r="D1301" s="7" t="s">
        <v>848</v>
      </c>
      <c r="E1301" s="7"/>
      <c r="F1301" s="7"/>
    </row>
    <row r="1302">
      <c r="A1302" s="7" t="s">
        <v>2557</v>
      </c>
      <c r="C1302" s="7" t="s">
        <v>535</v>
      </c>
      <c r="D1302" s="7" t="s">
        <v>536</v>
      </c>
      <c r="E1302" s="7"/>
      <c r="F1302" s="7"/>
    </row>
    <row r="1303">
      <c r="A1303" s="7" t="s">
        <v>2557</v>
      </c>
      <c r="C1303" s="7" t="s">
        <v>533</v>
      </c>
      <c r="D1303" s="7" t="s">
        <v>527</v>
      </c>
      <c r="E1303" s="7"/>
      <c r="F1303" s="7"/>
    </row>
    <row r="1304">
      <c r="A1304" s="7" t="s">
        <v>2558</v>
      </c>
      <c r="B1304" s="7" t="s">
        <v>2559</v>
      </c>
      <c r="C1304" s="7" t="s">
        <v>969</v>
      </c>
      <c r="D1304" s="7" t="s">
        <v>971</v>
      </c>
      <c r="E1304" s="7"/>
      <c r="F1304" s="7"/>
    </row>
    <row r="1305">
      <c r="A1305" s="7" t="s">
        <v>2560</v>
      </c>
      <c r="C1305" s="7" t="s">
        <v>547</v>
      </c>
      <c r="D1305" s="7" t="s">
        <v>548</v>
      </c>
      <c r="E1305" s="7"/>
      <c r="F1305" s="7"/>
    </row>
    <row r="1306">
      <c r="A1306" s="7" t="s">
        <v>2561</v>
      </c>
      <c r="B1306" s="7" t="s">
        <v>664</v>
      </c>
      <c r="C1306" s="7" t="s">
        <v>665</v>
      </c>
      <c r="D1306" s="7" t="s">
        <v>664</v>
      </c>
      <c r="E1306" s="7"/>
      <c r="F1306" s="7"/>
    </row>
    <row r="1307">
      <c r="A1307" s="7" t="s">
        <v>2562</v>
      </c>
      <c r="B1307" s="7" t="s">
        <v>664</v>
      </c>
      <c r="C1307" s="7" t="s">
        <v>665</v>
      </c>
      <c r="D1307" s="7" t="s">
        <v>664</v>
      </c>
      <c r="E1307" s="7"/>
      <c r="F1307" s="7"/>
    </row>
    <row r="1308">
      <c r="A1308" s="7" t="s">
        <v>2563</v>
      </c>
      <c r="C1308" s="7" t="s">
        <v>1037</v>
      </c>
      <c r="D1308" s="7" t="s">
        <v>699</v>
      </c>
      <c r="E1308" s="7"/>
      <c r="F1308" s="7"/>
    </row>
    <row r="1309">
      <c r="A1309" s="7" t="s">
        <v>2564</v>
      </c>
      <c r="B1309" s="7" t="s">
        <v>1369</v>
      </c>
      <c r="C1309" s="7" t="s">
        <v>1370</v>
      </c>
      <c r="D1309" s="7" t="s">
        <v>1310</v>
      </c>
      <c r="E1309" s="7"/>
      <c r="F1309" s="7"/>
    </row>
    <row r="1310">
      <c r="A1310" s="7" t="s">
        <v>2565</v>
      </c>
      <c r="B1310" s="7" t="s">
        <v>626</v>
      </c>
      <c r="C1310" s="7" t="s">
        <v>2204</v>
      </c>
      <c r="D1310" s="7" t="s">
        <v>583</v>
      </c>
      <c r="E1310" s="7"/>
      <c r="F1310" s="7"/>
    </row>
    <row r="1311">
      <c r="A1311" s="7" t="s">
        <v>2566</v>
      </c>
      <c r="B1311" s="7" t="s">
        <v>2567</v>
      </c>
      <c r="C1311" s="7" t="s">
        <v>925</v>
      </c>
      <c r="D1311" s="7" t="s">
        <v>819</v>
      </c>
      <c r="E1311" s="7"/>
      <c r="F1311" s="7"/>
    </row>
    <row r="1312">
      <c r="A1312" s="7" t="s">
        <v>2568</v>
      </c>
      <c r="C1312" s="7" t="s">
        <v>1196</v>
      </c>
      <c r="D1312" s="7" t="s">
        <v>682</v>
      </c>
      <c r="E1312" s="7"/>
      <c r="F1312" s="7"/>
    </row>
    <row r="1313">
      <c r="A1313" s="7" t="s">
        <v>2569</v>
      </c>
      <c r="B1313" s="7" t="s">
        <v>2570</v>
      </c>
      <c r="C1313" s="7" t="s">
        <v>1637</v>
      </c>
      <c r="D1313" s="7" t="s">
        <v>1638</v>
      </c>
      <c r="E1313" s="7"/>
      <c r="F1313" s="7"/>
    </row>
    <row r="1314">
      <c r="A1314" s="7" t="s">
        <v>2571</v>
      </c>
      <c r="C1314" s="7" t="s">
        <v>1440</v>
      </c>
      <c r="D1314" s="7" t="s">
        <v>1441</v>
      </c>
      <c r="E1314" s="7"/>
      <c r="F1314" s="7"/>
    </row>
    <row r="1315">
      <c r="A1315" s="7" t="s">
        <v>2572</v>
      </c>
      <c r="B1315" s="7" t="s">
        <v>817</v>
      </c>
      <c r="C1315" s="7" t="s">
        <v>818</v>
      </c>
      <c r="D1315" s="7" t="s">
        <v>819</v>
      </c>
      <c r="E1315" s="7"/>
      <c r="F1315" s="7"/>
    </row>
    <row r="1316">
      <c r="A1316" s="7" t="s">
        <v>2573</v>
      </c>
      <c r="B1316" s="7" t="s">
        <v>2574</v>
      </c>
      <c r="C1316" s="7" t="s">
        <v>927</v>
      </c>
      <c r="D1316" s="7" t="s">
        <v>928</v>
      </c>
      <c r="E1316" s="7"/>
      <c r="F1316" s="7"/>
    </row>
    <row r="1317">
      <c r="A1317" s="7" t="s">
        <v>2575</v>
      </c>
      <c r="B1317" s="7" t="s">
        <v>1375</v>
      </c>
      <c r="C1317" s="7" t="s">
        <v>1376</v>
      </c>
      <c r="D1317" s="7" t="s">
        <v>1377</v>
      </c>
      <c r="E1317" s="7"/>
      <c r="F1317" s="7"/>
    </row>
    <row r="1318">
      <c r="A1318" s="7" t="s">
        <v>2576</v>
      </c>
      <c r="B1318" s="7" t="s">
        <v>926</v>
      </c>
      <c r="C1318" s="7" t="s">
        <v>927</v>
      </c>
      <c r="D1318" s="7" t="s">
        <v>928</v>
      </c>
      <c r="E1318" s="7"/>
      <c r="F1318" s="7"/>
    </row>
    <row r="1319">
      <c r="A1319" s="7" t="s">
        <v>2577</v>
      </c>
      <c r="C1319" s="7" t="s">
        <v>533</v>
      </c>
      <c r="D1319" s="7" t="s">
        <v>527</v>
      </c>
      <c r="E1319" s="7"/>
      <c r="F1319" s="7"/>
    </row>
    <row r="1320">
      <c r="A1320" s="7" t="s">
        <v>1813</v>
      </c>
      <c r="B1320" s="7" t="s">
        <v>817</v>
      </c>
      <c r="C1320" s="7" t="s">
        <v>1807</v>
      </c>
      <c r="D1320" s="7" t="s">
        <v>819</v>
      </c>
      <c r="E1320" s="7"/>
      <c r="F1320" s="7"/>
    </row>
    <row r="1321">
      <c r="A1321" s="7" t="s">
        <v>2578</v>
      </c>
      <c r="C1321" s="7" t="s">
        <v>1372</v>
      </c>
      <c r="D1321" s="7" t="s">
        <v>1373</v>
      </c>
      <c r="E1321" s="7"/>
      <c r="F1321" s="7"/>
    </row>
    <row r="1322">
      <c r="A1322" s="7" t="s">
        <v>2579</v>
      </c>
      <c r="B1322" s="7" t="s">
        <v>2580</v>
      </c>
      <c r="C1322" s="7" t="s">
        <v>1677</v>
      </c>
      <c r="D1322" s="7" t="s">
        <v>819</v>
      </c>
      <c r="E1322" s="7"/>
      <c r="F1322" s="7"/>
    </row>
    <row r="1323">
      <c r="A1323" s="7" t="s">
        <v>2579</v>
      </c>
      <c r="B1323" s="7" t="s">
        <v>1676</v>
      </c>
      <c r="C1323" s="7" t="s">
        <v>1124</v>
      </c>
      <c r="D1323" s="7" t="s">
        <v>819</v>
      </c>
      <c r="E1323" s="7"/>
      <c r="F1323" s="7"/>
    </row>
    <row r="1324">
      <c r="A1324" s="7" t="s">
        <v>2581</v>
      </c>
      <c r="B1324" s="7" t="s">
        <v>552</v>
      </c>
      <c r="C1324" s="7" t="s">
        <v>1174</v>
      </c>
      <c r="D1324" s="7" t="s">
        <v>552</v>
      </c>
      <c r="E1324" s="7"/>
      <c r="F1324" s="7"/>
    </row>
    <row r="1325">
      <c r="A1325" s="7" t="s">
        <v>2582</v>
      </c>
      <c r="B1325" s="7" t="s">
        <v>1217</v>
      </c>
      <c r="C1325" s="7" t="s">
        <v>1218</v>
      </c>
      <c r="D1325" s="7" t="s">
        <v>1219</v>
      </c>
      <c r="E1325" s="7"/>
      <c r="F1325" s="7"/>
    </row>
    <row r="1326">
      <c r="A1326" s="7" t="s">
        <v>2583</v>
      </c>
      <c r="C1326" s="7" t="s">
        <v>535</v>
      </c>
      <c r="D1326" s="7" t="s">
        <v>536</v>
      </c>
      <c r="E1326" s="7"/>
      <c r="F1326" s="7"/>
    </row>
    <row r="1327">
      <c r="A1327" s="7" t="s">
        <v>2584</v>
      </c>
      <c r="B1327" s="7" t="s">
        <v>2010</v>
      </c>
      <c r="C1327" s="7" t="s">
        <v>875</v>
      </c>
      <c r="D1327" s="7" t="s">
        <v>552</v>
      </c>
      <c r="E1327" s="7"/>
      <c r="F1327" s="7"/>
    </row>
    <row r="1328">
      <c r="A1328" s="7" t="s">
        <v>2585</v>
      </c>
      <c r="C1328" s="7" t="s">
        <v>930</v>
      </c>
      <c r="D1328" s="7" t="s">
        <v>930</v>
      </c>
      <c r="E1328" s="7"/>
      <c r="F1328" s="7"/>
    </row>
    <row r="1329">
      <c r="A1329" s="7" t="s">
        <v>2586</v>
      </c>
      <c r="B1329" s="7" t="s">
        <v>2587</v>
      </c>
      <c r="C1329" s="7" t="s">
        <v>1145</v>
      </c>
      <c r="D1329" s="7" t="s">
        <v>690</v>
      </c>
      <c r="E1329" s="7"/>
      <c r="F1329" s="7"/>
    </row>
    <row r="1330">
      <c r="A1330" s="7" t="s">
        <v>2588</v>
      </c>
      <c r="C1330" s="7" t="s">
        <v>1037</v>
      </c>
      <c r="D1330" s="7" t="s">
        <v>699</v>
      </c>
      <c r="E1330" s="7"/>
      <c r="F1330" s="7"/>
    </row>
    <row r="1331">
      <c r="A1331" s="7" t="s">
        <v>2589</v>
      </c>
      <c r="B1331" s="7" t="s">
        <v>1458</v>
      </c>
      <c r="C1331" s="7" t="s">
        <v>579</v>
      </c>
      <c r="D1331" s="7" t="s">
        <v>579</v>
      </c>
      <c r="E1331" s="7"/>
      <c r="F1331" s="7"/>
    </row>
    <row r="1332">
      <c r="A1332" s="7" t="s">
        <v>2590</v>
      </c>
      <c r="C1332" s="7" t="s">
        <v>827</v>
      </c>
      <c r="D1332" s="7" t="s">
        <v>828</v>
      </c>
      <c r="E1332" s="7"/>
      <c r="F1332" s="7"/>
    </row>
    <row r="1333">
      <c r="A1333" s="7" t="s">
        <v>2591</v>
      </c>
      <c r="B1333" s="7" t="s">
        <v>1857</v>
      </c>
      <c r="C1333" s="7" t="s">
        <v>1592</v>
      </c>
      <c r="D1333" s="7" t="s">
        <v>1593</v>
      </c>
      <c r="E1333" s="7"/>
      <c r="F1333" s="7"/>
    </row>
    <row r="1334">
      <c r="A1334" s="7" t="s">
        <v>2592</v>
      </c>
      <c r="B1334" s="7" t="s">
        <v>1278</v>
      </c>
      <c r="C1334" s="7" t="s">
        <v>595</v>
      </c>
      <c r="D1334" s="7" t="s">
        <v>596</v>
      </c>
      <c r="E1334" s="7"/>
      <c r="F1334" s="7"/>
    </row>
    <row r="1335">
      <c r="A1335" s="7" t="s">
        <v>2593</v>
      </c>
      <c r="B1335" s="7" t="s">
        <v>1458</v>
      </c>
      <c r="C1335" s="7" t="s">
        <v>579</v>
      </c>
      <c r="D1335" s="7" t="s">
        <v>579</v>
      </c>
      <c r="E1335" s="7"/>
      <c r="F1335" s="7"/>
    </row>
    <row r="1336">
      <c r="A1336" s="7" t="s">
        <v>2594</v>
      </c>
      <c r="B1336" s="7" t="s">
        <v>1219</v>
      </c>
      <c r="C1336" s="7" t="s">
        <v>1515</v>
      </c>
      <c r="D1336" s="7" t="s">
        <v>1219</v>
      </c>
      <c r="E1336" s="7"/>
      <c r="F1336" s="7"/>
    </row>
    <row r="1337">
      <c r="A1337" s="7" t="s">
        <v>2595</v>
      </c>
      <c r="B1337" s="7" t="s">
        <v>745</v>
      </c>
      <c r="C1337" s="7" t="s">
        <v>744</v>
      </c>
      <c r="D1337" s="7" t="s">
        <v>745</v>
      </c>
      <c r="E1337" s="7"/>
      <c r="F1337" s="7"/>
    </row>
    <row r="1338">
      <c r="A1338" s="7" t="s">
        <v>2596</v>
      </c>
      <c r="B1338" s="7" t="s">
        <v>668</v>
      </c>
      <c r="C1338" s="7" t="s">
        <v>669</v>
      </c>
      <c r="D1338" s="7" t="s">
        <v>670</v>
      </c>
      <c r="E1338" s="7"/>
      <c r="F1338" s="7"/>
    </row>
    <row r="1339">
      <c r="A1339" s="7" t="s">
        <v>2597</v>
      </c>
      <c r="B1339" s="7" t="s">
        <v>668</v>
      </c>
      <c r="C1339" s="7" t="s">
        <v>669</v>
      </c>
      <c r="D1339" s="7" t="s">
        <v>670</v>
      </c>
      <c r="E1339" s="7"/>
      <c r="F1339" s="7"/>
    </row>
    <row r="1340">
      <c r="A1340" s="7" t="s">
        <v>2597</v>
      </c>
      <c r="C1340" s="7" t="s">
        <v>1250</v>
      </c>
      <c r="D1340" s="7" t="s">
        <v>1251</v>
      </c>
      <c r="E1340" s="7"/>
      <c r="F1340" s="7"/>
    </row>
    <row r="1341">
      <c r="A1341" s="7" t="s">
        <v>2598</v>
      </c>
      <c r="B1341" s="7" t="s">
        <v>2599</v>
      </c>
      <c r="C1341" s="7" t="s">
        <v>1677</v>
      </c>
      <c r="D1341" s="7" t="s">
        <v>819</v>
      </c>
      <c r="E1341" s="7"/>
      <c r="F1341" s="7"/>
    </row>
    <row r="1342">
      <c r="A1342" s="7" t="s">
        <v>2598</v>
      </c>
      <c r="B1342" s="7" t="s">
        <v>2599</v>
      </c>
      <c r="C1342" s="7" t="s">
        <v>1390</v>
      </c>
      <c r="D1342" s="7" t="s">
        <v>819</v>
      </c>
      <c r="E1342" s="7"/>
      <c r="F1342" s="7"/>
    </row>
    <row r="1343">
      <c r="A1343" s="7" t="s">
        <v>2598</v>
      </c>
      <c r="B1343" s="7" t="s">
        <v>2599</v>
      </c>
      <c r="C1343" s="7" t="s">
        <v>1124</v>
      </c>
      <c r="D1343" s="7" t="s">
        <v>819</v>
      </c>
      <c r="E1343" s="7"/>
      <c r="F1343" s="7"/>
    </row>
    <row r="1344">
      <c r="A1344" s="7" t="s">
        <v>2600</v>
      </c>
      <c r="B1344" s="7" t="s">
        <v>2599</v>
      </c>
      <c r="C1344" s="7" t="s">
        <v>1677</v>
      </c>
      <c r="D1344" s="7" t="s">
        <v>819</v>
      </c>
      <c r="E1344" s="7"/>
      <c r="F1344" s="7"/>
    </row>
    <row r="1345">
      <c r="A1345" s="7" t="s">
        <v>2601</v>
      </c>
      <c r="B1345" s="7" t="s">
        <v>2602</v>
      </c>
      <c r="C1345" s="7" t="s">
        <v>1346</v>
      </c>
      <c r="D1345" s="7" t="s">
        <v>1347</v>
      </c>
      <c r="E1345" s="7"/>
      <c r="F1345" s="7"/>
    </row>
    <row r="1346">
      <c r="A1346" s="7" t="s">
        <v>2603</v>
      </c>
      <c r="B1346" s="7" t="s">
        <v>1256</v>
      </c>
      <c r="C1346" s="7" t="s">
        <v>857</v>
      </c>
      <c r="D1346" s="7" t="s">
        <v>753</v>
      </c>
      <c r="E1346" s="7"/>
      <c r="F1346" s="7"/>
    </row>
    <row r="1347">
      <c r="A1347" s="7" t="s">
        <v>2604</v>
      </c>
      <c r="B1347" s="7" t="s">
        <v>1482</v>
      </c>
      <c r="C1347" s="7" t="s">
        <v>1481</v>
      </c>
      <c r="D1347" s="7" t="s">
        <v>1030</v>
      </c>
      <c r="E1347" s="7"/>
      <c r="F1347" s="7"/>
    </row>
    <row r="1348">
      <c r="A1348" s="7" t="s">
        <v>2605</v>
      </c>
      <c r="B1348" s="7" t="s">
        <v>1028</v>
      </c>
      <c r="C1348" s="7" t="s">
        <v>1029</v>
      </c>
      <c r="D1348" s="7" t="s">
        <v>1030</v>
      </c>
      <c r="E1348" s="7"/>
      <c r="F1348" s="7"/>
    </row>
    <row r="1349">
      <c r="A1349" s="7" t="s">
        <v>2606</v>
      </c>
      <c r="C1349" s="7" t="s">
        <v>777</v>
      </c>
      <c r="D1349" s="7" t="s">
        <v>527</v>
      </c>
      <c r="E1349" s="7"/>
      <c r="F1349" s="7"/>
    </row>
    <row r="1350">
      <c r="A1350" s="7" t="s">
        <v>2607</v>
      </c>
      <c r="B1350" s="7" t="s">
        <v>1766</v>
      </c>
      <c r="C1350" s="7" t="s">
        <v>1767</v>
      </c>
      <c r="D1350" s="7" t="s">
        <v>1191</v>
      </c>
      <c r="E1350" s="7"/>
      <c r="F1350" s="7"/>
    </row>
    <row r="1351">
      <c r="A1351" s="7" t="s">
        <v>2607</v>
      </c>
      <c r="B1351" s="7" t="s">
        <v>1253</v>
      </c>
      <c r="C1351" s="7" t="s">
        <v>1254</v>
      </c>
      <c r="D1351" s="7" t="s">
        <v>1191</v>
      </c>
      <c r="E1351" s="7"/>
      <c r="F1351" s="7"/>
    </row>
    <row r="1352">
      <c r="A1352" s="7" t="s">
        <v>2608</v>
      </c>
      <c r="C1352" s="7" t="s">
        <v>715</v>
      </c>
      <c r="D1352" s="7" t="s">
        <v>716</v>
      </c>
      <c r="E1352" s="7"/>
      <c r="F1352" s="7"/>
    </row>
    <row r="1353">
      <c r="A1353" s="7" t="s">
        <v>2609</v>
      </c>
      <c r="B1353" s="7" t="s">
        <v>672</v>
      </c>
      <c r="C1353" s="7" t="s">
        <v>673</v>
      </c>
      <c r="D1353" s="7" t="s">
        <v>672</v>
      </c>
      <c r="E1353" s="7"/>
      <c r="F1353" s="7"/>
    </row>
    <row r="1354">
      <c r="A1354" s="7" t="s">
        <v>2610</v>
      </c>
      <c r="B1354" s="7" t="s">
        <v>2611</v>
      </c>
      <c r="C1354" s="7" t="s">
        <v>1381</v>
      </c>
      <c r="D1354" s="7" t="s">
        <v>538</v>
      </c>
      <c r="E1354" s="7"/>
      <c r="F1354" s="7"/>
    </row>
    <row r="1355">
      <c r="A1355" s="7" t="s">
        <v>2612</v>
      </c>
      <c r="B1355" s="7" t="s">
        <v>2611</v>
      </c>
      <c r="C1355" s="7" t="s">
        <v>1381</v>
      </c>
      <c r="D1355" s="7" t="s">
        <v>538</v>
      </c>
      <c r="E1355" s="7"/>
      <c r="F1355" s="7"/>
    </row>
    <row r="1356">
      <c r="A1356" s="7" t="s">
        <v>2613</v>
      </c>
      <c r="B1356" s="7" t="s">
        <v>2614</v>
      </c>
      <c r="C1356" s="7" t="s">
        <v>857</v>
      </c>
      <c r="D1356" s="7" t="s">
        <v>753</v>
      </c>
      <c r="E1356" s="7"/>
      <c r="F1356" s="7"/>
    </row>
    <row r="1357">
      <c r="A1357" s="7" t="s">
        <v>2615</v>
      </c>
      <c r="B1357" s="7" t="s">
        <v>2616</v>
      </c>
      <c r="C1357" s="7" t="s">
        <v>1404</v>
      </c>
      <c r="D1357" s="7" t="s">
        <v>887</v>
      </c>
      <c r="E1357" s="7"/>
      <c r="F1357" s="7"/>
    </row>
    <row r="1358">
      <c r="A1358" s="7" t="s">
        <v>2617</v>
      </c>
      <c r="B1358" s="7" t="s">
        <v>2618</v>
      </c>
      <c r="C1358" s="7" t="s">
        <v>563</v>
      </c>
      <c r="D1358" s="7" t="s">
        <v>564</v>
      </c>
      <c r="E1358" s="7"/>
      <c r="F1358" s="7"/>
    </row>
    <row r="1359">
      <c r="A1359" s="7" t="s">
        <v>2619</v>
      </c>
      <c r="B1359" s="7" t="s">
        <v>2620</v>
      </c>
      <c r="C1359" s="7" t="s">
        <v>1159</v>
      </c>
      <c r="D1359" s="7" t="s">
        <v>1160</v>
      </c>
      <c r="E1359" s="7"/>
      <c r="F1359" s="7"/>
    </row>
    <row r="1360">
      <c r="A1360" s="7" t="s">
        <v>2621</v>
      </c>
      <c r="B1360" s="7" t="s">
        <v>615</v>
      </c>
      <c r="C1360" s="7" t="s">
        <v>1127</v>
      </c>
      <c r="D1360" s="7" t="s">
        <v>617</v>
      </c>
      <c r="E1360" s="7"/>
      <c r="F1360" s="7"/>
    </row>
    <row r="1361">
      <c r="A1361" s="7" t="s">
        <v>2622</v>
      </c>
      <c r="B1361" s="7" t="s">
        <v>1638</v>
      </c>
      <c r="C1361" s="7" t="s">
        <v>1637</v>
      </c>
      <c r="D1361" s="7" t="s">
        <v>1638</v>
      </c>
      <c r="E1361" s="7"/>
      <c r="F1361" s="7"/>
    </row>
    <row r="1362">
      <c r="A1362" s="7" t="s">
        <v>2623</v>
      </c>
      <c r="B1362" s="7" t="s">
        <v>2624</v>
      </c>
      <c r="C1362" s="7" t="s">
        <v>2625</v>
      </c>
      <c r="D1362" s="7" t="s">
        <v>2626</v>
      </c>
      <c r="E1362" s="7"/>
      <c r="F1362" s="7"/>
    </row>
    <row r="1363">
      <c r="A1363" s="7" t="s">
        <v>2627</v>
      </c>
      <c r="B1363" s="7" t="s">
        <v>2628</v>
      </c>
      <c r="C1363" s="7" t="s">
        <v>1153</v>
      </c>
      <c r="D1363" s="7" t="s">
        <v>568</v>
      </c>
      <c r="E1363" s="7"/>
      <c r="F1363" s="7"/>
    </row>
    <row r="1364">
      <c r="A1364" s="7" t="s">
        <v>2629</v>
      </c>
      <c r="C1364" s="7" t="s">
        <v>555</v>
      </c>
      <c r="D1364" s="7" t="s">
        <v>556</v>
      </c>
      <c r="E1364" s="7"/>
      <c r="F1364" s="7"/>
    </row>
    <row r="1365">
      <c r="A1365" s="7" t="s">
        <v>2630</v>
      </c>
      <c r="B1365" s="7" t="s">
        <v>1914</v>
      </c>
      <c r="C1365" s="7" t="s">
        <v>1915</v>
      </c>
      <c r="D1365" s="7" t="s">
        <v>1916</v>
      </c>
      <c r="E1365" s="7"/>
      <c r="F1365" s="7"/>
    </row>
    <row r="1366">
      <c r="A1366" s="7" t="s">
        <v>2631</v>
      </c>
      <c r="B1366" s="7" t="s">
        <v>1345</v>
      </c>
      <c r="C1366" s="7" t="s">
        <v>1346</v>
      </c>
      <c r="D1366" s="7" t="s">
        <v>1347</v>
      </c>
      <c r="E1366" s="7"/>
      <c r="F1366" s="7"/>
    </row>
    <row r="1367">
      <c r="A1367" s="7" t="s">
        <v>2632</v>
      </c>
      <c r="B1367" s="7" t="s">
        <v>1030</v>
      </c>
      <c r="C1367" s="7" t="s">
        <v>1060</v>
      </c>
      <c r="D1367" s="7" t="s">
        <v>1030</v>
      </c>
      <c r="E1367" s="7"/>
      <c r="F1367" s="7"/>
    </row>
    <row r="1368">
      <c r="A1368" s="7" t="s">
        <v>2633</v>
      </c>
      <c r="B1368" s="7" t="s">
        <v>1432</v>
      </c>
      <c r="C1368" s="7" t="s">
        <v>884</v>
      </c>
      <c r="D1368" s="7" t="s">
        <v>884</v>
      </c>
      <c r="E1368" s="7"/>
      <c r="F1368" s="7"/>
    </row>
    <row r="1369">
      <c r="A1369" s="7" t="s">
        <v>2634</v>
      </c>
      <c r="B1369" s="7" t="s">
        <v>1860</v>
      </c>
      <c r="C1369" s="7" t="s">
        <v>1668</v>
      </c>
      <c r="D1369" s="7" t="s">
        <v>690</v>
      </c>
      <c r="E1369" s="7"/>
      <c r="F1369" s="7"/>
    </row>
    <row r="1370">
      <c r="A1370" s="7" t="s">
        <v>2635</v>
      </c>
      <c r="B1370" s="7" t="s">
        <v>2636</v>
      </c>
      <c r="C1370" s="7" t="s">
        <v>1153</v>
      </c>
      <c r="D1370" s="7" t="s">
        <v>568</v>
      </c>
      <c r="E1370" s="7"/>
      <c r="F1370" s="7"/>
    </row>
    <row r="1371">
      <c r="A1371" s="7" t="s">
        <v>2637</v>
      </c>
      <c r="B1371" s="7" t="s">
        <v>1217</v>
      </c>
      <c r="C1371" s="7" t="s">
        <v>2362</v>
      </c>
      <c r="D1371" s="7" t="s">
        <v>1219</v>
      </c>
      <c r="E1371" s="7"/>
      <c r="F1371" s="7"/>
    </row>
    <row r="1372">
      <c r="A1372" s="7" t="s">
        <v>2638</v>
      </c>
      <c r="B1372" s="7" t="s">
        <v>2639</v>
      </c>
      <c r="C1372" s="7" t="s">
        <v>857</v>
      </c>
      <c r="D1372" s="7" t="s">
        <v>753</v>
      </c>
      <c r="E1372" s="7"/>
      <c r="F1372" s="7"/>
    </row>
    <row r="1373">
      <c r="A1373" s="7" t="s">
        <v>2640</v>
      </c>
      <c r="B1373" s="7" t="s">
        <v>1857</v>
      </c>
      <c r="C1373" s="7" t="s">
        <v>1592</v>
      </c>
      <c r="D1373" s="7" t="s">
        <v>1593</v>
      </c>
      <c r="E1373" s="7"/>
      <c r="F1373" s="7"/>
    </row>
    <row r="1374">
      <c r="A1374" s="7" t="s">
        <v>2641</v>
      </c>
      <c r="B1374" s="7" t="s">
        <v>917</v>
      </c>
      <c r="C1374" s="7" t="s">
        <v>906</v>
      </c>
      <c r="D1374" s="7" t="s">
        <v>571</v>
      </c>
      <c r="E1374" s="7"/>
      <c r="F1374" s="7"/>
    </row>
    <row r="1375">
      <c r="A1375" s="7" t="s">
        <v>2642</v>
      </c>
      <c r="B1375" s="7" t="s">
        <v>571</v>
      </c>
      <c r="C1375" s="7" t="s">
        <v>919</v>
      </c>
      <c r="D1375" s="7" t="s">
        <v>571</v>
      </c>
      <c r="E1375" s="7"/>
      <c r="F1375" s="7"/>
    </row>
    <row r="1376">
      <c r="A1376" s="7" t="s">
        <v>2643</v>
      </c>
      <c r="B1376" s="7" t="s">
        <v>1315</v>
      </c>
      <c r="C1376" s="7" t="s">
        <v>638</v>
      </c>
      <c r="D1376" s="7" t="s">
        <v>639</v>
      </c>
      <c r="E1376" s="7"/>
      <c r="F1376" s="7"/>
    </row>
    <row r="1377">
      <c r="A1377" s="7" t="s">
        <v>2644</v>
      </c>
      <c r="B1377" s="7" t="s">
        <v>723</v>
      </c>
      <c r="C1377" s="7" t="s">
        <v>722</v>
      </c>
      <c r="D1377" s="7" t="s">
        <v>723</v>
      </c>
      <c r="E1377" s="7"/>
      <c r="F1377" s="7"/>
    </row>
    <row r="1378">
      <c r="A1378" s="7" t="s">
        <v>2645</v>
      </c>
      <c r="B1378" s="7" t="s">
        <v>2646</v>
      </c>
      <c r="C1378" s="7" t="s">
        <v>722</v>
      </c>
      <c r="D1378" s="7" t="s">
        <v>723</v>
      </c>
      <c r="E1378" s="7"/>
      <c r="F1378" s="7"/>
    </row>
    <row r="1379">
      <c r="A1379" s="7" t="s">
        <v>2647</v>
      </c>
      <c r="B1379" s="7" t="s">
        <v>2648</v>
      </c>
      <c r="C1379" s="7" t="s">
        <v>1274</v>
      </c>
      <c r="D1379" s="7" t="s">
        <v>639</v>
      </c>
      <c r="E1379" s="7"/>
      <c r="F1379" s="7"/>
    </row>
    <row r="1380">
      <c r="A1380" s="7" t="s">
        <v>2649</v>
      </c>
      <c r="B1380" s="7" t="s">
        <v>571</v>
      </c>
      <c r="C1380" s="7" t="s">
        <v>919</v>
      </c>
      <c r="D1380" s="7" t="s">
        <v>571</v>
      </c>
      <c r="E1380" s="7"/>
      <c r="F1380" s="7"/>
    </row>
    <row r="1381">
      <c r="A1381" s="7" t="s">
        <v>2650</v>
      </c>
      <c r="B1381" s="7" t="s">
        <v>2651</v>
      </c>
      <c r="C1381" s="7" t="s">
        <v>801</v>
      </c>
      <c r="D1381" s="7" t="s">
        <v>802</v>
      </c>
      <c r="E1381" s="7"/>
      <c r="F1381" s="7"/>
    </row>
    <row r="1382">
      <c r="A1382" s="7" t="s">
        <v>2652</v>
      </c>
      <c r="C1382" s="7" t="s">
        <v>547</v>
      </c>
      <c r="D1382" s="7" t="s">
        <v>548</v>
      </c>
      <c r="E1382" s="7"/>
      <c r="F1382" s="7"/>
    </row>
    <row r="1383">
      <c r="A1383" s="7" t="s">
        <v>2653</v>
      </c>
      <c r="B1383" s="7" t="s">
        <v>668</v>
      </c>
      <c r="C1383" s="7" t="s">
        <v>669</v>
      </c>
      <c r="D1383" s="7" t="s">
        <v>670</v>
      </c>
      <c r="E1383" s="7"/>
      <c r="F1383" s="7"/>
    </row>
    <row r="1384">
      <c r="A1384" s="7" t="s">
        <v>2654</v>
      </c>
      <c r="B1384" s="7" t="s">
        <v>2655</v>
      </c>
      <c r="C1384" s="7" t="s">
        <v>1637</v>
      </c>
      <c r="D1384" s="7" t="s">
        <v>1638</v>
      </c>
      <c r="E1384" s="7"/>
      <c r="F1384" s="7"/>
    </row>
    <row r="1385">
      <c r="A1385" s="7" t="s">
        <v>2656</v>
      </c>
      <c r="C1385" s="7" t="s">
        <v>1372</v>
      </c>
      <c r="D1385" s="7" t="s">
        <v>1373</v>
      </c>
      <c r="E1385" s="7"/>
      <c r="F1385" s="7"/>
    </row>
    <row r="1386">
      <c r="A1386" s="7" t="s">
        <v>2657</v>
      </c>
      <c r="B1386" s="7" t="s">
        <v>723</v>
      </c>
      <c r="C1386" s="7" t="s">
        <v>722</v>
      </c>
      <c r="D1386" s="7" t="s">
        <v>723</v>
      </c>
      <c r="E1386" s="7"/>
      <c r="F1386" s="7"/>
    </row>
    <row r="1387">
      <c r="A1387" s="7" t="s">
        <v>2658</v>
      </c>
      <c r="B1387" s="7" t="s">
        <v>2271</v>
      </c>
      <c r="C1387" s="7" t="s">
        <v>925</v>
      </c>
      <c r="D1387" s="7" t="s">
        <v>819</v>
      </c>
      <c r="E1387" s="7"/>
      <c r="F1387" s="7"/>
    </row>
    <row r="1388">
      <c r="A1388" s="7" t="s">
        <v>2659</v>
      </c>
      <c r="C1388" s="7" t="s">
        <v>570</v>
      </c>
      <c r="D1388" s="7" t="s">
        <v>571</v>
      </c>
      <c r="E1388" s="7"/>
      <c r="F1388" s="7"/>
    </row>
    <row r="1389">
      <c r="A1389" s="7" t="s">
        <v>2660</v>
      </c>
      <c r="B1389" s="7" t="s">
        <v>2661</v>
      </c>
      <c r="C1389" s="7" t="s">
        <v>1637</v>
      </c>
      <c r="D1389" s="7" t="s">
        <v>1638</v>
      </c>
      <c r="E1389" s="7"/>
      <c r="F1389" s="7"/>
    </row>
    <row r="1390">
      <c r="A1390" s="7" t="s">
        <v>2662</v>
      </c>
      <c r="B1390" s="7" t="s">
        <v>877</v>
      </c>
      <c r="C1390" s="7" t="s">
        <v>552</v>
      </c>
      <c r="D1390" s="7" t="s">
        <v>552</v>
      </c>
      <c r="E1390" s="7"/>
      <c r="F1390" s="7"/>
    </row>
    <row r="1391">
      <c r="A1391" s="7" t="s">
        <v>2663</v>
      </c>
      <c r="C1391" s="7" t="s">
        <v>744</v>
      </c>
      <c r="D1391" s="7" t="s">
        <v>745</v>
      </c>
      <c r="E1391" s="7"/>
      <c r="F1391" s="7"/>
    </row>
    <row r="1392">
      <c r="A1392" s="7" t="s">
        <v>2664</v>
      </c>
      <c r="B1392" s="7" t="s">
        <v>2620</v>
      </c>
      <c r="C1392" s="7" t="s">
        <v>1159</v>
      </c>
      <c r="D1392" s="7" t="s">
        <v>1160</v>
      </c>
      <c r="E1392" s="7"/>
      <c r="F1392" s="7"/>
    </row>
    <row r="1393">
      <c r="A1393" s="7" t="s">
        <v>2665</v>
      </c>
      <c r="C1393" s="7" t="s">
        <v>948</v>
      </c>
      <c r="D1393" s="7" t="s">
        <v>949</v>
      </c>
      <c r="E1393" s="7"/>
      <c r="F1393" s="7"/>
    </row>
    <row r="1394">
      <c r="A1394" s="7" t="s">
        <v>2666</v>
      </c>
      <c r="B1394" s="7" t="s">
        <v>2667</v>
      </c>
      <c r="C1394" s="7" t="s">
        <v>552</v>
      </c>
      <c r="D1394" s="7" t="s">
        <v>552</v>
      </c>
      <c r="E1394" s="7"/>
      <c r="F1394" s="7"/>
    </row>
    <row r="1395">
      <c r="A1395" s="7" t="s">
        <v>2668</v>
      </c>
      <c r="B1395" s="7" t="s">
        <v>1426</v>
      </c>
      <c r="C1395" s="7" t="s">
        <v>1244</v>
      </c>
      <c r="D1395" s="7" t="s">
        <v>749</v>
      </c>
      <c r="E1395" s="7"/>
      <c r="F1395" s="7"/>
    </row>
    <row r="1396">
      <c r="A1396" s="7" t="s">
        <v>2669</v>
      </c>
      <c r="B1396" s="7" t="s">
        <v>1930</v>
      </c>
      <c r="C1396" s="7" t="s">
        <v>1931</v>
      </c>
      <c r="D1396" s="7" t="s">
        <v>571</v>
      </c>
      <c r="E1396" s="7"/>
      <c r="F1396" s="7"/>
    </row>
    <row r="1397">
      <c r="A1397" s="7" t="s">
        <v>2670</v>
      </c>
      <c r="B1397" s="7" t="s">
        <v>2671</v>
      </c>
      <c r="C1397" s="7" t="s">
        <v>1370</v>
      </c>
      <c r="D1397" s="7" t="s">
        <v>1310</v>
      </c>
      <c r="E1397" s="7"/>
      <c r="F1397" s="7"/>
    </row>
    <row r="1398">
      <c r="A1398" s="7" t="s">
        <v>2672</v>
      </c>
      <c r="B1398" s="7" t="s">
        <v>2673</v>
      </c>
      <c r="C1398" s="7" t="s">
        <v>744</v>
      </c>
      <c r="D1398" s="7" t="s">
        <v>745</v>
      </c>
      <c r="E1398" s="7"/>
      <c r="F1398" s="7"/>
    </row>
    <row r="1399">
      <c r="A1399" s="7" t="s">
        <v>2674</v>
      </c>
      <c r="B1399" s="7" t="s">
        <v>1028</v>
      </c>
      <c r="C1399" s="7" t="s">
        <v>1029</v>
      </c>
      <c r="D1399" s="7" t="s">
        <v>1030</v>
      </c>
      <c r="E1399" s="7"/>
      <c r="F1399" s="7"/>
    </row>
    <row r="1400">
      <c r="A1400" s="7" t="s">
        <v>2675</v>
      </c>
      <c r="B1400" s="7" t="s">
        <v>1930</v>
      </c>
      <c r="C1400" s="7" t="s">
        <v>1931</v>
      </c>
      <c r="D1400" s="7" t="s">
        <v>571</v>
      </c>
      <c r="E1400" s="7"/>
      <c r="F1400" s="7"/>
    </row>
    <row r="1401">
      <c r="A1401" s="7" t="s">
        <v>2676</v>
      </c>
      <c r="B1401" s="7" t="s">
        <v>1288</v>
      </c>
      <c r="C1401" s="7" t="s">
        <v>1289</v>
      </c>
      <c r="D1401" s="7" t="s">
        <v>1290</v>
      </c>
      <c r="E1401" s="7"/>
      <c r="F1401" s="7"/>
    </row>
    <row r="1402">
      <c r="A1402" s="7" t="s">
        <v>2677</v>
      </c>
      <c r="C1402" s="7" t="s">
        <v>1372</v>
      </c>
      <c r="D1402" s="7" t="s">
        <v>1373</v>
      </c>
      <c r="E1402" s="7"/>
      <c r="F1402" s="7"/>
    </row>
    <row r="1403">
      <c r="A1403" s="7" t="s">
        <v>2678</v>
      </c>
      <c r="C1403" s="7" t="s">
        <v>570</v>
      </c>
      <c r="D1403" s="7" t="s">
        <v>571</v>
      </c>
      <c r="E1403" s="7"/>
      <c r="F1403" s="7"/>
    </row>
    <row r="1404">
      <c r="A1404" s="7" t="s">
        <v>2678</v>
      </c>
      <c r="C1404" s="7" t="s">
        <v>570</v>
      </c>
      <c r="D1404" s="7" t="s">
        <v>571</v>
      </c>
      <c r="E1404" s="7"/>
      <c r="F1404" s="7"/>
    </row>
    <row r="1405">
      <c r="A1405" s="7" t="s">
        <v>2679</v>
      </c>
      <c r="B1405" s="7" t="s">
        <v>1312</v>
      </c>
      <c r="C1405" s="7" t="s">
        <v>1318</v>
      </c>
      <c r="D1405" s="7" t="s">
        <v>819</v>
      </c>
      <c r="E1405" s="7"/>
      <c r="F1405" s="7"/>
    </row>
    <row r="1406">
      <c r="A1406" s="7" t="s">
        <v>2679</v>
      </c>
      <c r="B1406" s="7" t="s">
        <v>1454</v>
      </c>
      <c r="C1406" s="7" t="s">
        <v>1462</v>
      </c>
      <c r="D1406" s="7" t="s">
        <v>819</v>
      </c>
      <c r="E1406" s="7"/>
      <c r="F1406" s="7"/>
    </row>
    <row r="1407">
      <c r="A1407" s="7" t="s">
        <v>2680</v>
      </c>
      <c r="B1407" s="7" t="s">
        <v>2681</v>
      </c>
      <c r="C1407" s="7" t="s">
        <v>1240</v>
      </c>
      <c r="D1407" s="7" t="s">
        <v>872</v>
      </c>
      <c r="E1407" s="7"/>
      <c r="F1407" s="7"/>
    </row>
    <row r="1408">
      <c r="A1408" s="7" t="s">
        <v>2682</v>
      </c>
      <c r="B1408" s="7" t="s">
        <v>2683</v>
      </c>
      <c r="C1408" s="7" t="s">
        <v>1240</v>
      </c>
      <c r="D1408" s="7" t="s">
        <v>872</v>
      </c>
      <c r="E1408" s="7"/>
      <c r="F1408" s="7"/>
    </row>
    <row r="1409">
      <c r="A1409" s="7" t="s">
        <v>2684</v>
      </c>
      <c r="B1409" s="7" t="s">
        <v>1228</v>
      </c>
      <c r="C1409" s="7" t="s">
        <v>1229</v>
      </c>
      <c r="D1409" s="7" t="s">
        <v>571</v>
      </c>
      <c r="E1409" s="7"/>
      <c r="F1409" s="7"/>
    </row>
    <row r="1410">
      <c r="A1410" s="7" t="s">
        <v>2685</v>
      </c>
      <c r="B1410" s="7" t="s">
        <v>1232</v>
      </c>
      <c r="C1410" s="7" t="s">
        <v>1449</v>
      </c>
      <c r="D1410" s="7" t="s">
        <v>985</v>
      </c>
      <c r="E1410" s="7"/>
      <c r="F1410" s="7"/>
    </row>
    <row r="1411">
      <c r="A1411" s="7" t="s">
        <v>2686</v>
      </c>
      <c r="B1411" s="7" t="s">
        <v>2687</v>
      </c>
      <c r="C1411" s="7" t="s">
        <v>555</v>
      </c>
      <c r="D1411" s="7" t="s">
        <v>556</v>
      </c>
      <c r="E1411" s="7"/>
      <c r="F1411" s="7"/>
    </row>
    <row r="1412">
      <c r="A1412" s="7" t="s">
        <v>2688</v>
      </c>
      <c r="B1412" s="7" t="s">
        <v>1812</v>
      </c>
      <c r="C1412" s="7" t="s">
        <v>1807</v>
      </c>
      <c r="D1412" s="7" t="s">
        <v>819</v>
      </c>
      <c r="E1412" s="7"/>
      <c r="F1412" s="7"/>
    </row>
    <row r="1413">
      <c r="A1413" s="7" t="s">
        <v>2689</v>
      </c>
      <c r="B1413" s="7" t="s">
        <v>2271</v>
      </c>
      <c r="C1413" s="7" t="s">
        <v>925</v>
      </c>
      <c r="D1413" s="7" t="s">
        <v>819</v>
      </c>
      <c r="E1413" s="7"/>
      <c r="F1413" s="7"/>
    </row>
    <row r="1414">
      <c r="A1414" s="7" t="s">
        <v>2690</v>
      </c>
      <c r="B1414" s="7" t="s">
        <v>1317</v>
      </c>
      <c r="C1414" s="7" t="s">
        <v>1313</v>
      </c>
      <c r="D1414" s="7" t="s">
        <v>819</v>
      </c>
      <c r="E1414" s="7"/>
      <c r="F1414" s="7"/>
    </row>
    <row r="1415">
      <c r="A1415" s="7" t="s">
        <v>2691</v>
      </c>
      <c r="B1415" s="7" t="s">
        <v>2692</v>
      </c>
      <c r="C1415" s="7" t="s">
        <v>1180</v>
      </c>
      <c r="D1415" s="7" t="s">
        <v>1181</v>
      </c>
      <c r="E1415" s="7"/>
      <c r="F1415" s="7"/>
    </row>
    <row r="1416">
      <c r="A1416" s="7" t="s">
        <v>2693</v>
      </c>
      <c r="B1416" s="7" t="s">
        <v>1269</v>
      </c>
      <c r="C1416" s="7" t="s">
        <v>1270</v>
      </c>
      <c r="D1416" s="7" t="s">
        <v>921</v>
      </c>
      <c r="E1416" s="7"/>
      <c r="F1416" s="7"/>
    </row>
    <row r="1417">
      <c r="A1417" s="7" t="s">
        <v>2694</v>
      </c>
      <c r="B1417" s="7" t="s">
        <v>994</v>
      </c>
      <c r="C1417" s="7" t="s">
        <v>995</v>
      </c>
      <c r="D1417" s="7" t="s">
        <v>596</v>
      </c>
      <c r="E1417" s="7"/>
      <c r="F1417" s="7"/>
    </row>
    <row r="1418">
      <c r="A1418" s="7" t="s">
        <v>2695</v>
      </c>
      <c r="B1418" s="7" t="s">
        <v>619</v>
      </c>
      <c r="C1418" s="7" t="s">
        <v>880</v>
      </c>
      <c r="D1418" s="7" t="s">
        <v>621</v>
      </c>
      <c r="E1418" s="7"/>
      <c r="F1418" s="7"/>
    </row>
    <row r="1419">
      <c r="A1419" s="7" t="s">
        <v>2696</v>
      </c>
      <c r="B1419" s="7" t="s">
        <v>773</v>
      </c>
      <c r="C1419" s="7" t="s">
        <v>774</v>
      </c>
      <c r="D1419" s="7" t="s">
        <v>775</v>
      </c>
      <c r="E1419" s="7"/>
      <c r="F1419" s="7"/>
    </row>
    <row r="1420">
      <c r="A1420" s="7" t="s">
        <v>2697</v>
      </c>
      <c r="B1420" s="7" t="s">
        <v>582</v>
      </c>
      <c r="C1420" s="7" t="s">
        <v>1512</v>
      </c>
      <c r="D1420" s="7" t="s">
        <v>583</v>
      </c>
      <c r="E1420" s="7"/>
      <c r="F1420" s="7"/>
    </row>
    <row r="1421">
      <c r="A1421" s="7" t="s">
        <v>2698</v>
      </c>
      <c r="B1421" s="7" t="s">
        <v>1443</v>
      </c>
      <c r="C1421" s="7" t="s">
        <v>1444</v>
      </c>
      <c r="D1421" s="7" t="s">
        <v>1149</v>
      </c>
      <c r="E1421" s="7"/>
      <c r="F1421" s="7"/>
    </row>
    <row r="1422">
      <c r="A1422" s="7" t="s">
        <v>2699</v>
      </c>
      <c r="B1422" s="7" t="s">
        <v>2700</v>
      </c>
      <c r="C1422" s="7" t="s">
        <v>997</v>
      </c>
      <c r="D1422" s="7" t="s">
        <v>583</v>
      </c>
      <c r="E1422" s="7"/>
      <c r="F1422" s="7"/>
    </row>
    <row r="1423">
      <c r="A1423" s="7" t="s">
        <v>2701</v>
      </c>
      <c r="B1423" s="7" t="s">
        <v>723</v>
      </c>
      <c r="C1423" s="7" t="s">
        <v>722</v>
      </c>
      <c r="D1423" s="7" t="s">
        <v>723</v>
      </c>
      <c r="E1423" s="7"/>
      <c r="F1423" s="7"/>
    </row>
    <row r="1424">
      <c r="A1424" s="7" t="s">
        <v>2702</v>
      </c>
      <c r="B1424" s="7" t="s">
        <v>958</v>
      </c>
      <c r="C1424" s="7" t="s">
        <v>959</v>
      </c>
      <c r="D1424" s="7" t="s">
        <v>664</v>
      </c>
      <c r="E1424" s="7"/>
      <c r="F1424" s="7"/>
    </row>
    <row r="1425">
      <c r="A1425" s="7" t="s">
        <v>2703</v>
      </c>
      <c r="B1425" s="7" t="s">
        <v>1660</v>
      </c>
      <c r="C1425" s="7" t="s">
        <v>596</v>
      </c>
      <c r="D1425" s="7" t="s">
        <v>596</v>
      </c>
      <c r="E1425" s="7"/>
      <c r="F1425" s="7"/>
    </row>
    <row r="1426">
      <c r="A1426" s="7" t="s">
        <v>2704</v>
      </c>
      <c r="C1426" s="7" t="s">
        <v>570</v>
      </c>
      <c r="D1426" s="7" t="s">
        <v>571</v>
      </c>
      <c r="E1426" s="7"/>
      <c r="F1426" s="7"/>
    </row>
    <row r="1427">
      <c r="A1427" s="7" t="s">
        <v>2705</v>
      </c>
      <c r="C1427" s="7" t="s">
        <v>1051</v>
      </c>
      <c r="D1427" s="7" t="s">
        <v>1052</v>
      </c>
      <c r="E1427" s="7"/>
      <c r="F1427" s="7"/>
    </row>
    <row r="1428">
      <c r="A1428" s="7" t="s">
        <v>2706</v>
      </c>
      <c r="B1428" s="7" t="s">
        <v>975</v>
      </c>
      <c r="C1428" s="7" t="s">
        <v>976</v>
      </c>
      <c r="D1428" s="7" t="s">
        <v>977</v>
      </c>
      <c r="E1428" s="7"/>
      <c r="F1428" s="7"/>
    </row>
    <row r="1429">
      <c r="A1429" s="7" t="s">
        <v>2707</v>
      </c>
      <c r="B1429" s="7" t="s">
        <v>1365</v>
      </c>
      <c r="C1429" s="7" t="s">
        <v>1366</v>
      </c>
      <c r="D1429" s="7" t="s">
        <v>690</v>
      </c>
      <c r="E1429" s="7"/>
      <c r="F1429" s="7"/>
    </row>
    <row r="1430">
      <c r="A1430" s="7" t="s">
        <v>1791</v>
      </c>
      <c r="B1430" s="7" t="s">
        <v>1792</v>
      </c>
      <c r="C1430" s="7" t="s">
        <v>1791</v>
      </c>
      <c r="D1430" s="7" t="s">
        <v>1792</v>
      </c>
      <c r="E1430" s="7"/>
      <c r="F1430" s="7"/>
    </row>
    <row r="1431">
      <c r="A1431" s="7" t="s">
        <v>2708</v>
      </c>
      <c r="B1431" s="7" t="s">
        <v>2709</v>
      </c>
      <c r="C1431" s="7" t="s">
        <v>2710</v>
      </c>
      <c r="D1431" s="7" t="s">
        <v>2711</v>
      </c>
      <c r="E1431" s="7"/>
      <c r="F1431" s="7"/>
    </row>
    <row r="1432">
      <c r="A1432" s="7" t="s">
        <v>2712</v>
      </c>
      <c r="C1432" s="7" t="s">
        <v>632</v>
      </c>
      <c r="D1432" s="7" t="s">
        <v>583</v>
      </c>
      <c r="E1432" s="7"/>
      <c r="F1432" s="7"/>
    </row>
    <row r="1433">
      <c r="A1433" s="7" t="s">
        <v>2712</v>
      </c>
      <c r="B1433" s="7" t="s">
        <v>1232</v>
      </c>
      <c r="C1433" s="7" t="s">
        <v>986</v>
      </c>
      <c r="D1433" s="7" t="s">
        <v>985</v>
      </c>
      <c r="E1433" s="7"/>
      <c r="F1433" s="7"/>
    </row>
    <row r="1434">
      <c r="A1434" s="7" t="s">
        <v>2712</v>
      </c>
      <c r="B1434" s="7" t="s">
        <v>615</v>
      </c>
      <c r="C1434" s="7" t="s">
        <v>1744</v>
      </c>
      <c r="D1434" s="7" t="s">
        <v>617</v>
      </c>
      <c r="E1434" s="7"/>
      <c r="F1434" s="7"/>
    </row>
    <row r="1435">
      <c r="A1435" s="7" t="s">
        <v>2713</v>
      </c>
      <c r="C1435" s="7" t="s">
        <v>555</v>
      </c>
      <c r="D1435" s="7" t="s">
        <v>556</v>
      </c>
      <c r="E1435" s="7"/>
      <c r="F1435" s="7"/>
    </row>
    <row r="1436">
      <c r="A1436" s="7" t="s">
        <v>2714</v>
      </c>
      <c r="C1436" s="7" t="s">
        <v>629</v>
      </c>
      <c r="D1436" s="7" t="s">
        <v>583</v>
      </c>
      <c r="E1436" s="7"/>
      <c r="F1436" s="7"/>
    </row>
    <row r="1437">
      <c r="A1437" s="7" t="s">
        <v>2715</v>
      </c>
      <c r="C1437" s="7" t="s">
        <v>604</v>
      </c>
      <c r="D1437" s="7" t="s">
        <v>605</v>
      </c>
      <c r="E1437" s="7"/>
      <c r="F1437" s="7"/>
    </row>
    <row r="1438">
      <c r="A1438" s="7" t="s">
        <v>2716</v>
      </c>
      <c r="C1438" s="7" t="s">
        <v>755</v>
      </c>
      <c r="D1438" s="7" t="s">
        <v>751</v>
      </c>
      <c r="E1438" s="7"/>
      <c r="F1438" s="7"/>
    </row>
    <row r="1439">
      <c r="A1439" s="7" t="s">
        <v>2717</v>
      </c>
      <c r="B1439" s="7" t="s">
        <v>1574</v>
      </c>
      <c r="C1439" s="7" t="s">
        <v>551</v>
      </c>
      <c r="D1439" s="7" t="s">
        <v>552</v>
      </c>
      <c r="E1439" s="7"/>
      <c r="F1439" s="7"/>
    </row>
    <row r="1440">
      <c r="A1440" s="7" t="s">
        <v>2718</v>
      </c>
      <c r="B1440" s="7" t="s">
        <v>582</v>
      </c>
      <c r="C1440" s="7" t="s">
        <v>654</v>
      </c>
      <c r="D1440" s="7" t="s">
        <v>583</v>
      </c>
      <c r="E1440" s="7"/>
      <c r="F1440" s="7"/>
    </row>
    <row r="1441">
      <c r="A1441" s="7" t="s">
        <v>2719</v>
      </c>
      <c r="B1441" s="7" t="s">
        <v>936</v>
      </c>
      <c r="C1441" s="7" t="s">
        <v>937</v>
      </c>
      <c r="D1441" s="7" t="s">
        <v>531</v>
      </c>
      <c r="E1441" s="7"/>
      <c r="F1441" s="7"/>
    </row>
    <row r="1442">
      <c r="A1442" s="7" t="s">
        <v>2720</v>
      </c>
      <c r="B1442" s="7" t="s">
        <v>1521</v>
      </c>
      <c r="C1442" s="7" t="s">
        <v>1522</v>
      </c>
      <c r="D1442" s="7" t="s">
        <v>1523</v>
      </c>
      <c r="E1442" s="7"/>
      <c r="F1442" s="7"/>
    </row>
    <row r="1443">
      <c r="A1443" s="7" t="s">
        <v>2721</v>
      </c>
      <c r="C1443" s="7" t="s">
        <v>871</v>
      </c>
      <c r="D1443" s="7" t="s">
        <v>872</v>
      </c>
      <c r="E1443" s="7"/>
      <c r="F1443" s="7"/>
    </row>
    <row r="1444">
      <c r="A1444" s="7" t="s">
        <v>583</v>
      </c>
      <c r="B1444" s="7" t="s">
        <v>582</v>
      </c>
      <c r="C1444" s="7" t="s">
        <v>627</v>
      </c>
      <c r="D1444" s="7" t="s">
        <v>583</v>
      </c>
      <c r="E1444" s="7"/>
      <c r="F1444" s="7"/>
    </row>
    <row r="1445">
      <c r="A1445" s="7" t="s">
        <v>583</v>
      </c>
      <c r="B1445" s="7" t="s">
        <v>815</v>
      </c>
      <c r="C1445" s="7" t="s">
        <v>629</v>
      </c>
      <c r="D1445" s="7" t="s">
        <v>583</v>
      </c>
      <c r="E1445" s="7"/>
      <c r="F1445" s="7"/>
    </row>
    <row r="1446">
      <c r="A1446" s="7" t="s">
        <v>583</v>
      </c>
      <c r="C1446" s="7" t="s">
        <v>630</v>
      </c>
      <c r="D1446" s="7" t="s">
        <v>583</v>
      </c>
      <c r="E1446" s="7"/>
      <c r="F1446" s="7"/>
    </row>
    <row r="1447">
      <c r="A1447" s="7" t="s">
        <v>583</v>
      </c>
      <c r="B1447" s="7" t="s">
        <v>582</v>
      </c>
      <c r="C1447" s="7" t="s">
        <v>2008</v>
      </c>
      <c r="D1447" s="7" t="s">
        <v>583</v>
      </c>
      <c r="E1447" s="7"/>
      <c r="F1447" s="7"/>
    </row>
    <row r="1448">
      <c r="A1448" s="7" t="s">
        <v>583</v>
      </c>
      <c r="B1448" s="7" t="s">
        <v>582</v>
      </c>
      <c r="C1448" s="7" t="s">
        <v>2722</v>
      </c>
      <c r="D1448" s="7" t="s">
        <v>2723</v>
      </c>
      <c r="E1448" s="7"/>
      <c r="F1448" s="7"/>
    </row>
    <row r="1449">
      <c r="A1449" s="7" t="s">
        <v>2724</v>
      </c>
      <c r="B1449" s="7" t="s">
        <v>1612</v>
      </c>
      <c r="C1449" s="7" t="s">
        <v>1254</v>
      </c>
      <c r="D1449" s="7" t="s">
        <v>1191</v>
      </c>
      <c r="E1449" s="7"/>
      <c r="F1449" s="7"/>
    </row>
    <row r="1450">
      <c r="A1450" s="7" t="s">
        <v>2725</v>
      </c>
      <c r="C1450" s="7" t="s">
        <v>1336</v>
      </c>
      <c r="D1450" s="7" t="s">
        <v>1191</v>
      </c>
      <c r="E1450" s="7"/>
      <c r="F1450" s="7"/>
    </row>
    <row r="1451">
      <c r="A1451" s="7" t="s">
        <v>2726</v>
      </c>
      <c r="B1451" s="7" t="s">
        <v>913</v>
      </c>
      <c r="C1451" s="7" t="s">
        <v>914</v>
      </c>
      <c r="D1451" s="7" t="s">
        <v>915</v>
      </c>
      <c r="E1451" s="7"/>
      <c r="F1451" s="7"/>
    </row>
    <row r="1452">
      <c r="A1452" s="7" t="s">
        <v>2727</v>
      </c>
      <c r="B1452" s="7" t="s">
        <v>2728</v>
      </c>
      <c r="C1452" s="7" t="s">
        <v>744</v>
      </c>
      <c r="D1452" s="7" t="s">
        <v>745</v>
      </c>
      <c r="E1452" s="7"/>
      <c r="F1452" s="7"/>
    </row>
    <row r="1453">
      <c r="A1453" s="7" t="s">
        <v>2729</v>
      </c>
      <c r="C1453" s="7" t="s">
        <v>755</v>
      </c>
      <c r="D1453" s="7" t="s">
        <v>751</v>
      </c>
      <c r="E1453" s="7"/>
      <c r="F1453" s="7"/>
    </row>
    <row r="1454">
      <c r="A1454" s="7" t="s">
        <v>2730</v>
      </c>
      <c r="C1454" s="7" t="s">
        <v>570</v>
      </c>
      <c r="D1454" s="7" t="s">
        <v>571</v>
      </c>
      <c r="E1454" s="7"/>
      <c r="F1454" s="7"/>
    </row>
    <row r="1455">
      <c r="A1455" s="7" t="s">
        <v>2731</v>
      </c>
      <c r="B1455" s="7" t="s">
        <v>2732</v>
      </c>
      <c r="C1455" s="7" t="s">
        <v>1346</v>
      </c>
      <c r="D1455" s="7" t="s">
        <v>1347</v>
      </c>
      <c r="E1455" s="7"/>
      <c r="F1455" s="7"/>
    </row>
    <row r="1456">
      <c r="A1456" s="7" t="s">
        <v>2733</v>
      </c>
      <c r="B1456" s="7" t="s">
        <v>745</v>
      </c>
      <c r="C1456" s="7" t="s">
        <v>744</v>
      </c>
      <c r="D1456" s="7" t="s">
        <v>745</v>
      </c>
      <c r="E1456" s="7"/>
      <c r="F1456" s="7"/>
    </row>
    <row r="1457">
      <c r="A1457" s="7" t="s">
        <v>2734</v>
      </c>
      <c r="B1457" s="7" t="s">
        <v>566</v>
      </c>
      <c r="C1457" s="7" t="s">
        <v>567</v>
      </c>
      <c r="D1457" s="7" t="s">
        <v>568</v>
      </c>
      <c r="E1457" s="7"/>
      <c r="F1457" s="7"/>
    </row>
    <row r="1458">
      <c r="A1458" s="7" t="s">
        <v>2735</v>
      </c>
      <c r="B1458" s="7" t="s">
        <v>2736</v>
      </c>
      <c r="C1458" s="7" t="s">
        <v>2080</v>
      </c>
      <c r="D1458" s="7" t="s">
        <v>1080</v>
      </c>
      <c r="E1458" s="7"/>
      <c r="F1458" s="7"/>
    </row>
    <row r="1459">
      <c r="A1459" s="7" t="s">
        <v>2737</v>
      </c>
      <c r="B1459" s="7" t="s">
        <v>2738</v>
      </c>
      <c r="C1459" s="7" t="s">
        <v>1159</v>
      </c>
      <c r="D1459" s="7" t="s">
        <v>1160</v>
      </c>
      <c r="E1459" s="7"/>
      <c r="F1459" s="7"/>
    </row>
    <row r="1460">
      <c r="A1460" s="7" t="s">
        <v>2739</v>
      </c>
      <c r="B1460" s="7" t="s">
        <v>2740</v>
      </c>
      <c r="C1460" s="7" t="s">
        <v>801</v>
      </c>
      <c r="D1460" s="7" t="s">
        <v>802</v>
      </c>
      <c r="E1460" s="7"/>
      <c r="F1460" s="7"/>
    </row>
    <row r="1461">
      <c r="A1461" s="7" t="s">
        <v>2741</v>
      </c>
      <c r="B1461" s="7" t="s">
        <v>2742</v>
      </c>
      <c r="C1461" s="7" t="s">
        <v>722</v>
      </c>
      <c r="D1461" s="7" t="s">
        <v>723</v>
      </c>
      <c r="E1461" s="7"/>
      <c r="F1461" s="7"/>
    </row>
    <row r="1462">
      <c r="A1462" s="7" t="s">
        <v>2743</v>
      </c>
      <c r="B1462" s="7" t="s">
        <v>2744</v>
      </c>
      <c r="C1462" s="7" t="s">
        <v>1637</v>
      </c>
      <c r="D1462" s="7" t="s">
        <v>1638</v>
      </c>
      <c r="E1462" s="7"/>
      <c r="F1462" s="7"/>
    </row>
    <row r="1463">
      <c r="A1463" s="7" t="s">
        <v>2745</v>
      </c>
      <c r="C1463" s="7" t="s">
        <v>1214</v>
      </c>
      <c r="D1463" s="7" t="s">
        <v>1215</v>
      </c>
      <c r="E1463" s="7"/>
      <c r="F1463" s="7"/>
    </row>
    <row r="1464">
      <c r="A1464" s="7" t="s">
        <v>2746</v>
      </c>
      <c r="B1464" s="7" t="s">
        <v>951</v>
      </c>
      <c r="C1464" s="7" t="s">
        <v>1096</v>
      </c>
      <c r="D1464" s="7" t="s">
        <v>531</v>
      </c>
      <c r="E1464" s="7"/>
      <c r="F1464" s="7"/>
    </row>
    <row r="1465">
      <c r="A1465" s="7" t="s">
        <v>2747</v>
      </c>
      <c r="B1465" s="7" t="s">
        <v>566</v>
      </c>
      <c r="C1465" s="7" t="s">
        <v>567</v>
      </c>
      <c r="D1465" s="7" t="s">
        <v>568</v>
      </c>
      <c r="E1465" s="7"/>
      <c r="F1465" s="7"/>
    </row>
    <row r="1466">
      <c r="A1466" s="7" t="s">
        <v>2748</v>
      </c>
      <c r="B1466" s="7" t="s">
        <v>909</v>
      </c>
      <c r="C1466" s="7" t="s">
        <v>910</v>
      </c>
      <c r="D1466" s="7" t="s">
        <v>723</v>
      </c>
      <c r="E1466" s="7"/>
      <c r="F1466" s="7"/>
    </row>
    <row r="1467">
      <c r="A1467" s="7" t="s">
        <v>2749</v>
      </c>
      <c r="B1467" s="7" t="s">
        <v>2750</v>
      </c>
      <c r="C1467" s="7" t="s">
        <v>744</v>
      </c>
      <c r="D1467" s="7" t="s">
        <v>745</v>
      </c>
      <c r="E1467" s="7"/>
      <c r="F1467" s="7"/>
    </row>
    <row r="1468">
      <c r="A1468" s="7" t="s">
        <v>2751</v>
      </c>
      <c r="C1468" s="7" t="s">
        <v>1019</v>
      </c>
      <c r="D1468" s="7" t="s">
        <v>609</v>
      </c>
      <c r="E1468" s="7"/>
      <c r="F1468" s="7"/>
    </row>
    <row r="1469">
      <c r="A1469" s="7" t="s">
        <v>2752</v>
      </c>
      <c r="B1469" s="7" t="s">
        <v>1219</v>
      </c>
      <c r="C1469" s="7" t="s">
        <v>1515</v>
      </c>
      <c r="D1469" s="7" t="s">
        <v>1219</v>
      </c>
      <c r="E1469" s="7"/>
      <c r="F1469" s="7"/>
    </row>
    <row r="1470">
      <c r="A1470" s="7" t="s">
        <v>2753</v>
      </c>
      <c r="B1470" s="7" t="s">
        <v>2754</v>
      </c>
      <c r="C1470" s="7" t="s">
        <v>1637</v>
      </c>
      <c r="D1470" s="7" t="s">
        <v>1638</v>
      </c>
      <c r="E1470" s="7"/>
      <c r="F1470" s="7"/>
    </row>
    <row r="1471">
      <c r="A1471" s="7" t="s">
        <v>2755</v>
      </c>
      <c r="B1471" s="7" t="s">
        <v>704</v>
      </c>
      <c r="C1471" s="7" t="s">
        <v>705</v>
      </c>
      <c r="D1471" s="7" t="s">
        <v>706</v>
      </c>
      <c r="E1471" s="7"/>
      <c r="F1471" s="7"/>
    </row>
    <row r="1472">
      <c r="A1472" s="7" t="s">
        <v>2756</v>
      </c>
      <c r="C1472" s="7" t="s">
        <v>1079</v>
      </c>
      <c r="D1472" s="7" t="s">
        <v>1080</v>
      </c>
      <c r="E1472" s="7"/>
      <c r="F1472" s="7"/>
    </row>
    <row r="1473">
      <c r="A1473" s="7" t="s">
        <v>2757</v>
      </c>
      <c r="B1473" s="7" t="s">
        <v>2758</v>
      </c>
      <c r="C1473" s="7" t="s">
        <v>1194</v>
      </c>
      <c r="D1473" s="7" t="s">
        <v>971</v>
      </c>
      <c r="E1473" s="7"/>
      <c r="F1473" s="7"/>
    </row>
    <row r="1474">
      <c r="A1474" s="7" t="s">
        <v>2759</v>
      </c>
      <c r="B1474" s="7" t="s">
        <v>712</v>
      </c>
      <c r="C1474" s="7" t="s">
        <v>693</v>
      </c>
      <c r="D1474" s="7" t="s">
        <v>694</v>
      </c>
      <c r="E1474" s="7"/>
      <c r="F1474" s="7"/>
    </row>
    <row r="1475">
      <c r="A1475" s="7" t="s">
        <v>2759</v>
      </c>
      <c r="B1475" s="7" t="s">
        <v>740</v>
      </c>
      <c r="C1475" s="7" t="s">
        <v>741</v>
      </c>
      <c r="D1475" s="7" t="s">
        <v>740</v>
      </c>
      <c r="E1475" s="7"/>
      <c r="F1475" s="7"/>
    </row>
    <row r="1476">
      <c r="A1476" s="7" t="s">
        <v>2760</v>
      </c>
      <c r="C1476" s="7" t="s">
        <v>763</v>
      </c>
      <c r="D1476" s="7" t="s">
        <v>764</v>
      </c>
      <c r="E1476" s="7"/>
      <c r="F1476" s="7"/>
    </row>
    <row r="1477">
      <c r="A1477" s="7" t="s">
        <v>2761</v>
      </c>
      <c r="B1477" s="7" t="s">
        <v>2762</v>
      </c>
      <c r="C1477" s="7" t="s">
        <v>1642</v>
      </c>
      <c r="D1477" s="7" t="s">
        <v>1643</v>
      </c>
      <c r="E1477" s="7"/>
      <c r="F1477" s="7"/>
    </row>
    <row r="1478">
      <c r="A1478" s="7" t="s">
        <v>2763</v>
      </c>
      <c r="B1478" s="7" t="s">
        <v>1193</v>
      </c>
      <c r="C1478" s="7" t="s">
        <v>1194</v>
      </c>
      <c r="D1478" s="7" t="s">
        <v>971</v>
      </c>
      <c r="E1478" s="7"/>
      <c r="F1478" s="7"/>
    </row>
    <row r="1479">
      <c r="A1479" s="7" t="s">
        <v>2764</v>
      </c>
      <c r="C1479" s="7" t="s">
        <v>744</v>
      </c>
      <c r="D1479" s="7" t="s">
        <v>745</v>
      </c>
      <c r="E1479" s="7"/>
      <c r="F1479" s="7"/>
    </row>
    <row r="1480">
      <c r="A1480" s="7" t="s">
        <v>2765</v>
      </c>
      <c r="B1480" s="7" t="s">
        <v>558</v>
      </c>
      <c r="C1480" s="7" t="s">
        <v>559</v>
      </c>
      <c r="D1480" s="7" t="s">
        <v>560</v>
      </c>
      <c r="E1480" s="7"/>
      <c r="F1480" s="7"/>
    </row>
    <row r="1481">
      <c r="A1481" s="7" t="s">
        <v>2766</v>
      </c>
      <c r="B1481" s="7" t="s">
        <v>877</v>
      </c>
      <c r="C1481" s="7" t="s">
        <v>552</v>
      </c>
      <c r="D1481" s="7" t="s">
        <v>552</v>
      </c>
      <c r="E1481" s="7"/>
      <c r="F1481" s="7"/>
    </row>
    <row r="1482">
      <c r="A1482" s="7" t="s">
        <v>2767</v>
      </c>
      <c r="B1482" s="7" t="s">
        <v>2768</v>
      </c>
      <c r="C1482" s="7" t="s">
        <v>963</v>
      </c>
      <c r="D1482" s="7" t="s">
        <v>964</v>
      </c>
      <c r="E1482" s="7"/>
      <c r="F1482" s="7"/>
    </row>
    <row r="1483">
      <c r="A1483" s="7" t="s">
        <v>2769</v>
      </c>
      <c r="C1483" s="7" t="s">
        <v>570</v>
      </c>
      <c r="D1483" s="7" t="s">
        <v>571</v>
      </c>
      <c r="E1483" s="7"/>
      <c r="F1483" s="7"/>
    </row>
    <row r="1484">
      <c r="A1484" s="7" t="s">
        <v>2770</v>
      </c>
      <c r="B1484" s="7" t="s">
        <v>538</v>
      </c>
      <c r="C1484" s="7" t="s">
        <v>1338</v>
      </c>
      <c r="D1484" s="7" t="s">
        <v>538</v>
      </c>
      <c r="E1484" s="7"/>
      <c r="F1484" s="7"/>
    </row>
    <row r="1485">
      <c r="A1485" s="7" t="s">
        <v>2771</v>
      </c>
      <c r="C1485" s="7" t="s">
        <v>1372</v>
      </c>
      <c r="D1485" s="7" t="s">
        <v>1373</v>
      </c>
      <c r="E1485" s="7"/>
      <c r="F1485" s="7"/>
    </row>
    <row r="1486">
      <c r="A1486" s="7" t="s">
        <v>2772</v>
      </c>
      <c r="C1486" s="7" t="s">
        <v>1564</v>
      </c>
      <c r="D1486" s="7" t="s">
        <v>1564</v>
      </c>
      <c r="E1486" s="7"/>
      <c r="F1486" s="7"/>
    </row>
    <row r="1487">
      <c r="A1487" s="7" t="s">
        <v>2773</v>
      </c>
      <c r="B1487" s="7" t="s">
        <v>594</v>
      </c>
      <c r="C1487" s="7" t="s">
        <v>903</v>
      </c>
      <c r="D1487" s="7" t="s">
        <v>596</v>
      </c>
      <c r="E1487" s="7"/>
      <c r="F1487" s="7"/>
    </row>
    <row r="1488">
      <c r="A1488" s="7" t="s">
        <v>2774</v>
      </c>
      <c r="B1488" s="7" t="s">
        <v>538</v>
      </c>
      <c r="C1488" s="7" t="s">
        <v>539</v>
      </c>
      <c r="D1488" s="7" t="s">
        <v>538</v>
      </c>
      <c r="E1488" s="7"/>
      <c r="F1488" s="7"/>
    </row>
    <row r="1489">
      <c r="A1489" s="7" t="s">
        <v>2775</v>
      </c>
      <c r="B1489" s="7" t="s">
        <v>1601</v>
      </c>
      <c r="C1489" s="7" t="s">
        <v>1397</v>
      </c>
      <c r="D1489" s="7" t="s">
        <v>1398</v>
      </c>
      <c r="E1489" s="7"/>
      <c r="F1489" s="7"/>
    </row>
    <row r="1490">
      <c r="A1490" s="7" t="s">
        <v>2776</v>
      </c>
      <c r="B1490" s="7" t="s">
        <v>2777</v>
      </c>
      <c r="C1490" s="7" t="s">
        <v>1323</v>
      </c>
      <c r="D1490" s="7" t="s">
        <v>1322</v>
      </c>
      <c r="E1490" s="7"/>
      <c r="F1490" s="7"/>
    </row>
    <row r="1491">
      <c r="A1491" s="7" t="s">
        <v>2778</v>
      </c>
      <c r="B1491" s="7" t="s">
        <v>2779</v>
      </c>
      <c r="C1491" s="7" t="s">
        <v>969</v>
      </c>
      <c r="D1491" s="7" t="s">
        <v>971</v>
      </c>
      <c r="E1491" s="7"/>
      <c r="F1491" s="7"/>
    </row>
    <row r="1492">
      <c r="A1492" s="7" t="s">
        <v>2780</v>
      </c>
      <c r="C1492" s="7" t="s">
        <v>1183</v>
      </c>
      <c r="D1492" s="7" t="s">
        <v>579</v>
      </c>
      <c r="E1492" s="7"/>
      <c r="F1492" s="7"/>
    </row>
    <row r="1493">
      <c r="A1493" s="7" t="s">
        <v>2781</v>
      </c>
      <c r="C1493" s="7" t="s">
        <v>1492</v>
      </c>
      <c r="D1493" s="7" t="s">
        <v>527</v>
      </c>
      <c r="E1493" s="7"/>
      <c r="F1493" s="7"/>
    </row>
    <row r="1494">
      <c r="A1494" s="7" t="s">
        <v>2782</v>
      </c>
      <c r="B1494" s="7" t="s">
        <v>2783</v>
      </c>
      <c r="C1494" s="7" t="s">
        <v>1074</v>
      </c>
      <c r="D1494" s="7" t="s">
        <v>544</v>
      </c>
      <c r="E1494" s="7"/>
      <c r="F1494" s="7"/>
    </row>
    <row r="1495">
      <c r="A1495" s="7" t="s">
        <v>2784</v>
      </c>
      <c r="C1495" s="7" t="s">
        <v>766</v>
      </c>
      <c r="D1495" s="7" t="s">
        <v>767</v>
      </c>
      <c r="E1495" s="7"/>
      <c r="F1495" s="7"/>
    </row>
    <row r="1496">
      <c r="A1496" s="7" t="s">
        <v>2785</v>
      </c>
      <c r="B1496" s="7" t="s">
        <v>1556</v>
      </c>
      <c r="C1496" s="7" t="s">
        <v>693</v>
      </c>
      <c r="D1496" s="7" t="s">
        <v>694</v>
      </c>
      <c r="E1496" s="7"/>
      <c r="F1496" s="7"/>
    </row>
    <row r="1497">
      <c r="A1497" s="7" t="s">
        <v>2785</v>
      </c>
      <c r="C1497" s="7" t="s">
        <v>744</v>
      </c>
      <c r="D1497" s="7" t="s">
        <v>745</v>
      </c>
      <c r="E1497" s="7"/>
      <c r="F1497" s="7"/>
    </row>
    <row r="1498">
      <c r="A1498" s="7" t="s">
        <v>2786</v>
      </c>
      <c r="B1498" s="7" t="s">
        <v>668</v>
      </c>
      <c r="C1498" s="7" t="s">
        <v>669</v>
      </c>
      <c r="D1498" s="7" t="s">
        <v>670</v>
      </c>
      <c r="E1498" s="7"/>
      <c r="F1498" s="7"/>
    </row>
    <row r="1499">
      <c r="A1499" s="7" t="s">
        <v>2787</v>
      </c>
      <c r="B1499" s="7" t="s">
        <v>893</v>
      </c>
      <c r="C1499" s="7" t="s">
        <v>726</v>
      </c>
      <c r="D1499" s="7" t="s">
        <v>725</v>
      </c>
      <c r="E1499" s="7"/>
      <c r="F1499" s="7"/>
    </row>
    <row r="1500">
      <c r="A1500" s="7" t="s">
        <v>2788</v>
      </c>
      <c r="B1500" s="7" t="s">
        <v>552</v>
      </c>
      <c r="C1500" s="7" t="s">
        <v>1174</v>
      </c>
      <c r="D1500" s="7" t="s">
        <v>552</v>
      </c>
      <c r="E1500" s="7"/>
      <c r="F1500" s="7"/>
    </row>
    <row r="1501">
      <c r="A1501" s="7" t="s">
        <v>2789</v>
      </c>
      <c r="B1501" s="7" t="s">
        <v>1838</v>
      </c>
      <c r="C1501" s="7" t="s">
        <v>1642</v>
      </c>
      <c r="D1501" s="7" t="s">
        <v>1643</v>
      </c>
      <c r="E1501" s="7"/>
      <c r="F1501" s="7"/>
    </row>
    <row r="1502">
      <c r="A1502" s="7" t="s">
        <v>2790</v>
      </c>
      <c r="B1502" s="7" t="s">
        <v>2791</v>
      </c>
      <c r="C1502" s="7" t="s">
        <v>2450</v>
      </c>
      <c r="D1502" s="7" t="s">
        <v>1310</v>
      </c>
      <c r="E1502" s="7"/>
      <c r="F1502" s="7"/>
    </row>
    <row r="1503">
      <c r="A1503" s="7" t="s">
        <v>2792</v>
      </c>
      <c r="B1503" s="7" t="s">
        <v>1428</v>
      </c>
      <c r="C1503" s="7" t="s">
        <v>864</v>
      </c>
      <c r="D1503" s="7" t="s">
        <v>583</v>
      </c>
      <c r="E1503" s="7"/>
      <c r="F1503" s="7"/>
    </row>
    <row r="1504">
      <c r="A1504" s="7" t="s">
        <v>2793</v>
      </c>
      <c r="B1504" s="7" t="s">
        <v>1082</v>
      </c>
      <c r="C1504" s="7" t="s">
        <v>792</v>
      </c>
      <c r="D1504" s="7" t="s">
        <v>751</v>
      </c>
      <c r="E1504" s="7"/>
      <c r="F1504" s="7"/>
    </row>
    <row r="1505">
      <c r="A1505" s="7" t="s">
        <v>2794</v>
      </c>
      <c r="B1505" s="7" t="s">
        <v>2795</v>
      </c>
      <c r="C1505" s="7" t="s">
        <v>2080</v>
      </c>
      <c r="D1505" s="7" t="s">
        <v>1080</v>
      </c>
      <c r="E1505" s="7"/>
      <c r="F1505" s="7"/>
    </row>
    <row r="1506">
      <c r="A1506" s="7" t="s">
        <v>2796</v>
      </c>
      <c r="B1506" s="7" t="s">
        <v>1587</v>
      </c>
      <c r="C1506" s="7" t="s">
        <v>851</v>
      </c>
      <c r="D1506" s="7" t="s">
        <v>583</v>
      </c>
      <c r="E1506" s="7"/>
      <c r="F1506" s="7"/>
    </row>
    <row r="1507">
      <c r="A1507" s="7" t="s">
        <v>2797</v>
      </c>
      <c r="B1507" s="7" t="s">
        <v>2798</v>
      </c>
      <c r="C1507" s="7" t="s">
        <v>744</v>
      </c>
      <c r="D1507" s="7" t="s">
        <v>745</v>
      </c>
      <c r="E1507" s="7"/>
      <c r="F1507" s="7"/>
    </row>
    <row r="1508">
      <c r="A1508" s="7" t="s">
        <v>2799</v>
      </c>
      <c r="B1508" s="7" t="s">
        <v>582</v>
      </c>
      <c r="C1508" s="7" t="s">
        <v>624</v>
      </c>
      <c r="D1508" s="7" t="s">
        <v>583</v>
      </c>
      <c r="E1508" s="7"/>
      <c r="F1508" s="7"/>
    </row>
    <row r="1509">
      <c r="A1509" s="7" t="s">
        <v>2800</v>
      </c>
      <c r="B1509" s="7" t="s">
        <v>2801</v>
      </c>
      <c r="C1509" s="7" t="s">
        <v>875</v>
      </c>
      <c r="D1509" s="7" t="s">
        <v>552</v>
      </c>
      <c r="E1509" s="7"/>
      <c r="F1509" s="7"/>
    </row>
    <row r="1510">
      <c r="A1510" s="7" t="s">
        <v>2802</v>
      </c>
      <c r="B1510" s="7" t="s">
        <v>1835</v>
      </c>
      <c r="C1510" s="7" t="s">
        <v>927</v>
      </c>
      <c r="D1510" s="7" t="s">
        <v>928</v>
      </c>
      <c r="E1510" s="7"/>
      <c r="F1510" s="7"/>
    </row>
    <row r="1511">
      <c r="A1511" s="7" t="s">
        <v>2803</v>
      </c>
      <c r="B1511" s="7" t="s">
        <v>1835</v>
      </c>
      <c r="C1511" s="7" t="s">
        <v>927</v>
      </c>
      <c r="D1511" s="7" t="s">
        <v>928</v>
      </c>
      <c r="E1511" s="7"/>
      <c r="F1511" s="7"/>
    </row>
    <row r="1512">
      <c r="A1512" s="7" t="s">
        <v>2804</v>
      </c>
      <c r="B1512" s="7" t="s">
        <v>2805</v>
      </c>
      <c r="C1512" s="7" t="s">
        <v>542</v>
      </c>
      <c r="D1512" s="7" t="s">
        <v>531</v>
      </c>
      <c r="E1512" s="7"/>
      <c r="F1512" s="7"/>
    </row>
    <row r="1513">
      <c r="A1513" s="7" t="s">
        <v>2806</v>
      </c>
      <c r="C1513" s="7" t="s">
        <v>1372</v>
      </c>
      <c r="D1513" s="7" t="s">
        <v>1373</v>
      </c>
      <c r="E1513" s="7"/>
      <c r="F1513" s="7"/>
    </row>
    <row r="1514">
      <c r="A1514" s="7" t="s">
        <v>2807</v>
      </c>
      <c r="B1514" s="7" t="s">
        <v>2808</v>
      </c>
      <c r="C1514" s="7" t="s">
        <v>2809</v>
      </c>
      <c r="D1514" s="7" t="s">
        <v>2810</v>
      </c>
      <c r="E1514" s="7"/>
      <c r="F1514" s="7"/>
    </row>
    <row r="1515">
      <c r="A1515" s="7" t="s">
        <v>2811</v>
      </c>
      <c r="B1515" s="7" t="s">
        <v>808</v>
      </c>
      <c r="C1515" s="7" t="s">
        <v>809</v>
      </c>
      <c r="D1515" s="7" t="s">
        <v>767</v>
      </c>
      <c r="E1515" s="7"/>
      <c r="F1515" s="7"/>
    </row>
    <row r="1516">
      <c r="A1516" s="7" t="s">
        <v>2812</v>
      </c>
      <c r="C1516" s="7" t="s">
        <v>2152</v>
      </c>
      <c r="D1516" s="7" t="s">
        <v>544</v>
      </c>
      <c r="E1516" s="7"/>
      <c r="F1516" s="7"/>
    </row>
    <row r="1517">
      <c r="A1517" s="7" t="s">
        <v>2813</v>
      </c>
      <c r="B1517" s="7" t="s">
        <v>1868</v>
      </c>
      <c r="C1517" s="7" t="s">
        <v>2450</v>
      </c>
      <c r="D1517" s="7" t="s">
        <v>1310</v>
      </c>
      <c r="E1517" s="7"/>
      <c r="F1517" s="7"/>
    </row>
    <row r="1518">
      <c r="A1518" s="7" t="s">
        <v>2814</v>
      </c>
      <c r="C1518" s="7" t="s">
        <v>1138</v>
      </c>
      <c r="D1518" s="7" t="s">
        <v>556</v>
      </c>
      <c r="E1518" s="7"/>
      <c r="F1518" s="7"/>
    </row>
    <row r="1519">
      <c r="A1519" s="7" t="s">
        <v>2815</v>
      </c>
      <c r="C1519" s="7" t="s">
        <v>598</v>
      </c>
      <c r="D1519" s="7" t="s">
        <v>599</v>
      </c>
      <c r="E1519" s="7"/>
      <c r="F1519" s="7"/>
    </row>
    <row r="1520">
      <c r="A1520" s="7" t="s">
        <v>2816</v>
      </c>
      <c r="B1520" s="7" t="s">
        <v>2817</v>
      </c>
      <c r="C1520" s="7" t="s">
        <v>2818</v>
      </c>
      <c r="D1520" s="7" t="s">
        <v>2819</v>
      </c>
      <c r="E1520" s="7"/>
      <c r="F1520" s="7"/>
    </row>
    <row r="1521">
      <c r="A1521" s="7" t="s">
        <v>2820</v>
      </c>
      <c r="B1521" s="7" t="s">
        <v>1389</v>
      </c>
      <c r="C1521" s="7" t="s">
        <v>1807</v>
      </c>
      <c r="D1521" s="7" t="s">
        <v>819</v>
      </c>
      <c r="E1521" s="7"/>
      <c r="F1521" s="7"/>
    </row>
    <row r="1522">
      <c r="A1522" s="7" t="s">
        <v>2821</v>
      </c>
      <c r="B1522" s="7" t="s">
        <v>1300</v>
      </c>
      <c r="C1522" s="7" t="s">
        <v>1301</v>
      </c>
      <c r="D1522" s="7" t="s">
        <v>1302</v>
      </c>
      <c r="E1522" s="7"/>
      <c r="F1522" s="7"/>
    </row>
    <row r="1523">
      <c r="A1523" s="7" t="s">
        <v>2822</v>
      </c>
      <c r="B1523" s="7" t="s">
        <v>2823</v>
      </c>
      <c r="C1523" s="7" t="s">
        <v>2241</v>
      </c>
      <c r="D1523" s="7" t="s">
        <v>2242</v>
      </c>
      <c r="E1523" s="7"/>
      <c r="F1523" s="7"/>
    </row>
    <row r="1524">
      <c r="A1524" s="7" t="s">
        <v>2824</v>
      </c>
      <c r="B1524" s="7" t="s">
        <v>846</v>
      </c>
      <c r="C1524" s="7" t="s">
        <v>847</v>
      </c>
      <c r="D1524" s="7" t="s">
        <v>848</v>
      </c>
      <c r="E1524" s="7"/>
      <c r="F1524" s="7"/>
    </row>
    <row r="1525">
      <c r="A1525" s="7" t="s">
        <v>2825</v>
      </c>
      <c r="B1525" s="7" t="s">
        <v>1283</v>
      </c>
      <c r="C1525" s="7" t="s">
        <v>1000</v>
      </c>
      <c r="D1525" s="7" t="s">
        <v>723</v>
      </c>
      <c r="E1525" s="7"/>
      <c r="F1525" s="7"/>
    </row>
    <row r="1526">
      <c r="A1526" s="7" t="s">
        <v>997</v>
      </c>
      <c r="B1526" s="7" t="s">
        <v>582</v>
      </c>
      <c r="C1526" s="7" t="s">
        <v>997</v>
      </c>
      <c r="D1526" s="7" t="s">
        <v>583</v>
      </c>
      <c r="E1526" s="7"/>
      <c r="F1526" s="7"/>
    </row>
    <row r="1527">
      <c r="A1527" s="7" t="s">
        <v>997</v>
      </c>
      <c r="B1527" s="7" t="s">
        <v>2826</v>
      </c>
      <c r="C1527" s="7" t="s">
        <v>2722</v>
      </c>
      <c r="D1527" s="7" t="s">
        <v>2723</v>
      </c>
      <c r="E1527" s="7"/>
      <c r="F1527" s="7"/>
    </row>
    <row r="1528">
      <c r="A1528" s="7" t="s">
        <v>2827</v>
      </c>
      <c r="B1528" s="7" t="s">
        <v>1055</v>
      </c>
      <c r="C1528" s="7" t="s">
        <v>1056</v>
      </c>
      <c r="D1528" s="7" t="s">
        <v>1055</v>
      </c>
      <c r="E1528" s="7"/>
      <c r="F1528" s="7"/>
    </row>
    <row r="1529">
      <c r="A1529" s="7" t="s">
        <v>2828</v>
      </c>
      <c r="B1529" s="7" t="s">
        <v>2829</v>
      </c>
      <c r="C1529" s="7" t="s">
        <v>1397</v>
      </c>
      <c r="D1529" s="7" t="s">
        <v>1398</v>
      </c>
      <c r="E1529" s="7"/>
      <c r="F1529" s="7"/>
    </row>
    <row r="1530">
      <c r="A1530" s="7" t="s">
        <v>2830</v>
      </c>
      <c r="B1530" s="7" t="s">
        <v>2831</v>
      </c>
      <c r="C1530" s="7" t="s">
        <v>952</v>
      </c>
      <c r="D1530" s="7" t="s">
        <v>531</v>
      </c>
      <c r="E1530" s="7"/>
      <c r="F1530" s="7"/>
    </row>
    <row r="1531">
      <c r="A1531" s="7" t="s">
        <v>2832</v>
      </c>
      <c r="C1531" s="7" t="s">
        <v>766</v>
      </c>
      <c r="D1531" s="7" t="s">
        <v>767</v>
      </c>
      <c r="E1531" s="7"/>
      <c r="F1531" s="7"/>
    </row>
    <row r="1532">
      <c r="A1532" s="7" t="s">
        <v>2833</v>
      </c>
      <c r="B1532" s="7" t="s">
        <v>1542</v>
      </c>
      <c r="C1532" s="7" t="s">
        <v>809</v>
      </c>
      <c r="D1532" s="7" t="s">
        <v>767</v>
      </c>
      <c r="E1532" s="7"/>
      <c r="F1532" s="7"/>
    </row>
    <row r="1533">
      <c r="A1533" s="7" t="s">
        <v>2833</v>
      </c>
      <c r="B1533" s="7" t="s">
        <v>1480</v>
      </c>
      <c r="C1533" s="7" t="s">
        <v>1309</v>
      </c>
      <c r="D1533" s="7" t="s">
        <v>1310</v>
      </c>
      <c r="E1533" s="7"/>
      <c r="F1533" s="7"/>
    </row>
    <row r="1534">
      <c r="A1534" s="7" t="s">
        <v>2834</v>
      </c>
      <c r="B1534" s="7" t="s">
        <v>1601</v>
      </c>
      <c r="C1534" s="7" t="s">
        <v>1397</v>
      </c>
      <c r="D1534" s="7" t="s">
        <v>1398</v>
      </c>
      <c r="E1534" s="7"/>
      <c r="F1534" s="7"/>
    </row>
    <row r="1535">
      <c r="A1535" s="7" t="s">
        <v>2835</v>
      </c>
      <c r="B1535" s="7" t="s">
        <v>634</v>
      </c>
      <c r="C1535" s="7" t="s">
        <v>635</v>
      </c>
      <c r="D1535" s="7" t="s">
        <v>531</v>
      </c>
      <c r="E1535" s="7"/>
      <c r="F1535" s="7"/>
    </row>
    <row r="1536">
      <c r="A1536" s="7" t="s">
        <v>2836</v>
      </c>
      <c r="B1536" s="7" t="s">
        <v>1436</v>
      </c>
      <c r="C1536" s="7" t="s">
        <v>1437</v>
      </c>
      <c r="D1536" s="7" t="s">
        <v>690</v>
      </c>
      <c r="E1536" s="7"/>
      <c r="F1536" s="7"/>
    </row>
    <row r="1537">
      <c r="A1537" s="7" t="s">
        <v>2837</v>
      </c>
      <c r="B1537" s="7" t="s">
        <v>1521</v>
      </c>
      <c r="C1537" s="7" t="s">
        <v>1522</v>
      </c>
      <c r="D1537" s="7" t="s">
        <v>1523</v>
      </c>
      <c r="E1537" s="7"/>
      <c r="F1537" s="7"/>
    </row>
    <row r="1538">
      <c r="A1538" s="7" t="s">
        <v>2838</v>
      </c>
      <c r="C1538" s="7" t="s">
        <v>547</v>
      </c>
      <c r="D1538" s="7" t="s">
        <v>548</v>
      </c>
      <c r="E1538" s="7"/>
      <c r="F1538" s="7"/>
    </row>
    <row r="1539">
      <c r="A1539" s="7" t="s">
        <v>2839</v>
      </c>
      <c r="B1539" s="7" t="s">
        <v>740</v>
      </c>
      <c r="C1539" s="7" t="s">
        <v>741</v>
      </c>
      <c r="D1539" s="7" t="s">
        <v>740</v>
      </c>
      <c r="E1539" s="7"/>
      <c r="F1539" s="7"/>
    </row>
    <row r="1540">
      <c r="A1540" s="7" t="s">
        <v>2840</v>
      </c>
      <c r="B1540" s="7" t="s">
        <v>1228</v>
      </c>
      <c r="C1540" s="7" t="s">
        <v>1229</v>
      </c>
      <c r="D1540" s="7" t="s">
        <v>571</v>
      </c>
      <c r="E1540" s="7"/>
      <c r="F1540" s="7"/>
    </row>
    <row r="1541">
      <c r="A1541" s="7" t="s">
        <v>2841</v>
      </c>
      <c r="B1541" s="7" t="s">
        <v>2842</v>
      </c>
      <c r="C1541" s="7" t="s">
        <v>857</v>
      </c>
      <c r="D1541" s="7" t="s">
        <v>753</v>
      </c>
      <c r="E1541" s="7"/>
      <c r="F1541" s="7"/>
    </row>
    <row r="1542">
      <c r="A1542" s="7" t="s">
        <v>2843</v>
      </c>
      <c r="B1542" s="7" t="s">
        <v>2844</v>
      </c>
      <c r="C1542" s="7" t="s">
        <v>608</v>
      </c>
      <c r="D1542" s="7" t="s">
        <v>609</v>
      </c>
      <c r="E1542" s="7"/>
      <c r="F1542" s="7"/>
    </row>
    <row r="1543">
      <c r="A1543" s="7" t="s">
        <v>2845</v>
      </c>
      <c r="B1543" s="7" t="s">
        <v>2846</v>
      </c>
      <c r="C1543" s="7" t="s">
        <v>1145</v>
      </c>
      <c r="D1543" s="7" t="s">
        <v>690</v>
      </c>
      <c r="E1543" s="7"/>
      <c r="F1543" s="7"/>
    </row>
    <row r="1544">
      <c r="A1544" s="7" t="s">
        <v>2847</v>
      </c>
      <c r="B1544" s="7" t="s">
        <v>564</v>
      </c>
      <c r="C1544" s="7" t="s">
        <v>563</v>
      </c>
      <c r="D1544" s="7" t="s">
        <v>564</v>
      </c>
      <c r="E1544" s="7"/>
      <c r="F1544" s="7"/>
    </row>
    <row r="1545">
      <c r="A1545" s="7" t="s">
        <v>2848</v>
      </c>
      <c r="B1545" s="7" t="s">
        <v>2849</v>
      </c>
      <c r="C1545" s="7" t="s">
        <v>2850</v>
      </c>
      <c r="D1545" s="7" t="s">
        <v>2851</v>
      </c>
      <c r="E1545" s="7"/>
      <c r="F1545" s="7"/>
    </row>
    <row r="1546">
      <c r="A1546" s="7" t="s">
        <v>2852</v>
      </c>
      <c r="B1546" s="7" t="s">
        <v>2853</v>
      </c>
      <c r="C1546" s="7" t="s">
        <v>1159</v>
      </c>
      <c r="D1546" s="7" t="s">
        <v>1160</v>
      </c>
      <c r="E1546" s="7"/>
      <c r="F1546" s="7"/>
    </row>
    <row r="1547">
      <c r="A1547" s="7" t="s">
        <v>2854</v>
      </c>
      <c r="B1547" s="7" t="s">
        <v>2855</v>
      </c>
      <c r="C1547" s="7" t="s">
        <v>1642</v>
      </c>
      <c r="D1547" s="7" t="s">
        <v>1643</v>
      </c>
      <c r="E1547" s="7"/>
      <c r="F1547" s="7"/>
    </row>
    <row r="1548">
      <c r="A1548" s="7" t="s">
        <v>2856</v>
      </c>
      <c r="B1548" s="7" t="s">
        <v>619</v>
      </c>
      <c r="C1548" s="7" t="s">
        <v>620</v>
      </c>
      <c r="D1548" s="7" t="s">
        <v>621</v>
      </c>
      <c r="E1548" s="7"/>
      <c r="F1548" s="7"/>
    </row>
    <row r="1549">
      <c r="A1549" s="7" t="s">
        <v>2857</v>
      </c>
      <c r="B1549" s="7" t="s">
        <v>2858</v>
      </c>
      <c r="C1549" s="7" t="s">
        <v>2859</v>
      </c>
      <c r="D1549" s="7" t="s">
        <v>2860</v>
      </c>
      <c r="E1549" s="7"/>
      <c r="F1549" s="7"/>
    </row>
    <row r="1550">
      <c r="A1550" s="7" t="s">
        <v>2861</v>
      </c>
      <c r="B1550" s="7" t="s">
        <v>1403</v>
      </c>
      <c r="C1550" s="7" t="s">
        <v>1025</v>
      </c>
      <c r="D1550" s="7" t="s">
        <v>887</v>
      </c>
      <c r="E1550" s="7"/>
      <c r="F1550" s="7"/>
    </row>
    <row r="1551">
      <c r="A1551" s="7" t="s">
        <v>2862</v>
      </c>
      <c r="B1551" s="7" t="s">
        <v>2058</v>
      </c>
      <c r="C1551" s="7" t="s">
        <v>1074</v>
      </c>
      <c r="D1551" s="7" t="s">
        <v>544</v>
      </c>
      <c r="E1551" s="7"/>
      <c r="F1551" s="7"/>
    </row>
    <row r="1552">
      <c r="A1552" s="7" t="s">
        <v>2863</v>
      </c>
      <c r="C1552" s="7" t="s">
        <v>698</v>
      </c>
      <c r="D1552" s="7" t="s">
        <v>699</v>
      </c>
      <c r="E1552" s="7"/>
      <c r="F1552" s="7"/>
    </row>
    <row r="1553">
      <c r="A1553" s="7" t="s">
        <v>2864</v>
      </c>
      <c r="B1553" s="7" t="s">
        <v>649</v>
      </c>
      <c r="C1553" s="7" t="s">
        <v>650</v>
      </c>
      <c r="D1553" s="7" t="s">
        <v>651</v>
      </c>
      <c r="E1553" s="7"/>
      <c r="F1553" s="7"/>
    </row>
    <row r="1554">
      <c r="A1554" s="7" t="s">
        <v>2865</v>
      </c>
      <c r="B1554" s="7" t="s">
        <v>1795</v>
      </c>
      <c r="C1554" s="7" t="s">
        <v>1472</v>
      </c>
      <c r="D1554" s="7" t="s">
        <v>690</v>
      </c>
      <c r="E1554" s="7"/>
      <c r="F1554" s="7"/>
    </row>
    <row r="1555">
      <c r="A1555" s="7" t="s">
        <v>2865</v>
      </c>
      <c r="B1555" s="7" t="s">
        <v>2866</v>
      </c>
      <c r="C1555" s="7" t="s">
        <v>2531</v>
      </c>
      <c r="D1555" s="7" t="s">
        <v>690</v>
      </c>
      <c r="E1555" s="7"/>
      <c r="F1555" s="7"/>
    </row>
    <row r="1556">
      <c r="A1556" s="7" t="s">
        <v>2867</v>
      </c>
      <c r="B1556" s="7" t="s">
        <v>2868</v>
      </c>
      <c r="C1556" s="7" t="s">
        <v>1668</v>
      </c>
      <c r="D1556" s="7" t="s">
        <v>690</v>
      </c>
      <c r="E1556" s="7"/>
      <c r="F1556" s="7"/>
    </row>
    <row r="1557">
      <c r="A1557" s="7" t="s">
        <v>2869</v>
      </c>
      <c r="B1557" s="7" t="s">
        <v>1589</v>
      </c>
      <c r="C1557" s="7" t="s">
        <v>1590</v>
      </c>
      <c r="D1557" s="7" t="s">
        <v>1236</v>
      </c>
      <c r="E1557" s="7"/>
      <c r="F1557" s="7"/>
    </row>
    <row r="1558">
      <c r="A1558" s="7" t="s">
        <v>2870</v>
      </c>
      <c r="B1558" s="7" t="s">
        <v>2871</v>
      </c>
      <c r="C1558" s="7" t="s">
        <v>1381</v>
      </c>
      <c r="D1558" s="7" t="s">
        <v>538</v>
      </c>
      <c r="E1558" s="7"/>
      <c r="F1558" s="7"/>
    </row>
    <row r="1559">
      <c r="A1559" s="7" t="s">
        <v>2872</v>
      </c>
      <c r="B1559" s="7" t="s">
        <v>2873</v>
      </c>
      <c r="C1559" s="7" t="s">
        <v>2874</v>
      </c>
      <c r="D1559" s="7" t="s">
        <v>2875</v>
      </c>
      <c r="E1559" s="7"/>
      <c r="F1559" s="7"/>
    </row>
    <row r="1560">
      <c r="A1560" s="7" t="s">
        <v>2876</v>
      </c>
      <c r="C1560" s="7" t="s">
        <v>1962</v>
      </c>
      <c r="D1560" s="7" t="s">
        <v>751</v>
      </c>
      <c r="E1560" s="7"/>
      <c r="F1560" s="7"/>
    </row>
    <row r="1561">
      <c r="A1561" s="7" t="s">
        <v>2877</v>
      </c>
      <c r="B1561" s="7" t="s">
        <v>2878</v>
      </c>
      <c r="C1561" s="7" t="s">
        <v>792</v>
      </c>
      <c r="D1561" s="7" t="s">
        <v>751</v>
      </c>
      <c r="E1561" s="7"/>
      <c r="F1561" s="7"/>
    </row>
    <row r="1562">
      <c r="A1562" s="7" t="s">
        <v>2879</v>
      </c>
      <c r="C1562" s="7" t="s">
        <v>766</v>
      </c>
      <c r="D1562" s="7" t="s">
        <v>767</v>
      </c>
      <c r="E1562" s="7"/>
      <c r="F1562" s="7"/>
    </row>
    <row r="1563">
      <c r="A1563" s="7" t="s">
        <v>2880</v>
      </c>
      <c r="B1563" s="7" t="s">
        <v>2881</v>
      </c>
      <c r="C1563" s="7" t="s">
        <v>574</v>
      </c>
      <c r="D1563" s="7" t="s">
        <v>575</v>
      </c>
      <c r="E1563" s="7"/>
      <c r="F1563" s="7"/>
    </row>
    <row r="1564">
      <c r="A1564" s="7" t="s">
        <v>2880</v>
      </c>
      <c r="C1564" s="7" t="s">
        <v>535</v>
      </c>
      <c r="D1564" s="7" t="s">
        <v>536</v>
      </c>
      <c r="E1564" s="7"/>
      <c r="F1564" s="7"/>
    </row>
    <row r="1565">
      <c r="A1565" s="7" t="s">
        <v>2882</v>
      </c>
      <c r="C1565" s="7" t="s">
        <v>598</v>
      </c>
      <c r="D1565" s="7" t="s">
        <v>599</v>
      </c>
      <c r="E1565" s="7"/>
      <c r="F1565" s="7"/>
    </row>
    <row r="1566">
      <c r="A1566" s="7" t="s">
        <v>2882</v>
      </c>
      <c r="C1566" s="7" t="s">
        <v>886</v>
      </c>
      <c r="D1566" s="7" t="s">
        <v>887</v>
      </c>
      <c r="E1566" s="7"/>
      <c r="F1566" s="7"/>
    </row>
    <row r="1567">
      <c r="A1567" s="7" t="s">
        <v>2883</v>
      </c>
      <c r="B1567" s="7" t="s">
        <v>1898</v>
      </c>
      <c r="C1567" s="7" t="s">
        <v>952</v>
      </c>
      <c r="D1567" s="7" t="s">
        <v>531</v>
      </c>
      <c r="E1567" s="7"/>
      <c r="F1567" s="7"/>
    </row>
    <row r="1568">
      <c r="A1568" s="7" t="s">
        <v>2884</v>
      </c>
      <c r="B1568" s="7" t="s">
        <v>2885</v>
      </c>
      <c r="C1568" s="7" t="s">
        <v>1042</v>
      </c>
      <c r="D1568" s="7" t="s">
        <v>1043</v>
      </c>
      <c r="E1568" s="7"/>
      <c r="F1568" s="7"/>
    </row>
    <row r="1569">
      <c r="A1569" s="7" t="s">
        <v>2886</v>
      </c>
      <c r="B1569" s="7" t="s">
        <v>2887</v>
      </c>
      <c r="C1569" s="7" t="s">
        <v>1090</v>
      </c>
      <c r="D1569" s="7" t="s">
        <v>767</v>
      </c>
      <c r="E1569" s="7"/>
      <c r="F1569" s="7"/>
    </row>
    <row r="1570">
      <c r="A1570" s="7" t="s">
        <v>2888</v>
      </c>
      <c r="B1570" s="7" t="s">
        <v>1930</v>
      </c>
      <c r="C1570" s="7" t="s">
        <v>1931</v>
      </c>
      <c r="D1570" s="7" t="s">
        <v>571</v>
      </c>
      <c r="E1570" s="7"/>
      <c r="F1570" s="7"/>
    </row>
    <row r="1571">
      <c r="A1571" s="7" t="s">
        <v>2889</v>
      </c>
      <c r="B1571" s="7" t="s">
        <v>2890</v>
      </c>
      <c r="C1571" s="7" t="s">
        <v>1204</v>
      </c>
      <c r="D1571" s="7" t="s">
        <v>872</v>
      </c>
      <c r="E1571" s="7"/>
      <c r="F1571" s="7"/>
    </row>
    <row r="1572">
      <c r="A1572" s="7" t="s">
        <v>2891</v>
      </c>
      <c r="B1572" s="7" t="s">
        <v>2892</v>
      </c>
      <c r="C1572" s="7" t="s">
        <v>1204</v>
      </c>
      <c r="D1572" s="7" t="s">
        <v>872</v>
      </c>
      <c r="E1572" s="7"/>
      <c r="F1572" s="7"/>
    </row>
    <row r="1573">
      <c r="A1573" s="7" t="s">
        <v>2893</v>
      </c>
      <c r="B1573" s="7" t="s">
        <v>1300</v>
      </c>
      <c r="C1573" s="7" t="s">
        <v>1301</v>
      </c>
      <c r="D1573" s="7" t="s">
        <v>1302</v>
      </c>
      <c r="E1573" s="7"/>
      <c r="F1573" s="7"/>
    </row>
    <row r="1574">
      <c r="A1574" s="7" t="s">
        <v>2894</v>
      </c>
      <c r="B1574" s="7" t="s">
        <v>2895</v>
      </c>
      <c r="C1574" s="7" t="s">
        <v>857</v>
      </c>
      <c r="D1574" s="7" t="s">
        <v>753</v>
      </c>
      <c r="E1574" s="7"/>
      <c r="F1574" s="7"/>
    </row>
    <row r="1575">
      <c r="A1575" s="7" t="s">
        <v>2896</v>
      </c>
      <c r="B1575" s="7" t="s">
        <v>2897</v>
      </c>
      <c r="C1575" s="7" t="s">
        <v>857</v>
      </c>
      <c r="D1575" s="7" t="s">
        <v>753</v>
      </c>
      <c r="E1575" s="7"/>
      <c r="F1575" s="7"/>
    </row>
    <row r="1576">
      <c r="A1576" s="7" t="s">
        <v>2896</v>
      </c>
      <c r="B1576" s="7" t="s">
        <v>2898</v>
      </c>
      <c r="C1576" s="7" t="s">
        <v>752</v>
      </c>
      <c r="D1576" s="7" t="s">
        <v>753</v>
      </c>
      <c r="E1576" s="7"/>
      <c r="F1576" s="7"/>
    </row>
    <row r="1577">
      <c r="A1577" s="7" t="s">
        <v>2899</v>
      </c>
      <c r="B1577" s="7" t="s">
        <v>2536</v>
      </c>
      <c r="C1577" s="7" t="s">
        <v>2537</v>
      </c>
      <c r="D1577" s="7" t="s">
        <v>690</v>
      </c>
      <c r="E1577" s="7"/>
      <c r="F1577" s="7"/>
    </row>
    <row r="1578">
      <c r="A1578" s="7" t="s">
        <v>2900</v>
      </c>
      <c r="B1578" s="7" t="s">
        <v>2352</v>
      </c>
      <c r="C1578" s="7" t="s">
        <v>1042</v>
      </c>
      <c r="D1578" s="7" t="s">
        <v>1043</v>
      </c>
      <c r="E1578" s="7"/>
      <c r="F1578" s="7"/>
    </row>
    <row r="1579">
      <c r="A1579" s="7" t="s">
        <v>2901</v>
      </c>
      <c r="B1579" s="7" t="s">
        <v>2902</v>
      </c>
      <c r="C1579" s="7" t="s">
        <v>2903</v>
      </c>
      <c r="D1579" s="7" t="s">
        <v>2904</v>
      </c>
      <c r="E1579" s="7"/>
      <c r="F1579" s="7"/>
    </row>
    <row r="1580">
      <c r="A1580" s="7" t="s">
        <v>2905</v>
      </c>
      <c r="C1580" s="7" t="s">
        <v>871</v>
      </c>
      <c r="D1580" s="7" t="s">
        <v>872</v>
      </c>
      <c r="E1580" s="7"/>
      <c r="F1580" s="7"/>
    </row>
    <row r="1581">
      <c r="A1581" s="7" t="s">
        <v>2906</v>
      </c>
      <c r="B1581" s="7" t="s">
        <v>994</v>
      </c>
      <c r="C1581" s="7" t="s">
        <v>995</v>
      </c>
      <c r="D1581" s="7" t="s">
        <v>596</v>
      </c>
      <c r="E1581" s="7"/>
      <c r="F1581" s="7"/>
    </row>
    <row r="1582">
      <c r="A1582" s="7" t="s">
        <v>2907</v>
      </c>
      <c r="B1582" s="7" t="s">
        <v>1217</v>
      </c>
      <c r="C1582" s="7" t="s">
        <v>1218</v>
      </c>
      <c r="D1582" s="7" t="s">
        <v>1219</v>
      </c>
      <c r="E1582" s="7"/>
      <c r="F1582" s="7"/>
    </row>
    <row r="1583">
      <c r="A1583" s="7" t="s">
        <v>2908</v>
      </c>
      <c r="B1583" s="7" t="s">
        <v>2242</v>
      </c>
      <c r="C1583" s="7" t="s">
        <v>2241</v>
      </c>
      <c r="D1583" s="7" t="s">
        <v>2242</v>
      </c>
      <c r="E1583" s="7"/>
      <c r="F1583" s="7"/>
    </row>
    <row r="1584">
      <c r="A1584" s="7" t="s">
        <v>2908</v>
      </c>
      <c r="B1584" s="7" t="s">
        <v>2909</v>
      </c>
      <c r="C1584" s="7" t="s">
        <v>1781</v>
      </c>
      <c r="D1584" s="7" t="s">
        <v>1782</v>
      </c>
      <c r="E1584" s="7"/>
      <c r="F1584" s="7"/>
    </row>
    <row r="1585">
      <c r="A1585" s="7" t="s">
        <v>2910</v>
      </c>
      <c r="C1585" s="7" t="s">
        <v>1372</v>
      </c>
      <c r="D1585" s="7" t="s">
        <v>1373</v>
      </c>
      <c r="E1585" s="7"/>
      <c r="F1585" s="7"/>
    </row>
    <row r="1586">
      <c r="A1586" s="7" t="s">
        <v>2911</v>
      </c>
      <c r="C1586" s="7" t="s">
        <v>777</v>
      </c>
      <c r="D1586" s="7" t="s">
        <v>527</v>
      </c>
      <c r="E1586" s="7"/>
      <c r="F1586" s="7"/>
    </row>
    <row r="1587">
      <c r="A1587" s="7" t="s">
        <v>2912</v>
      </c>
      <c r="B1587" s="7" t="s">
        <v>619</v>
      </c>
      <c r="C1587" s="7" t="s">
        <v>620</v>
      </c>
      <c r="D1587" s="7" t="s">
        <v>621</v>
      </c>
      <c r="E1587" s="7"/>
      <c r="F1587" s="7"/>
    </row>
    <row r="1588">
      <c r="A1588" s="7" t="s">
        <v>2913</v>
      </c>
      <c r="B1588" s="7" t="s">
        <v>749</v>
      </c>
      <c r="C1588" s="7" t="s">
        <v>1244</v>
      </c>
      <c r="D1588" s="7" t="s">
        <v>749</v>
      </c>
      <c r="E1588" s="7"/>
      <c r="F1588" s="7"/>
    </row>
    <row r="1589">
      <c r="A1589" s="7" t="s">
        <v>2914</v>
      </c>
      <c r="B1589" s="7" t="s">
        <v>1129</v>
      </c>
      <c r="C1589" s="7" t="s">
        <v>1130</v>
      </c>
      <c r="D1589" s="7" t="s">
        <v>571</v>
      </c>
      <c r="E1589" s="7"/>
      <c r="F1589" s="7"/>
    </row>
    <row r="1590">
      <c r="A1590" s="7" t="s">
        <v>2915</v>
      </c>
      <c r="C1590" s="7" t="s">
        <v>1372</v>
      </c>
      <c r="D1590" s="7" t="s">
        <v>1373</v>
      </c>
      <c r="E1590" s="7"/>
      <c r="F1590" s="7"/>
    </row>
    <row r="1591">
      <c r="A1591" s="7" t="s">
        <v>2916</v>
      </c>
      <c r="B1591" s="7" t="s">
        <v>2917</v>
      </c>
      <c r="C1591" s="7" t="s">
        <v>1207</v>
      </c>
      <c r="D1591" s="7" t="s">
        <v>531</v>
      </c>
      <c r="E1591" s="7"/>
      <c r="F1591" s="7"/>
    </row>
    <row r="1592">
      <c r="A1592" s="7" t="s">
        <v>2918</v>
      </c>
      <c r="B1592" s="7" t="s">
        <v>1256</v>
      </c>
      <c r="C1592" s="7" t="s">
        <v>857</v>
      </c>
      <c r="D1592" s="7" t="s">
        <v>753</v>
      </c>
      <c r="E1592" s="7"/>
      <c r="F1592" s="7"/>
    </row>
    <row r="1593">
      <c r="A1593" s="7" t="s">
        <v>2919</v>
      </c>
      <c r="B1593" s="7" t="s">
        <v>745</v>
      </c>
      <c r="C1593" s="7" t="s">
        <v>744</v>
      </c>
      <c r="D1593" s="7" t="s">
        <v>745</v>
      </c>
      <c r="E1593" s="7"/>
      <c r="F1593" s="7"/>
    </row>
    <row r="1594">
      <c r="A1594" s="7" t="s">
        <v>2920</v>
      </c>
      <c r="B1594" s="7" t="s">
        <v>2599</v>
      </c>
      <c r="C1594" s="7" t="s">
        <v>2241</v>
      </c>
      <c r="D1594" s="7" t="s">
        <v>2242</v>
      </c>
      <c r="E1594" s="7"/>
      <c r="F1594" s="7"/>
    </row>
    <row r="1595">
      <c r="A1595" s="7" t="s">
        <v>2920</v>
      </c>
      <c r="B1595" s="7" t="s">
        <v>2599</v>
      </c>
      <c r="C1595" s="7" t="s">
        <v>1781</v>
      </c>
      <c r="D1595" s="7" t="s">
        <v>1782</v>
      </c>
      <c r="E1595" s="7"/>
      <c r="F1595" s="7"/>
    </row>
    <row r="1596">
      <c r="A1596" s="7" t="s">
        <v>2921</v>
      </c>
      <c r="C1596" s="7" t="s">
        <v>1372</v>
      </c>
      <c r="D1596" s="7" t="s">
        <v>1373</v>
      </c>
      <c r="E1596" s="7"/>
      <c r="F1596" s="7"/>
    </row>
    <row r="1597">
      <c r="A1597" s="7" t="s">
        <v>1150</v>
      </c>
      <c r="B1597" s="7" t="s">
        <v>1149</v>
      </c>
      <c r="C1597" s="7" t="s">
        <v>1150</v>
      </c>
      <c r="D1597" s="7" t="s">
        <v>1149</v>
      </c>
      <c r="E1597" s="7"/>
      <c r="F1597" s="7"/>
    </row>
    <row r="1598">
      <c r="A1598" s="7" t="s">
        <v>2922</v>
      </c>
      <c r="B1598" s="7" t="s">
        <v>1443</v>
      </c>
      <c r="C1598" s="7" t="s">
        <v>1444</v>
      </c>
      <c r="D1598" s="7" t="s">
        <v>1149</v>
      </c>
      <c r="E1598" s="7"/>
      <c r="F1598" s="7"/>
    </row>
    <row r="1599">
      <c r="A1599" s="7" t="s">
        <v>2923</v>
      </c>
      <c r="C1599" s="7" t="s">
        <v>827</v>
      </c>
      <c r="D1599" s="7" t="s">
        <v>828</v>
      </c>
      <c r="E1599" s="7"/>
      <c r="F1599" s="7"/>
    </row>
    <row r="1600">
      <c r="A1600" s="7" t="s">
        <v>2924</v>
      </c>
      <c r="B1600" s="7" t="s">
        <v>668</v>
      </c>
      <c r="C1600" s="7" t="s">
        <v>669</v>
      </c>
      <c r="D1600" s="7" t="s">
        <v>670</v>
      </c>
      <c r="E1600" s="7"/>
      <c r="F1600" s="7"/>
    </row>
    <row r="1601">
      <c r="A1601" s="7" t="s">
        <v>2925</v>
      </c>
      <c r="B1601" s="7" t="s">
        <v>615</v>
      </c>
      <c r="C1601" s="7" t="s">
        <v>616</v>
      </c>
      <c r="D1601" s="7" t="s">
        <v>617</v>
      </c>
      <c r="E1601" s="7"/>
      <c r="F1601" s="7"/>
    </row>
    <row r="1602">
      <c r="A1602" s="7" t="s">
        <v>2926</v>
      </c>
      <c r="B1602" s="7" t="s">
        <v>971</v>
      </c>
      <c r="C1602" s="7" t="s">
        <v>969</v>
      </c>
      <c r="D1602" s="7" t="s">
        <v>971</v>
      </c>
      <c r="E1602" s="7"/>
      <c r="F1602" s="7"/>
    </row>
    <row r="1603">
      <c r="A1603" s="7" t="s">
        <v>2927</v>
      </c>
      <c r="B1603" s="7" t="s">
        <v>2928</v>
      </c>
      <c r="C1603" s="7" t="s">
        <v>1204</v>
      </c>
      <c r="D1603" s="7" t="s">
        <v>872</v>
      </c>
      <c r="E1603" s="7"/>
      <c r="F1603" s="7"/>
    </row>
    <row r="1604">
      <c r="A1604" s="7" t="s">
        <v>2929</v>
      </c>
      <c r="B1604" s="7" t="s">
        <v>783</v>
      </c>
      <c r="C1604" s="7" t="s">
        <v>784</v>
      </c>
      <c r="D1604" s="7" t="s">
        <v>690</v>
      </c>
      <c r="E1604" s="7"/>
      <c r="F1604" s="7"/>
    </row>
    <row r="1605">
      <c r="A1605" s="7" t="s">
        <v>2930</v>
      </c>
      <c r="B1605" s="7" t="s">
        <v>1329</v>
      </c>
      <c r="C1605" s="7" t="s">
        <v>1330</v>
      </c>
      <c r="D1605" s="7" t="s">
        <v>1331</v>
      </c>
      <c r="E1605" s="7"/>
      <c r="F1605" s="7"/>
    </row>
    <row r="1606">
      <c r="A1606" s="7" t="s">
        <v>2931</v>
      </c>
      <c r="B1606" s="7" t="s">
        <v>2932</v>
      </c>
      <c r="C1606" s="7" t="s">
        <v>1404</v>
      </c>
      <c r="D1606" s="7" t="s">
        <v>887</v>
      </c>
      <c r="E1606" s="7"/>
      <c r="F1606" s="7"/>
    </row>
    <row r="1607">
      <c r="A1607" s="7" t="s">
        <v>2933</v>
      </c>
      <c r="B1607" s="7" t="s">
        <v>2211</v>
      </c>
      <c r="C1607" s="7" t="s">
        <v>927</v>
      </c>
      <c r="D1607" s="7" t="s">
        <v>928</v>
      </c>
      <c r="E1607" s="7"/>
      <c r="F1607" s="7"/>
    </row>
    <row r="1608">
      <c r="A1608" s="7" t="s">
        <v>2934</v>
      </c>
      <c r="B1608" s="7" t="s">
        <v>859</v>
      </c>
      <c r="C1608" s="7" t="s">
        <v>1132</v>
      </c>
      <c r="D1608" s="7" t="s">
        <v>859</v>
      </c>
      <c r="E1608" s="7"/>
      <c r="F1608" s="7"/>
    </row>
    <row r="1609">
      <c r="A1609" s="7" t="s">
        <v>2935</v>
      </c>
      <c r="B1609" s="7" t="s">
        <v>902</v>
      </c>
      <c r="C1609" s="7" t="s">
        <v>596</v>
      </c>
      <c r="D1609" s="7" t="s">
        <v>596</v>
      </c>
      <c r="E1609" s="7"/>
      <c r="F1609" s="7"/>
    </row>
    <row r="1610">
      <c r="A1610" s="7" t="s">
        <v>2936</v>
      </c>
      <c r="B1610" s="7" t="s">
        <v>1432</v>
      </c>
      <c r="C1610" s="7" t="s">
        <v>884</v>
      </c>
      <c r="D1610" s="7" t="s">
        <v>884</v>
      </c>
      <c r="E1610" s="7"/>
      <c r="F1610" s="7"/>
    </row>
    <row r="1611">
      <c r="A1611" s="7" t="s">
        <v>2937</v>
      </c>
      <c r="B1611" s="7" t="s">
        <v>1458</v>
      </c>
      <c r="C1611" s="7" t="s">
        <v>579</v>
      </c>
      <c r="D1611" s="7" t="s">
        <v>579</v>
      </c>
      <c r="E1611" s="7"/>
      <c r="F1611" s="7"/>
    </row>
    <row r="1612">
      <c r="A1612" s="7" t="s">
        <v>2938</v>
      </c>
      <c r="B1612" s="7" t="s">
        <v>1868</v>
      </c>
      <c r="C1612" s="7" t="s">
        <v>2450</v>
      </c>
      <c r="D1612" s="7" t="s">
        <v>1310</v>
      </c>
      <c r="E1612" s="7"/>
      <c r="F1612" s="7"/>
    </row>
    <row r="1613">
      <c r="A1613" s="7" t="s">
        <v>2939</v>
      </c>
      <c r="B1613" s="7" t="s">
        <v>863</v>
      </c>
      <c r="C1613" s="7" t="s">
        <v>1683</v>
      </c>
      <c r="D1613" s="7" t="s">
        <v>583</v>
      </c>
      <c r="E1613" s="7"/>
      <c r="F1613" s="7"/>
    </row>
    <row r="1614">
      <c r="A1614" s="7" t="s">
        <v>2940</v>
      </c>
      <c r="C1614" s="7" t="s">
        <v>992</v>
      </c>
      <c r="D1614" s="7" t="s">
        <v>806</v>
      </c>
      <c r="E1614" s="7"/>
      <c r="F1614" s="7"/>
    </row>
    <row r="1615">
      <c r="A1615" s="7" t="s">
        <v>2941</v>
      </c>
      <c r="C1615" s="7" t="s">
        <v>1362</v>
      </c>
      <c r="D1615" s="7" t="s">
        <v>605</v>
      </c>
      <c r="E1615" s="7"/>
      <c r="F1615" s="7"/>
    </row>
    <row r="1616">
      <c r="A1616" s="7" t="s">
        <v>2942</v>
      </c>
      <c r="B1616" s="7" t="s">
        <v>571</v>
      </c>
      <c r="C1616" s="7" t="s">
        <v>666</v>
      </c>
      <c r="D1616" s="7" t="s">
        <v>571</v>
      </c>
      <c r="E1616" s="7"/>
      <c r="F1616" s="7"/>
    </row>
    <row r="1617">
      <c r="A1617" s="7" t="s">
        <v>2943</v>
      </c>
      <c r="B1617" s="7" t="s">
        <v>1458</v>
      </c>
      <c r="C1617" s="7" t="s">
        <v>579</v>
      </c>
      <c r="D1617" s="7" t="s">
        <v>579</v>
      </c>
      <c r="E1617" s="7"/>
      <c r="F1617" s="7"/>
    </row>
    <row r="1618">
      <c r="A1618" s="7" t="s">
        <v>2944</v>
      </c>
      <c r="C1618" s="7" t="s">
        <v>2039</v>
      </c>
      <c r="D1618" s="7" t="s">
        <v>968</v>
      </c>
      <c r="E1618" s="7"/>
      <c r="F1618" s="7"/>
    </row>
    <row r="1619">
      <c r="A1619" s="7" t="s">
        <v>2945</v>
      </c>
      <c r="C1619" s="7" t="s">
        <v>813</v>
      </c>
      <c r="D1619" s="7" t="s">
        <v>686</v>
      </c>
      <c r="E1619" s="7"/>
      <c r="F1619" s="7"/>
    </row>
    <row r="1620">
      <c r="A1620" s="7" t="s">
        <v>2946</v>
      </c>
      <c r="B1620" s="7" t="s">
        <v>1648</v>
      </c>
      <c r="C1620" s="7" t="s">
        <v>1649</v>
      </c>
      <c r="D1620" s="7" t="s">
        <v>1650</v>
      </c>
      <c r="E1620" s="7"/>
      <c r="F1620" s="7"/>
    </row>
    <row r="1621">
      <c r="A1621" s="7" t="s">
        <v>2947</v>
      </c>
      <c r="C1621" s="7" t="s">
        <v>1034</v>
      </c>
      <c r="D1621" s="7" t="s">
        <v>872</v>
      </c>
      <c r="E1621" s="7"/>
      <c r="F1621" s="7"/>
    </row>
    <row r="1622">
      <c r="A1622" s="7" t="s">
        <v>2948</v>
      </c>
      <c r="B1622" s="7" t="s">
        <v>2949</v>
      </c>
      <c r="C1622" s="7" t="s">
        <v>726</v>
      </c>
      <c r="D1622" s="7" t="s">
        <v>725</v>
      </c>
      <c r="E1622" s="7"/>
      <c r="F1622" s="7"/>
    </row>
    <row r="1623">
      <c r="A1623" s="7" t="s">
        <v>2948</v>
      </c>
      <c r="C1623" s="7" t="s">
        <v>718</v>
      </c>
      <c r="D1623" s="7" t="s">
        <v>719</v>
      </c>
      <c r="E1623" s="7"/>
      <c r="F1623" s="7"/>
    </row>
    <row r="1624">
      <c r="A1624" s="7" t="s">
        <v>2950</v>
      </c>
      <c r="B1624" s="7" t="s">
        <v>804</v>
      </c>
      <c r="C1624" s="7" t="s">
        <v>805</v>
      </c>
      <c r="D1624" s="7" t="s">
        <v>806</v>
      </c>
      <c r="E1624" s="7"/>
      <c r="F1624" s="7"/>
    </row>
    <row r="1625">
      <c r="A1625" s="7" t="s">
        <v>2951</v>
      </c>
      <c r="B1625" s="7" t="s">
        <v>1232</v>
      </c>
      <c r="C1625" s="7" t="s">
        <v>986</v>
      </c>
      <c r="D1625" s="7" t="s">
        <v>985</v>
      </c>
      <c r="E1625" s="7"/>
      <c r="F1625" s="7"/>
    </row>
    <row r="1626">
      <c r="A1626" s="7" t="s">
        <v>2951</v>
      </c>
      <c r="B1626" s="7" t="s">
        <v>1232</v>
      </c>
      <c r="C1626" s="7" t="s">
        <v>1449</v>
      </c>
      <c r="D1626" s="7" t="s">
        <v>985</v>
      </c>
      <c r="E1626" s="7"/>
      <c r="F1626" s="7"/>
    </row>
    <row r="1627">
      <c r="A1627" s="7" t="s">
        <v>2952</v>
      </c>
      <c r="B1627" s="7" t="s">
        <v>538</v>
      </c>
      <c r="C1627" s="7" t="s">
        <v>1338</v>
      </c>
      <c r="D1627" s="7" t="s">
        <v>538</v>
      </c>
      <c r="E1627" s="7"/>
      <c r="F1627" s="7"/>
    </row>
    <row r="1628">
      <c r="A1628" s="7" t="s">
        <v>2953</v>
      </c>
      <c r="B1628" s="7" t="s">
        <v>877</v>
      </c>
      <c r="C1628" s="7" t="s">
        <v>552</v>
      </c>
      <c r="D1628" s="7" t="s">
        <v>552</v>
      </c>
      <c r="E1628" s="7"/>
      <c r="F1628" s="7"/>
    </row>
    <row r="1629">
      <c r="A1629" s="7" t="s">
        <v>2954</v>
      </c>
      <c r="B1629" s="7" t="s">
        <v>1574</v>
      </c>
      <c r="C1629" s="7" t="s">
        <v>551</v>
      </c>
      <c r="D1629" s="7" t="s">
        <v>552</v>
      </c>
      <c r="E1629" s="7"/>
      <c r="F1629" s="7"/>
    </row>
    <row r="1630">
      <c r="A1630" s="7" t="s">
        <v>2955</v>
      </c>
      <c r="B1630" s="7" t="s">
        <v>1574</v>
      </c>
      <c r="C1630" s="7" t="s">
        <v>551</v>
      </c>
      <c r="D1630" s="7" t="s">
        <v>552</v>
      </c>
      <c r="E1630" s="7"/>
      <c r="F1630" s="7"/>
    </row>
    <row r="1631">
      <c r="A1631" s="7" t="s">
        <v>2956</v>
      </c>
      <c r="B1631" s="7" t="s">
        <v>2795</v>
      </c>
      <c r="C1631" s="7" t="s">
        <v>2080</v>
      </c>
      <c r="D1631" s="7" t="s">
        <v>1080</v>
      </c>
      <c r="E1631" s="7"/>
      <c r="F1631" s="7"/>
    </row>
    <row r="1632">
      <c r="A1632" s="7" t="s">
        <v>2957</v>
      </c>
      <c r="C1632" s="7" t="s">
        <v>1142</v>
      </c>
      <c r="D1632" s="7" t="s">
        <v>609</v>
      </c>
      <c r="E1632" s="7"/>
      <c r="F1632" s="7"/>
    </row>
    <row r="1633">
      <c r="A1633" s="7" t="s">
        <v>2958</v>
      </c>
      <c r="B1633" s="7" t="s">
        <v>558</v>
      </c>
      <c r="C1633" s="7" t="s">
        <v>559</v>
      </c>
      <c r="D1633" s="7" t="s">
        <v>560</v>
      </c>
      <c r="E1633" s="7"/>
      <c r="F1633" s="7"/>
    </row>
    <row r="1634">
      <c r="A1634" s="7" t="s">
        <v>2959</v>
      </c>
      <c r="C1634" s="7" t="s">
        <v>526</v>
      </c>
      <c r="D1634" s="7" t="s">
        <v>527</v>
      </c>
      <c r="E1634" s="7"/>
      <c r="F1634" s="7"/>
    </row>
    <row r="1635">
      <c r="A1635" s="7" t="s">
        <v>2960</v>
      </c>
      <c r="C1635" s="7" t="s">
        <v>526</v>
      </c>
      <c r="D1635" s="7" t="s">
        <v>527</v>
      </c>
      <c r="E1635" s="7"/>
      <c r="F1635" s="7"/>
    </row>
    <row r="1636">
      <c r="A1636" s="7" t="s">
        <v>2961</v>
      </c>
      <c r="B1636" s="7" t="s">
        <v>615</v>
      </c>
      <c r="C1636" s="7" t="s">
        <v>1744</v>
      </c>
      <c r="D1636" s="7" t="s">
        <v>617</v>
      </c>
      <c r="E1636" s="7"/>
      <c r="F1636" s="7"/>
    </row>
    <row r="1637">
      <c r="A1637" s="7" t="s">
        <v>2962</v>
      </c>
      <c r="B1637" s="7" t="s">
        <v>2963</v>
      </c>
      <c r="C1637" s="7" t="s">
        <v>963</v>
      </c>
      <c r="D1637" s="7" t="s">
        <v>964</v>
      </c>
      <c r="E1637" s="7"/>
      <c r="F1637" s="7"/>
    </row>
    <row r="1638">
      <c r="A1638" s="7" t="s">
        <v>1440</v>
      </c>
      <c r="C1638" s="7" t="s">
        <v>1440</v>
      </c>
      <c r="D1638" s="7" t="s">
        <v>1441</v>
      </c>
      <c r="E1638" s="7"/>
      <c r="F1638" s="7"/>
    </row>
    <row r="1639">
      <c r="A1639" s="7" t="s">
        <v>2964</v>
      </c>
      <c r="B1639" s="7" t="s">
        <v>2965</v>
      </c>
      <c r="C1639" s="7" t="s">
        <v>1637</v>
      </c>
      <c r="D1639" s="7" t="s">
        <v>1638</v>
      </c>
      <c r="E1639" s="7"/>
      <c r="F1639" s="7"/>
    </row>
    <row r="1640">
      <c r="A1640" s="7" t="s">
        <v>2966</v>
      </c>
      <c r="B1640" s="7" t="s">
        <v>1454</v>
      </c>
      <c r="C1640" s="7" t="s">
        <v>1455</v>
      </c>
      <c r="D1640" s="7" t="s">
        <v>819</v>
      </c>
      <c r="E1640" s="7"/>
      <c r="F1640" s="7"/>
    </row>
    <row r="1641">
      <c r="A1641" s="7" t="s">
        <v>2967</v>
      </c>
      <c r="B1641" s="7" t="s">
        <v>1790</v>
      </c>
      <c r="C1641" s="7" t="s">
        <v>1791</v>
      </c>
      <c r="D1641" s="7" t="s">
        <v>1792</v>
      </c>
      <c r="E1641" s="7"/>
      <c r="F1641" s="7"/>
    </row>
    <row r="1642">
      <c r="A1642" s="7" t="s">
        <v>2968</v>
      </c>
      <c r="B1642" s="7" t="s">
        <v>1365</v>
      </c>
      <c r="C1642" s="7" t="s">
        <v>1366</v>
      </c>
      <c r="D1642" s="7" t="s">
        <v>690</v>
      </c>
      <c r="E1642" s="7"/>
      <c r="F1642" s="7"/>
    </row>
    <row r="1643">
      <c r="A1643" s="7" t="s">
        <v>2969</v>
      </c>
      <c r="C1643" s="7" t="s">
        <v>718</v>
      </c>
      <c r="D1643" s="7" t="s">
        <v>719</v>
      </c>
      <c r="E1643" s="7"/>
      <c r="F1643" s="7"/>
    </row>
    <row r="1644">
      <c r="A1644" s="7" t="s">
        <v>2970</v>
      </c>
      <c r="C1644" s="7" t="s">
        <v>1005</v>
      </c>
      <c r="D1644" s="7" t="s">
        <v>977</v>
      </c>
      <c r="E1644" s="7"/>
      <c r="F1644" s="7"/>
    </row>
    <row r="1645">
      <c r="A1645" s="7" t="s">
        <v>2971</v>
      </c>
      <c r="C1645" s="7" t="s">
        <v>526</v>
      </c>
      <c r="D1645" s="7" t="s">
        <v>527</v>
      </c>
      <c r="E1645" s="7"/>
      <c r="F1645" s="7"/>
    </row>
    <row r="1646">
      <c r="A1646" s="7" t="s">
        <v>2972</v>
      </c>
      <c r="B1646" s="7" t="s">
        <v>2973</v>
      </c>
      <c r="C1646" s="7" t="s">
        <v>608</v>
      </c>
      <c r="D1646" s="7" t="s">
        <v>609</v>
      </c>
      <c r="E1646" s="7"/>
      <c r="F1646" s="7"/>
    </row>
    <row r="1647">
      <c r="A1647" s="7" t="s">
        <v>2974</v>
      </c>
      <c r="B1647" s="7" t="s">
        <v>1152</v>
      </c>
      <c r="C1647" s="7" t="s">
        <v>1153</v>
      </c>
      <c r="D1647" s="7" t="s">
        <v>568</v>
      </c>
      <c r="E1647" s="7"/>
      <c r="F1647" s="7"/>
    </row>
    <row r="1648">
      <c r="A1648" s="7" t="s">
        <v>2975</v>
      </c>
      <c r="B1648" s="7" t="s">
        <v>562</v>
      </c>
      <c r="C1648" s="7" t="s">
        <v>563</v>
      </c>
      <c r="D1648" s="7" t="s">
        <v>564</v>
      </c>
      <c r="E1648" s="7"/>
      <c r="F1648" s="7"/>
    </row>
    <row r="1649">
      <c r="A1649" s="7" t="s">
        <v>2976</v>
      </c>
      <c r="B1649" s="7" t="s">
        <v>921</v>
      </c>
      <c r="C1649" s="7" t="s">
        <v>922</v>
      </c>
      <c r="D1649" s="7" t="s">
        <v>921</v>
      </c>
      <c r="E1649" s="7"/>
      <c r="F1649" s="7"/>
    </row>
    <row r="1650">
      <c r="A1650" s="7" t="s">
        <v>2977</v>
      </c>
      <c r="B1650" s="7" t="s">
        <v>753</v>
      </c>
      <c r="C1650" s="7" t="s">
        <v>752</v>
      </c>
      <c r="D1650" s="7" t="s">
        <v>753</v>
      </c>
      <c r="E1650" s="7"/>
      <c r="F1650" s="7"/>
    </row>
    <row r="1651">
      <c r="A1651" s="7" t="s">
        <v>2978</v>
      </c>
      <c r="B1651" s="7" t="s">
        <v>1152</v>
      </c>
      <c r="C1651" s="7" t="s">
        <v>1153</v>
      </c>
      <c r="D1651" s="7" t="s">
        <v>568</v>
      </c>
      <c r="E1651" s="7"/>
      <c r="F1651" s="7"/>
    </row>
    <row r="1652">
      <c r="A1652" s="7" t="s">
        <v>2979</v>
      </c>
      <c r="B1652" s="7" t="s">
        <v>2980</v>
      </c>
      <c r="C1652" s="7" t="s">
        <v>642</v>
      </c>
      <c r="D1652" s="7" t="s">
        <v>643</v>
      </c>
      <c r="E1652" s="7"/>
      <c r="F1652" s="7"/>
    </row>
    <row r="1653">
      <c r="A1653" s="7" t="s">
        <v>2981</v>
      </c>
      <c r="B1653" s="7" t="s">
        <v>2982</v>
      </c>
      <c r="C1653" s="7" t="s">
        <v>620</v>
      </c>
      <c r="D1653" s="7" t="s">
        <v>621</v>
      </c>
      <c r="E1653" s="7"/>
      <c r="F1653" s="7"/>
    </row>
    <row r="1654">
      <c r="A1654" s="7" t="s">
        <v>2983</v>
      </c>
      <c r="B1654" s="7" t="s">
        <v>1193</v>
      </c>
      <c r="C1654" s="7" t="s">
        <v>1194</v>
      </c>
      <c r="D1654" s="7" t="s">
        <v>971</v>
      </c>
      <c r="E1654" s="7"/>
      <c r="F1654" s="7"/>
    </row>
    <row r="1655">
      <c r="A1655" s="7" t="s">
        <v>2984</v>
      </c>
      <c r="B1655" s="7" t="s">
        <v>623</v>
      </c>
      <c r="C1655" s="7" t="s">
        <v>624</v>
      </c>
      <c r="D1655" s="7" t="s">
        <v>583</v>
      </c>
      <c r="E1655" s="7"/>
      <c r="F1655" s="7"/>
    </row>
    <row r="1656">
      <c r="A1656" s="7" t="s">
        <v>2985</v>
      </c>
      <c r="B1656" s="7" t="s">
        <v>2986</v>
      </c>
      <c r="C1656" s="7" t="s">
        <v>1042</v>
      </c>
      <c r="D1656" s="7" t="s">
        <v>1043</v>
      </c>
      <c r="E1656" s="7"/>
      <c r="F1656" s="7"/>
    </row>
    <row r="1657">
      <c r="A1657" s="7" t="s">
        <v>2987</v>
      </c>
      <c r="B1657" s="7" t="s">
        <v>566</v>
      </c>
      <c r="C1657" s="7" t="s">
        <v>567</v>
      </c>
      <c r="D1657" s="7" t="s">
        <v>568</v>
      </c>
      <c r="E1657" s="7"/>
      <c r="F1657" s="7"/>
    </row>
    <row r="1658">
      <c r="A1658" s="7" t="s">
        <v>2988</v>
      </c>
      <c r="B1658" s="7" t="s">
        <v>1152</v>
      </c>
      <c r="C1658" s="7" t="s">
        <v>1153</v>
      </c>
      <c r="D1658" s="7" t="s">
        <v>568</v>
      </c>
      <c r="E1658" s="7"/>
      <c r="F1658" s="7"/>
    </row>
    <row r="1659">
      <c r="A1659" s="7" t="s">
        <v>2989</v>
      </c>
      <c r="B1659" s="7" t="s">
        <v>2728</v>
      </c>
      <c r="C1659" s="7" t="s">
        <v>744</v>
      </c>
      <c r="D1659" s="7" t="s">
        <v>745</v>
      </c>
      <c r="E1659" s="7"/>
      <c r="F1659" s="7"/>
    </row>
    <row r="1660">
      <c r="A1660" s="7" t="s">
        <v>2990</v>
      </c>
      <c r="B1660" s="7" t="s">
        <v>846</v>
      </c>
      <c r="C1660" s="7" t="s">
        <v>847</v>
      </c>
      <c r="D1660" s="7" t="s">
        <v>848</v>
      </c>
      <c r="E1660" s="7"/>
      <c r="F1660" s="7"/>
    </row>
    <row r="1661">
      <c r="A1661" s="7" t="s">
        <v>2991</v>
      </c>
      <c r="B1661" s="7" t="s">
        <v>688</v>
      </c>
      <c r="C1661" s="7" t="s">
        <v>689</v>
      </c>
      <c r="D1661" s="7" t="s">
        <v>690</v>
      </c>
      <c r="E1661" s="7"/>
      <c r="F1661" s="7"/>
    </row>
    <row r="1662">
      <c r="A1662" s="7" t="s">
        <v>2992</v>
      </c>
      <c r="C1662" s="7" t="s">
        <v>1452</v>
      </c>
      <c r="D1662" s="7" t="s">
        <v>583</v>
      </c>
      <c r="E1662" s="7"/>
      <c r="F1662" s="7"/>
    </row>
    <row r="1663">
      <c r="A1663" s="7" t="s">
        <v>2993</v>
      </c>
      <c r="B1663" s="7" t="s">
        <v>1822</v>
      </c>
      <c r="C1663" s="7" t="s">
        <v>624</v>
      </c>
      <c r="D1663" s="7" t="s">
        <v>583</v>
      </c>
      <c r="E1663" s="7"/>
      <c r="F1663" s="7"/>
    </row>
    <row r="1664">
      <c r="A1664" s="7" t="s">
        <v>2994</v>
      </c>
      <c r="B1664" s="7" t="s">
        <v>2045</v>
      </c>
      <c r="C1664" s="7" t="s">
        <v>948</v>
      </c>
      <c r="D1664" s="7" t="s">
        <v>949</v>
      </c>
      <c r="E1664" s="7"/>
      <c r="F1664" s="7"/>
    </row>
    <row r="1665">
      <c r="A1665" s="7" t="s">
        <v>2995</v>
      </c>
      <c r="B1665" s="7" t="s">
        <v>1300</v>
      </c>
      <c r="C1665" s="7" t="s">
        <v>1301</v>
      </c>
      <c r="D1665" s="7" t="s">
        <v>1302</v>
      </c>
      <c r="E1665" s="7"/>
      <c r="F1665" s="7"/>
    </row>
    <row r="1666">
      <c r="A1666" s="7" t="s">
        <v>2996</v>
      </c>
      <c r="B1666" s="7" t="s">
        <v>2032</v>
      </c>
      <c r="C1666" s="7" t="s">
        <v>2033</v>
      </c>
      <c r="D1666" s="7" t="s">
        <v>788</v>
      </c>
      <c r="E1666" s="7"/>
      <c r="F1666" s="7"/>
    </row>
    <row r="1667">
      <c r="A1667" s="7" t="s">
        <v>2997</v>
      </c>
      <c r="B1667" s="7" t="s">
        <v>582</v>
      </c>
      <c r="C1667" s="7" t="s">
        <v>631</v>
      </c>
      <c r="D1667" s="7" t="s">
        <v>583</v>
      </c>
      <c r="E1667" s="7"/>
      <c r="F1667" s="7"/>
    </row>
    <row r="1668">
      <c r="A1668" s="7" t="s">
        <v>2998</v>
      </c>
      <c r="B1668" s="7" t="s">
        <v>1258</v>
      </c>
      <c r="C1668" s="7" t="s">
        <v>1259</v>
      </c>
      <c r="D1668" s="7" t="s">
        <v>1260</v>
      </c>
      <c r="E1668" s="7"/>
      <c r="F1668" s="7"/>
    </row>
    <row r="1669">
      <c r="A1669" s="7" t="s">
        <v>2999</v>
      </c>
      <c r="C1669" s="7" t="s">
        <v>533</v>
      </c>
      <c r="D1669" s="7" t="s">
        <v>527</v>
      </c>
      <c r="E1669" s="7"/>
      <c r="F1669" s="7"/>
    </row>
    <row r="1670">
      <c r="A1670" s="7" t="s">
        <v>3000</v>
      </c>
      <c r="C1670" s="7" t="s">
        <v>533</v>
      </c>
      <c r="D1670" s="7" t="s">
        <v>527</v>
      </c>
      <c r="E1670" s="7"/>
      <c r="F1670" s="7"/>
    </row>
    <row r="1671">
      <c r="A1671" s="7" t="s">
        <v>3001</v>
      </c>
      <c r="C1671" s="7" t="s">
        <v>1492</v>
      </c>
      <c r="D1671" s="7" t="s">
        <v>527</v>
      </c>
      <c r="E1671" s="7"/>
      <c r="F1671" s="7"/>
    </row>
    <row r="1672">
      <c r="A1672" s="7" t="s">
        <v>3002</v>
      </c>
      <c r="B1672" s="7" t="s">
        <v>1118</v>
      </c>
      <c r="C1672" s="7" t="s">
        <v>1119</v>
      </c>
      <c r="D1672" s="7" t="s">
        <v>1120</v>
      </c>
      <c r="E1672" s="7"/>
      <c r="F1672" s="7"/>
    </row>
    <row r="1673">
      <c r="A1673" s="7" t="s">
        <v>3003</v>
      </c>
      <c r="C1673" s="7" t="s">
        <v>604</v>
      </c>
      <c r="D1673" s="7" t="s">
        <v>605</v>
      </c>
      <c r="E1673" s="7"/>
      <c r="F1673" s="7"/>
    </row>
    <row r="1674">
      <c r="A1674" s="7" t="s">
        <v>3004</v>
      </c>
      <c r="C1674" s="7" t="s">
        <v>1176</v>
      </c>
      <c r="D1674" s="7" t="s">
        <v>1177</v>
      </c>
      <c r="E1674" s="7"/>
      <c r="F1674" s="7"/>
    </row>
    <row r="1675">
      <c r="A1675" s="7" t="s">
        <v>3005</v>
      </c>
      <c r="C1675" s="7" t="s">
        <v>1176</v>
      </c>
      <c r="D1675" s="7" t="s">
        <v>1177</v>
      </c>
      <c r="E1675" s="7"/>
      <c r="F1675" s="7"/>
    </row>
    <row r="1676">
      <c r="A1676" s="7" t="s">
        <v>3006</v>
      </c>
      <c r="C1676" s="7" t="s">
        <v>1492</v>
      </c>
      <c r="D1676" s="7" t="s">
        <v>527</v>
      </c>
      <c r="E1676" s="7"/>
      <c r="F1676" s="7"/>
    </row>
    <row r="1677">
      <c r="A1677" s="7" t="s">
        <v>3007</v>
      </c>
      <c r="C1677" s="7" t="s">
        <v>777</v>
      </c>
      <c r="D1677" s="7" t="s">
        <v>527</v>
      </c>
      <c r="E1677" s="7"/>
      <c r="F1677" s="7"/>
    </row>
    <row r="1678">
      <c r="A1678" s="7" t="s">
        <v>3008</v>
      </c>
      <c r="B1678" s="7" t="s">
        <v>1055</v>
      </c>
      <c r="C1678" s="7" t="s">
        <v>1323</v>
      </c>
      <c r="D1678" s="7" t="s">
        <v>1322</v>
      </c>
      <c r="E1678" s="7"/>
      <c r="F1678" s="7"/>
    </row>
    <row r="1679">
      <c r="A1679" s="7" t="s">
        <v>3009</v>
      </c>
      <c r="B1679" s="7" t="s">
        <v>1232</v>
      </c>
      <c r="C1679" s="7" t="s">
        <v>1449</v>
      </c>
      <c r="D1679" s="7" t="s">
        <v>985</v>
      </c>
      <c r="E1679" s="7"/>
      <c r="F1679" s="7"/>
    </row>
    <row r="1680">
      <c r="A1680" s="7" t="s">
        <v>3010</v>
      </c>
      <c r="B1680" s="7" t="s">
        <v>3011</v>
      </c>
      <c r="C1680" s="7" t="s">
        <v>1025</v>
      </c>
      <c r="D1680" s="7" t="s">
        <v>887</v>
      </c>
      <c r="E1680" s="7"/>
      <c r="F1680" s="7"/>
    </row>
    <row r="1681">
      <c r="A1681" s="7" t="s">
        <v>3012</v>
      </c>
      <c r="C1681" s="7" t="s">
        <v>2039</v>
      </c>
      <c r="D1681" s="7" t="s">
        <v>968</v>
      </c>
      <c r="E1681" s="7"/>
      <c r="F1681" s="7"/>
    </row>
    <row r="1682">
      <c r="A1682" s="7" t="s">
        <v>3013</v>
      </c>
      <c r="B1682" s="7" t="s">
        <v>3014</v>
      </c>
      <c r="C1682" s="7" t="s">
        <v>744</v>
      </c>
      <c r="D1682" s="7" t="s">
        <v>745</v>
      </c>
      <c r="E1682" s="7"/>
      <c r="F1682" s="7"/>
    </row>
    <row r="1683">
      <c r="A1683" s="7" t="s">
        <v>3015</v>
      </c>
      <c r="B1683" s="7" t="s">
        <v>1662</v>
      </c>
      <c r="C1683" s="7" t="s">
        <v>1159</v>
      </c>
      <c r="D1683" s="7" t="s">
        <v>1160</v>
      </c>
      <c r="E1683" s="7"/>
      <c r="F1683" s="7"/>
    </row>
    <row r="1684">
      <c r="A1684" s="7" t="s">
        <v>3016</v>
      </c>
      <c r="B1684" s="7" t="s">
        <v>728</v>
      </c>
      <c r="C1684" s="7" t="s">
        <v>729</v>
      </c>
      <c r="D1684" s="7" t="s">
        <v>571</v>
      </c>
      <c r="E1684" s="7"/>
      <c r="F1684" s="7"/>
    </row>
    <row r="1685">
      <c r="A1685" s="7" t="s">
        <v>3017</v>
      </c>
      <c r="C1685" s="7" t="s">
        <v>827</v>
      </c>
      <c r="D1685" s="7" t="s">
        <v>828</v>
      </c>
      <c r="E1685" s="7"/>
      <c r="F1685" s="7"/>
    </row>
    <row r="1686">
      <c r="A1686" s="7" t="s">
        <v>3018</v>
      </c>
      <c r="B1686" s="7" t="s">
        <v>1278</v>
      </c>
      <c r="C1686" s="7" t="s">
        <v>595</v>
      </c>
      <c r="D1686" s="7" t="s">
        <v>596</v>
      </c>
      <c r="E1686" s="7"/>
      <c r="F1686" s="7"/>
    </row>
    <row r="1687">
      <c r="A1687" s="7" t="s">
        <v>3019</v>
      </c>
      <c r="B1687" s="7" t="s">
        <v>1860</v>
      </c>
      <c r="C1687" s="7" t="s">
        <v>1668</v>
      </c>
      <c r="D1687" s="7" t="s">
        <v>690</v>
      </c>
      <c r="E1687" s="7"/>
      <c r="F1687" s="7"/>
    </row>
    <row r="1688">
      <c r="A1688" s="7" t="s">
        <v>3020</v>
      </c>
      <c r="B1688" s="7" t="s">
        <v>2624</v>
      </c>
      <c r="C1688" s="7" t="s">
        <v>2625</v>
      </c>
      <c r="D1688" s="7" t="s">
        <v>2626</v>
      </c>
      <c r="E1688" s="7"/>
      <c r="F1688" s="7"/>
    </row>
    <row r="1689">
      <c r="A1689" s="7" t="s">
        <v>3021</v>
      </c>
      <c r="B1689" s="7" t="s">
        <v>571</v>
      </c>
      <c r="C1689" s="7" t="s">
        <v>761</v>
      </c>
      <c r="D1689" s="7" t="s">
        <v>571</v>
      </c>
      <c r="E1689" s="7"/>
      <c r="F1689" s="7"/>
    </row>
    <row r="1690">
      <c r="A1690" s="7" t="s">
        <v>3022</v>
      </c>
      <c r="B1690" s="7" t="s">
        <v>1436</v>
      </c>
      <c r="C1690" s="7" t="s">
        <v>1437</v>
      </c>
      <c r="D1690" s="7" t="s">
        <v>690</v>
      </c>
      <c r="E1690" s="7"/>
      <c r="F1690" s="7"/>
    </row>
    <row r="1691">
      <c r="A1691" s="7" t="s">
        <v>3023</v>
      </c>
      <c r="B1691" s="7" t="s">
        <v>2530</v>
      </c>
      <c r="C1691" s="7" t="s">
        <v>2531</v>
      </c>
      <c r="D1691" s="7" t="s">
        <v>690</v>
      </c>
      <c r="E1691" s="7"/>
      <c r="F1691" s="7"/>
    </row>
    <row r="1692">
      <c r="A1692" s="7" t="s">
        <v>3024</v>
      </c>
      <c r="B1692" s="7" t="s">
        <v>1315</v>
      </c>
      <c r="C1692" s="7" t="s">
        <v>1274</v>
      </c>
      <c r="D1692" s="7" t="s">
        <v>639</v>
      </c>
      <c r="E1692" s="7"/>
      <c r="F1692" s="7"/>
    </row>
    <row r="1693">
      <c r="A1693" s="7" t="s">
        <v>3025</v>
      </c>
      <c r="B1693" s="7" t="s">
        <v>3026</v>
      </c>
      <c r="C1693" s="7" t="s">
        <v>963</v>
      </c>
      <c r="D1693" s="7" t="s">
        <v>964</v>
      </c>
      <c r="E1693" s="7"/>
      <c r="F1693" s="7"/>
    </row>
    <row r="1694">
      <c r="A1694" s="7" t="s">
        <v>3027</v>
      </c>
      <c r="C1694" s="7" t="s">
        <v>1138</v>
      </c>
      <c r="D1694" s="7" t="s">
        <v>556</v>
      </c>
      <c r="E1694" s="7"/>
      <c r="F1694" s="7"/>
    </row>
    <row r="1695">
      <c r="A1695" s="7" t="s">
        <v>3028</v>
      </c>
      <c r="B1695" s="7" t="s">
        <v>1981</v>
      </c>
      <c r="C1695" s="7" t="s">
        <v>1791</v>
      </c>
      <c r="D1695" s="7" t="s">
        <v>1792</v>
      </c>
      <c r="E1695" s="7"/>
      <c r="F1695" s="7"/>
    </row>
    <row r="1696">
      <c r="A1696" s="7" t="s">
        <v>3029</v>
      </c>
      <c r="B1696" s="7" t="s">
        <v>571</v>
      </c>
      <c r="C1696" s="7" t="s">
        <v>821</v>
      </c>
      <c r="D1696" s="7" t="s">
        <v>571</v>
      </c>
      <c r="E1696" s="7"/>
      <c r="F1696" s="7"/>
    </row>
    <row r="1697">
      <c r="A1697" s="7" t="s">
        <v>3030</v>
      </c>
      <c r="B1697" s="7" t="s">
        <v>615</v>
      </c>
      <c r="C1697" s="7" t="s">
        <v>1127</v>
      </c>
      <c r="D1697" s="7" t="s">
        <v>617</v>
      </c>
      <c r="E1697" s="7"/>
      <c r="F1697" s="7"/>
    </row>
    <row r="1698">
      <c r="A1698" s="7" t="s">
        <v>3031</v>
      </c>
      <c r="B1698" s="7" t="s">
        <v>3032</v>
      </c>
      <c r="C1698" s="7" t="s">
        <v>1642</v>
      </c>
      <c r="D1698" s="7" t="s">
        <v>1643</v>
      </c>
      <c r="E1698" s="7"/>
      <c r="F1698" s="7"/>
    </row>
    <row r="1699">
      <c r="A1699" s="7" t="s">
        <v>3033</v>
      </c>
      <c r="B1699" s="7" t="s">
        <v>3034</v>
      </c>
      <c r="C1699" s="7" t="s">
        <v>1781</v>
      </c>
      <c r="D1699" s="7" t="s">
        <v>1782</v>
      </c>
      <c r="E1699" s="7"/>
      <c r="F1699" s="7"/>
    </row>
    <row r="1700">
      <c r="A1700" s="7" t="s">
        <v>3035</v>
      </c>
      <c r="B1700" s="7" t="s">
        <v>558</v>
      </c>
      <c r="C1700" s="7" t="s">
        <v>559</v>
      </c>
      <c r="D1700" s="7" t="s">
        <v>560</v>
      </c>
      <c r="E1700" s="7"/>
      <c r="F1700" s="7"/>
    </row>
    <row r="1701">
      <c r="A1701" s="7" t="s">
        <v>3036</v>
      </c>
      <c r="B1701" s="7" t="s">
        <v>3037</v>
      </c>
      <c r="C1701" s="7" t="s">
        <v>545</v>
      </c>
      <c r="D1701" s="7" t="s">
        <v>544</v>
      </c>
      <c r="E1701" s="7"/>
      <c r="F1701" s="7"/>
    </row>
    <row r="1702">
      <c r="A1702" s="7" t="s">
        <v>3038</v>
      </c>
      <c r="B1702" s="7" t="s">
        <v>672</v>
      </c>
      <c r="C1702" s="7" t="s">
        <v>673</v>
      </c>
      <c r="D1702" s="7" t="s">
        <v>672</v>
      </c>
      <c r="E1702" s="7"/>
      <c r="F1702" s="7"/>
    </row>
    <row r="1703">
      <c r="A1703" s="7" t="s">
        <v>3039</v>
      </c>
      <c r="C1703" s="7" t="s">
        <v>2039</v>
      </c>
      <c r="D1703" s="7" t="s">
        <v>968</v>
      </c>
      <c r="E1703" s="7"/>
      <c r="F1703" s="7"/>
    </row>
    <row r="1704">
      <c r="A1704" s="7" t="s">
        <v>3040</v>
      </c>
      <c r="B1704" s="7" t="s">
        <v>3041</v>
      </c>
      <c r="C1704" s="7" t="s">
        <v>906</v>
      </c>
      <c r="D1704" s="7" t="s">
        <v>571</v>
      </c>
      <c r="E1704" s="7"/>
      <c r="F1704" s="7"/>
    </row>
    <row r="1705">
      <c r="A1705" s="7" t="s">
        <v>3042</v>
      </c>
      <c r="B1705" s="7" t="s">
        <v>2602</v>
      </c>
      <c r="C1705" s="7" t="s">
        <v>1346</v>
      </c>
      <c r="D1705" s="7" t="s">
        <v>1347</v>
      </c>
      <c r="E1705" s="7"/>
      <c r="F1705" s="7"/>
    </row>
    <row r="1706">
      <c r="A1706" s="7" t="s">
        <v>3043</v>
      </c>
      <c r="B1706" s="7" t="s">
        <v>3044</v>
      </c>
      <c r="C1706" s="7" t="s">
        <v>1096</v>
      </c>
      <c r="D1706" s="7" t="s">
        <v>531</v>
      </c>
      <c r="E1706" s="7"/>
      <c r="F1706" s="7"/>
    </row>
    <row r="1707">
      <c r="A1707" s="7" t="s">
        <v>3045</v>
      </c>
      <c r="B1707" s="7" t="s">
        <v>3046</v>
      </c>
      <c r="C1707" s="7" t="s">
        <v>1159</v>
      </c>
      <c r="D1707" s="7" t="s">
        <v>1160</v>
      </c>
      <c r="E1707" s="7"/>
      <c r="F1707" s="7"/>
    </row>
    <row r="1708">
      <c r="A1708" s="7" t="s">
        <v>3047</v>
      </c>
      <c r="B1708" s="7" t="s">
        <v>1288</v>
      </c>
      <c r="C1708" s="7" t="s">
        <v>1289</v>
      </c>
      <c r="D1708" s="7" t="s">
        <v>1290</v>
      </c>
      <c r="E1708" s="7"/>
      <c r="F1708" s="7"/>
    </row>
    <row r="1709">
      <c r="A1709" s="7" t="s">
        <v>3048</v>
      </c>
      <c r="B1709" s="7" t="s">
        <v>3049</v>
      </c>
      <c r="C1709" s="7" t="s">
        <v>801</v>
      </c>
      <c r="D1709" s="7" t="s">
        <v>802</v>
      </c>
      <c r="E1709" s="7"/>
      <c r="F1709" s="7"/>
    </row>
    <row r="1710">
      <c r="A1710" s="7" t="s">
        <v>3050</v>
      </c>
      <c r="C1710" s="7" t="s">
        <v>1250</v>
      </c>
      <c r="D1710" s="7" t="s">
        <v>1251</v>
      </c>
      <c r="E1710" s="7"/>
      <c r="F1710" s="7"/>
    </row>
    <row r="1711">
      <c r="A1711" s="7" t="s">
        <v>3051</v>
      </c>
      <c r="B1711" s="7" t="s">
        <v>921</v>
      </c>
      <c r="C1711" s="7" t="s">
        <v>922</v>
      </c>
      <c r="D1711" s="7" t="s">
        <v>921</v>
      </c>
      <c r="E1711" s="7"/>
      <c r="F1711" s="7"/>
    </row>
    <row r="1712">
      <c r="A1712" s="7" t="s">
        <v>3051</v>
      </c>
      <c r="B1712" s="7" t="s">
        <v>1258</v>
      </c>
      <c r="C1712" s="7" t="s">
        <v>1259</v>
      </c>
      <c r="D1712" s="7" t="s">
        <v>1260</v>
      </c>
      <c r="E1712" s="7"/>
      <c r="F1712" s="7"/>
    </row>
    <row r="1713">
      <c r="A1713" s="7" t="s">
        <v>3052</v>
      </c>
      <c r="B1713" s="7" t="s">
        <v>1217</v>
      </c>
      <c r="C1713" s="7" t="s">
        <v>1218</v>
      </c>
      <c r="D1713" s="7" t="s">
        <v>1219</v>
      </c>
      <c r="E1713" s="7"/>
      <c r="F1713" s="7"/>
    </row>
    <row r="1714">
      <c r="A1714" s="7" t="s">
        <v>3053</v>
      </c>
      <c r="B1714" s="7" t="s">
        <v>1106</v>
      </c>
      <c r="C1714" s="7" t="s">
        <v>1107</v>
      </c>
      <c r="D1714" s="7" t="s">
        <v>531</v>
      </c>
      <c r="E1714" s="7"/>
      <c r="F1714" s="7"/>
    </row>
    <row r="1715">
      <c r="A1715" s="7" t="s">
        <v>3054</v>
      </c>
      <c r="B1715" s="7" t="s">
        <v>3055</v>
      </c>
      <c r="C1715" s="7" t="s">
        <v>1506</v>
      </c>
      <c r="D1715" s="7" t="s">
        <v>1507</v>
      </c>
      <c r="E1715" s="7"/>
      <c r="F1715" s="7"/>
    </row>
    <row r="1716">
      <c r="A1716" s="7" t="s">
        <v>3056</v>
      </c>
      <c r="B1716" s="7" t="s">
        <v>573</v>
      </c>
      <c r="C1716" s="7" t="s">
        <v>844</v>
      </c>
      <c r="D1716" s="7" t="s">
        <v>575</v>
      </c>
      <c r="E1716" s="7"/>
      <c r="F1716" s="7"/>
    </row>
    <row r="1717">
      <c r="A1717" s="7" t="s">
        <v>3057</v>
      </c>
      <c r="B1717" s="7" t="s">
        <v>3058</v>
      </c>
      <c r="C1717" s="7" t="s">
        <v>959</v>
      </c>
      <c r="D1717" s="7" t="s">
        <v>664</v>
      </c>
      <c r="E1717" s="7"/>
      <c r="F1717" s="7"/>
    </row>
    <row r="1718">
      <c r="A1718" s="7" t="s">
        <v>3059</v>
      </c>
      <c r="B1718" s="7" t="s">
        <v>1403</v>
      </c>
      <c r="C1718" s="7" t="s">
        <v>1025</v>
      </c>
      <c r="D1718" s="7" t="s">
        <v>887</v>
      </c>
      <c r="E1718" s="7"/>
      <c r="F1718" s="7"/>
    </row>
    <row r="1719">
      <c r="A1719" s="7" t="s">
        <v>3060</v>
      </c>
      <c r="B1719" s="7" t="s">
        <v>3061</v>
      </c>
      <c r="C1719" s="7" t="s">
        <v>761</v>
      </c>
      <c r="D1719" s="7" t="s">
        <v>571</v>
      </c>
      <c r="E1719" s="7"/>
      <c r="F1719" s="7"/>
    </row>
    <row r="1720">
      <c r="A1720" s="7" t="s">
        <v>3062</v>
      </c>
      <c r="B1720" s="7" t="s">
        <v>2829</v>
      </c>
      <c r="C1720" s="7" t="s">
        <v>1397</v>
      </c>
      <c r="D1720" s="7" t="s">
        <v>1398</v>
      </c>
      <c r="E1720" s="7"/>
      <c r="F1720" s="7"/>
    </row>
    <row r="1721">
      <c r="A1721" s="7" t="s">
        <v>3063</v>
      </c>
      <c r="B1721" s="7" t="s">
        <v>3064</v>
      </c>
      <c r="C1721" s="7" t="s">
        <v>1159</v>
      </c>
      <c r="D1721" s="7" t="s">
        <v>1160</v>
      </c>
      <c r="E1721" s="7"/>
      <c r="F1721" s="7"/>
    </row>
    <row r="1722">
      <c r="A1722" s="7" t="s">
        <v>3065</v>
      </c>
      <c r="B1722" s="7" t="s">
        <v>975</v>
      </c>
      <c r="C1722" s="7" t="s">
        <v>976</v>
      </c>
      <c r="D1722" s="7" t="s">
        <v>977</v>
      </c>
      <c r="E1722" s="7"/>
      <c r="F1722" s="7"/>
    </row>
    <row r="1723">
      <c r="A1723" s="7" t="s">
        <v>3066</v>
      </c>
      <c r="B1723" s="7" t="s">
        <v>1193</v>
      </c>
      <c r="C1723" s="7" t="s">
        <v>1194</v>
      </c>
      <c r="D1723" s="7" t="s">
        <v>971</v>
      </c>
      <c r="E1723" s="7"/>
      <c r="F1723" s="7"/>
    </row>
    <row r="1724">
      <c r="A1724" s="7" t="s">
        <v>3067</v>
      </c>
      <c r="C1724" s="7" t="s">
        <v>1564</v>
      </c>
      <c r="D1724" s="7" t="s">
        <v>1564</v>
      </c>
      <c r="E1724" s="7"/>
      <c r="F1724" s="7"/>
    </row>
    <row r="1725">
      <c r="A1725" s="7" t="s">
        <v>3068</v>
      </c>
      <c r="C1725" s="7" t="s">
        <v>940</v>
      </c>
      <c r="D1725" s="7" t="s">
        <v>941</v>
      </c>
      <c r="E1725" s="7"/>
      <c r="F1725" s="7"/>
    </row>
    <row r="1726">
      <c r="A1726" s="7" t="s">
        <v>3069</v>
      </c>
      <c r="B1726" s="7" t="s">
        <v>3070</v>
      </c>
      <c r="C1726" s="7" t="s">
        <v>3071</v>
      </c>
      <c r="D1726" s="7" t="s">
        <v>3072</v>
      </c>
      <c r="E1726" s="7"/>
      <c r="F1726" s="7"/>
    </row>
    <row r="1727">
      <c r="A1727" s="7" t="s">
        <v>3073</v>
      </c>
      <c r="C1727" s="7" t="s">
        <v>1076</v>
      </c>
      <c r="D1727" s="7" t="s">
        <v>1077</v>
      </c>
      <c r="E1727" s="7"/>
      <c r="F1727" s="7"/>
    </row>
    <row r="1728">
      <c r="A1728" s="7" t="s">
        <v>3074</v>
      </c>
      <c r="C1728" s="7" t="s">
        <v>701</v>
      </c>
      <c r="D1728" s="7" t="s">
        <v>702</v>
      </c>
      <c r="E1728" s="7"/>
      <c r="F1728" s="7"/>
    </row>
    <row r="1729">
      <c r="A1729" s="7" t="s">
        <v>3075</v>
      </c>
      <c r="B1729" s="7" t="s">
        <v>1062</v>
      </c>
      <c r="C1729" s="7" t="s">
        <v>734</v>
      </c>
      <c r="D1729" s="7" t="s">
        <v>735</v>
      </c>
      <c r="E1729" s="7"/>
      <c r="F1729" s="7"/>
    </row>
    <row r="1730">
      <c r="A1730" s="7" t="s">
        <v>3076</v>
      </c>
      <c r="B1730" s="7" t="s">
        <v>668</v>
      </c>
      <c r="C1730" s="7" t="s">
        <v>669</v>
      </c>
      <c r="D1730" s="7" t="s">
        <v>670</v>
      </c>
      <c r="E1730" s="7"/>
      <c r="F1730" s="7"/>
    </row>
    <row r="1731">
      <c r="A1731" s="7" t="s">
        <v>3077</v>
      </c>
      <c r="C1731" s="7" t="s">
        <v>1076</v>
      </c>
      <c r="D1731" s="7" t="s">
        <v>1077</v>
      </c>
      <c r="E1731" s="7"/>
      <c r="F1731" s="7"/>
    </row>
    <row r="1732">
      <c r="A1732" s="7" t="s">
        <v>3078</v>
      </c>
      <c r="B1732" s="7" t="s">
        <v>3079</v>
      </c>
      <c r="C1732" s="7" t="s">
        <v>1642</v>
      </c>
      <c r="D1732" s="7" t="s">
        <v>1643</v>
      </c>
      <c r="E1732" s="7"/>
      <c r="F1732" s="7"/>
    </row>
    <row r="1733">
      <c r="A1733" s="7" t="s">
        <v>3080</v>
      </c>
      <c r="B1733" s="7" t="s">
        <v>2655</v>
      </c>
      <c r="C1733" s="7" t="s">
        <v>1637</v>
      </c>
      <c r="D1733" s="7" t="s">
        <v>1638</v>
      </c>
      <c r="E1733" s="7"/>
      <c r="F1733" s="7"/>
    </row>
    <row r="1734">
      <c r="A1734" s="7" t="s">
        <v>3081</v>
      </c>
      <c r="C1734" s="7" t="s">
        <v>827</v>
      </c>
      <c r="D1734" s="7" t="s">
        <v>828</v>
      </c>
      <c r="E1734" s="7"/>
      <c r="F1734" s="7"/>
    </row>
    <row r="1735">
      <c r="A1735" s="7" t="s">
        <v>3082</v>
      </c>
      <c r="B1735" s="7" t="s">
        <v>1857</v>
      </c>
      <c r="C1735" s="7" t="s">
        <v>1592</v>
      </c>
      <c r="D1735" s="7" t="s">
        <v>1593</v>
      </c>
      <c r="E1735" s="7"/>
      <c r="F1735" s="7"/>
    </row>
    <row r="1736">
      <c r="A1736" s="7" t="s">
        <v>3083</v>
      </c>
      <c r="C1736" s="7" t="s">
        <v>839</v>
      </c>
      <c r="D1736" s="7" t="s">
        <v>599</v>
      </c>
      <c r="E1736" s="7"/>
      <c r="F1736" s="7"/>
    </row>
    <row r="1737">
      <c r="A1737" s="7" t="s">
        <v>3084</v>
      </c>
      <c r="C1737" s="7" t="s">
        <v>766</v>
      </c>
      <c r="D1737" s="7" t="s">
        <v>767</v>
      </c>
      <c r="E1737" s="7"/>
      <c r="F1737" s="7"/>
    </row>
    <row r="1738">
      <c r="A1738" s="7" t="s">
        <v>3085</v>
      </c>
      <c r="B1738" s="7" t="s">
        <v>3086</v>
      </c>
      <c r="C1738" s="7" t="s">
        <v>752</v>
      </c>
      <c r="D1738" s="7" t="s">
        <v>753</v>
      </c>
      <c r="E1738" s="7"/>
      <c r="F1738" s="7"/>
    </row>
    <row r="1739">
      <c r="A1739" s="7" t="s">
        <v>3087</v>
      </c>
      <c r="C1739" s="7" t="s">
        <v>1068</v>
      </c>
      <c r="D1739" s="7" t="s">
        <v>1068</v>
      </c>
      <c r="E1739" s="7"/>
      <c r="F1739" s="7"/>
    </row>
    <row r="1740">
      <c r="A1740" s="7" t="s">
        <v>3088</v>
      </c>
      <c r="C1740" s="7" t="s">
        <v>892</v>
      </c>
      <c r="D1740" s="7" t="s">
        <v>893</v>
      </c>
      <c r="E1740" s="7"/>
      <c r="F1740" s="7"/>
    </row>
    <row r="1741">
      <c r="A1741" s="7" t="s">
        <v>3089</v>
      </c>
      <c r="B1741" s="7" t="s">
        <v>1804</v>
      </c>
      <c r="C1741" s="7" t="s">
        <v>635</v>
      </c>
      <c r="D1741" s="7" t="s">
        <v>531</v>
      </c>
      <c r="E1741" s="7"/>
      <c r="F1741" s="7"/>
    </row>
    <row r="1742">
      <c r="A1742" s="7" t="s">
        <v>3090</v>
      </c>
      <c r="B1742" s="7" t="s">
        <v>3091</v>
      </c>
      <c r="C1742" s="7" t="s">
        <v>3092</v>
      </c>
      <c r="D1742" s="7" t="s">
        <v>1191</v>
      </c>
      <c r="E1742" s="7"/>
      <c r="F1742" s="7"/>
    </row>
    <row r="1743">
      <c r="A1743" s="7" t="s">
        <v>3093</v>
      </c>
      <c r="B1743" s="7" t="s">
        <v>2602</v>
      </c>
      <c r="C1743" s="7" t="s">
        <v>1346</v>
      </c>
      <c r="D1743" s="7" t="s">
        <v>1347</v>
      </c>
      <c r="E1743" s="7"/>
      <c r="F1743" s="7"/>
    </row>
    <row r="1744">
      <c r="A1744" s="7" t="s">
        <v>3094</v>
      </c>
      <c r="C1744" s="7" t="s">
        <v>526</v>
      </c>
      <c r="D1744" s="7" t="s">
        <v>527</v>
      </c>
      <c r="E1744" s="7"/>
      <c r="F1744" s="7"/>
    </row>
    <row r="1745">
      <c r="A1745" s="7" t="s">
        <v>3095</v>
      </c>
      <c r="B1745" s="7" t="s">
        <v>1682</v>
      </c>
      <c r="C1745" s="7" t="s">
        <v>624</v>
      </c>
      <c r="D1745" s="7" t="s">
        <v>583</v>
      </c>
      <c r="E1745" s="7"/>
      <c r="F1745" s="7"/>
    </row>
    <row r="1746">
      <c r="A1746" s="7" t="s">
        <v>3096</v>
      </c>
      <c r="B1746" s="7" t="s">
        <v>577</v>
      </c>
      <c r="C1746" s="7" t="s">
        <v>578</v>
      </c>
      <c r="D1746" s="7" t="s">
        <v>579</v>
      </c>
      <c r="E1746" s="7"/>
      <c r="F1746" s="7"/>
    </row>
    <row r="1747">
      <c r="A1747" s="7" t="s">
        <v>3097</v>
      </c>
      <c r="B1747" s="7" t="s">
        <v>3098</v>
      </c>
      <c r="C1747" s="7" t="s">
        <v>646</v>
      </c>
      <c r="D1747" s="7" t="s">
        <v>647</v>
      </c>
      <c r="E1747" s="7"/>
      <c r="F1747" s="7"/>
    </row>
    <row r="1748">
      <c r="A1748" s="7" t="s">
        <v>3099</v>
      </c>
      <c r="B1748" s="7" t="s">
        <v>3100</v>
      </c>
      <c r="C1748" s="7" t="s">
        <v>1240</v>
      </c>
      <c r="D1748" s="7" t="s">
        <v>872</v>
      </c>
      <c r="E1748" s="7"/>
      <c r="F1748" s="7"/>
    </row>
    <row r="1749">
      <c r="A1749" s="7" t="s">
        <v>3101</v>
      </c>
      <c r="B1749" s="7" t="s">
        <v>975</v>
      </c>
      <c r="C1749" s="7" t="s">
        <v>976</v>
      </c>
      <c r="D1749" s="7" t="s">
        <v>977</v>
      </c>
      <c r="E1749" s="7"/>
      <c r="F1749" s="7"/>
    </row>
    <row r="1750">
      <c r="A1750" s="7" t="s">
        <v>3101</v>
      </c>
      <c r="B1750" s="7" t="s">
        <v>3102</v>
      </c>
      <c r="C1750" s="7" t="s">
        <v>1404</v>
      </c>
      <c r="D1750" s="7" t="s">
        <v>887</v>
      </c>
      <c r="E1750" s="7"/>
      <c r="F1750" s="7"/>
    </row>
    <row r="1751">
      <c r="A1751" s="7" t="s">
        <v>3103</v>
      </c>
      <c r="B1751" s="7" t="s">
        <v>672</v>
      </c>
      <c r="C1751" s="7" t="s">
        <v>673</v>
      </c>
      <c r="D1751" s="7" t="s">
        <v>672</v>
      </c>
      <c r="E1751" s="7"/>
      <c r="F1751" s="7"/>
    </row>
    <row r="1752">
      <c r="A1752" s="7" t="s">
        <v>3104</v>
      </c>
      <c r="B1752" s="7" t="s">
        <v>1868</v>
      </c>
      <c r="C1752" s="7" t="s">
        <v>2450</v>
      </c>
      <c r="D1752" s="7" t="s">
        <v>1310</v>
      </c>
      <c r="E1752" s="7"/>
      <c r="F1752" s="7"/>
    </row>
    <row r="1753">
      <c r="A1753" s="7" t="s">
        <v>3105</v>
      </c>
      <c r="C1753" s="7" t="s">
        <v>763</v>
      </c>
      <c r="D1753" s="7" t="s">
        <v>764</v>
      </c>
      <c r="E1753" s="7"/>
      <c r="F1753" s="7"/>
    </row>
    <row r="1754">
      <c r="A1754" s="7" t="s">
        <v>3106</v>
      </c>
      <c r="C1754" s="7" t="s">
        <v>601</v>
      </c>
      <c r="D1754" s="7" t="s">
        <v>602</v>
      </c>
      <c r="E1754" s="7"/>
      <c r="F1754" s="7"/>
    </row>
    <row r="1755">
      <c r="A1755" s="7" t="s">
        <v>787</v>
      </c>
      <c r="B1755" s="7" t="s">
        <v>2062</v>
      </c>
      <c r="C1755" s="7" t="s">
        <v>787</v>
      </c>
      <c r="D1755" s="7" t="s">
        <v>788</v>
      </c>
      <c r="E1755" s="7"/>
      <c r="F1755" s="7"/>
    </row>
    <row r="1756">
      <c r="A1756" s="7" t="s">
        <v>3107</v>
      </c>
      <c r="B1756" s="7" t="s">
        <v>1062</v>
      </c>
      <c r="C1756" s="7" t="s">
        <v>734</v>
      </c>
      <c r="D1756" s="7" t="s">
        <v>735</v>
      </c>
      <c r="E1756" s="7"/>
      <c r="F1756" s="7"/>
    </row>
    <row r="1757">
      <c r="A1757" s="7" t="s">
        <v>3108</v>
      </c>
      <c r="B1757" s="7" t="s">
        <v>975</v>
      </c>
      <c r="C1757" s="7" t="s">
        <v>976</v>
      </c>
      <c r="D1757" s="7" t="s">
        <v>977</v>
      </c>
      <c r="E1757" s="7"/>
      <c r="F1757" s="7"/>
    </row>
    <row r="1758">
      <c r="A1758" s="7" t="s">
        <v>3109</v>
      </c>
      <c r="B1758" s="7" t="s">
        <v>975</v>
      </c>
      <c r="C1758" s="7" t="s">
        <v>976</v>
      </c>
      <c r="D1758" s="7" t="s">
        <v>977</v>
      </c>
      <c r="E1758" s="7"/>
      <c r="F1758" s="7"/>
    </row>
    <row r="1759">
      <c r="A1759" s="7" t="s">
        <v>3110</v>
      </c>
      <c r="B1759" s="7" t="s">
        <v>975</v>
      </c>
      <c r="C1759" s="7" t="s">
        <v>976</v>
      </c>
      <c r="D1759" s="7" t="s">
        <v>977</v>
      </c>
      <c r="E1759" s="7"/>
      <c r="F1759" s="7"/>
    </row>
    <row r="1760">
      <c r="A1760" s="7" t="s">
        <v>3111</v>
      </c>
      <c r="B1760" s="7" t="s">
        <v>975</v>
      </c>
      <c r="C1760" s="7" t="s">
        <v>976</v>
      </c>
      <c r="D1760" s="7" t="s">
        <v>977</v>
      </c>
      <c r="E1760" s="7"/>
      <c r="F1760" s="7"/>
    </row>
    <row r="1761">
      <c r="A1761" s="7" t="s">
        <v>3112</v>
      </c>
      <c r="C1761" s="7" t="s">
        <v>1005</v>
      </c>
      <c r="D1761" s="7" t="s">
        <v>977</v>
      </c>
      <c r="E1761" s="7"/>
      <c r="F1761" s="7"/>
    </row>
    <row r="1762">
      <c r="A1762" s="7" t="s">
        <v>3113</v>
      </c>
      <c r="B1762" s="7" t="s">
        <v>1193</v>
      </c>
      <c r="C1762" s="7" t="s">
        <v>1194</v>
      </c>
      <c r="D1762" s="7" t="s">
        <v>971</v>
      </c>
      <c r="E1762" s="7"/>
      <c r="F1762" s="7"/>
    </row>
    <row r="1763">
      <c r="A1763" s="7" t="s">
        <v>3114</v>
      </c>
      <c r="B1763" s="7" t="s">
        <v>3115</v>
      </c>
      <c r="C1763" s="7" t="s">
        <v>758</v>
      </c>
      <c r="D1763" s="7" t="s">
        <v>759</v>
      </c>
      <c r="E1763" s="7"/>
      <c r="F1763" s="7"/>
    </row>
    <row r="1764">
      <c r="A1764" s="7" t="s">
        <v>3116</v>
      </c>
      <c r="B1764" s="7" t="s">
        <v>3117</v>
      </c>
      <c r="C1764" s="7" t="s">
        <v>545</v>
      </c>
      <c r="D1764" s="7" t="s">
        <v>544</v>
      </c>
      <c r="E1764" s="7"/>
      <c r="F1764" s="7"/>
    </row>
    <row r="1765">
      <c r="A1765" s="7" t="s">
        <v>3118</v>
      </c>
      <c r="C1765" s="7" t="s">
        <v>940</v>
      </c>
      <c r="D1765" s="7" t="s">
        <v>941</v>
      </c>
      <c r="E1765" s="7"/>
      <c r="F1765" s="7"/>
    </row>
    <row r="1766">
      <c r="A1766" s="7" t="s">
        <v>3119</v>
      </c>
      <c r="B1766" s="7" t="s">
        <v>1426</v>
      </c>
      <c r="C1766" s="7" t="s">
        <v>748</v>
      </c>
      <c r="D1766" s="7" t="s">
        <v>749</v>
      </c>
      <c r="E1766" s="7"/>
      <c r="F1766" s="7"/>
    </row>
    <row r="1767">
      <c r="A1767" s="7" t="s">
        <v>3120</v>
      </c>
      <c r="C1767" s="7" t="s">
        <v>1034</v>
      </c>
      <c r="D1767" s="7" t="s">
        <v>872</v>
      </c>
      <c r="E1767" s="7"/>
      <c r="F1767" s="7"/>
    </row>
    <row r="1768">
      <c r="A1768" s="7" t="s">
        <v>3121</v>
      </c>
      <c r="B1768" s="7" t="s">
        <v>3122</v>
      </c>
      <c r="C1768" s="7" t="s">
        <v>596</v>
      </c>
      <c r="D1768" s="7" t="s">
        <v>596</v>
      </c>
      <c r="E1768" s="7"/>
      <c r="F1768" s="7"/>
    </row>
    <row r="1769">
      <c r="A1769" s="7" t="s">
        <v>3123</v>
      </c>
      <c r="B1769" s="7" t="s">
        <v>573</v>
      </c>
      <c r="C1769" s="7" t="s">
        <v>844</v>
      </c>
      <c r="D1769" s="7" t="s">
        <v>575</v>
      </c>
      <c r="E1769" s="7"/>
      <c r="F1769" s="7"/>
    </row>
    <row r="1770">
      <c r="A1770" s="7" t="s">
        <v>3124</v>
      </c>
      <c r="B1770" s="7" t="s">
        <v>664</v>
      </c>
      <c r="C1770" s="7" t="s">
        <v>665</v>
      </c>
      <c r="D1770" s="7" t="s">
        <v>664</v>
      </c>
      <c r="E1770" s="7"/>
      <c r="F1770" s="7"/>
    </row>
    <row r="1771">
      <c r="A1771" s="7" t="s">
        <v>3125</v>
      </c>
      <c r="B1771" s="7" t="s">
        <v>913</v>
      </c>
      <c r="C1771" s="7" t="s">
        <v>914</v>
      </c>
      <c r="D1771" s="7" t="s">
        <v>915</v>
      </c>
      <c r="E1771" s="7"/>
      <c r="F1771" s="7"/>
    </row>
    <row r="1772">
      <c r="A1772" s="7" t="s">
        <v>3126</v>
      </c>
      <c r="B1772" s="7" t="s">
        <v>893</v>
      </c>
      <c r="C1772" s="7" t="s">
        <v>758</v>
      </c>
      <c r="D1772" s="7" t="s">
        <v>759</v>
      </c>
      <c r="E1772" s="7"/>
      <c r="F1772" s="7"/>
    </row>
    <row r="1773">
      <c r="A1773" s="7" t="s">
        <v>1207</v>
      </c>
      <c r="B1773" s="7" t="s">
        <v>1771</v>
      </c>
      <c r="C1773" s="7" t="s">
        <v>1772</v>
      </c>
      <c r="D1773" s="7" t="s">
        <v>1771</v>
      </c>
      <c r="E1773" s="7"/>
      <c r="F1773" s="7"/>
    </row>
    <row r="1774">
      <c r="A1774" s="7" t="s">
        <v>1207</v>
      </c>
      <c r="B1774" s="7" t="s">
        <v>1818</v>
      </c>
      <c r="C1774" s="7" t="s">
        <v>1207</v>
      </c>
      <c r="D1774" s="7" t="s">
        <v>531</v>
      </c>
      <c r="E1774" s="7"/>
      <c r="F1774" s="7"/>
    </row>
    <row r="1775">
      <c r="A1775" s="7" t="s">
        <v>3127</v>
      </c>
      <c r="C1775" s="7" t="s">
        <v>1068</v>
      </c>
      <c r="D1775" s="7" t="s">
        <v>1068</v>
      </c>
      <c r="E1775" s="7"/>
      <c r="F1775" s="7"/>
    </row>
    <row r="1776">
      <c r="A1776" s="7" t="s">
        <v>3128</v>
      </c>
      <c r="C1776" s="7" t="s">
        <v>526</v>
      </c>
      <c r="D1776" s="7" t="s">
        <v>527</v>
      </c>
      <c r="E1776" s="7"/>
      <c r="F1776" s="7"/>
    </row>
    <row r="1777">
      <c r="A1777" s="7" t="s">
        <v>3129</v>
      </c>
      <c r="B1777" s="7" t="s">
        <v>975</v>
      </c>
      <c r="C1777" s="7" t="s">
        <v>976</v>
      </c>
      <c r="D1777" s="7" t="s">
        <v>977</v>
      </c>
      <c r="E1777" s="7"/>
      <c r="F1777" s="7"/>
    </row>
    <row r="1778">
      <c r="A1778" s="7" t="s">
        <v>3130</v>
      </c>
      <c r="B1778" s="7" t="s">
        <v>672</v>
      </c>
      <c r="C1778" s="7" t="s">
        <v>673</v>
      </c>
      <c r="D1778" s="7" t="s">
        <v>672</v>
      </c>
      <c r="E1778" s="7"/>
      <c r="F1778" s="7"/>
    </row>
    <row r="1779">
      <c r="A1779" s="7" t="s">
        <v>3131</v>
      </c>
      <c r="B1779" s="7" t="s">
        <v>2536</v>
      </c>
      <c r="C1779" s="7" t="s">
        <v>2537</v>
      </c>
      <c r="D1779" s="7" t="s">
        <v>690</v>
      </c>
      <c r="E1779" s="7"/>
      <c r="F1779" s="7"/>
    </row>
    <row r="1780">
      <c r="A1780" s="7" t="s">
        <v>3132</v>
      </c>
      <c r="C1780" s="7" t="s">
        <v>1138</v>
      </c>
      <c r="D1780" s="7" t="s">
        <v>556</v>
      </c>
      <c r="E1780" s="7"/>
      <c r="F1780" s="7"/>
    </row>
    <row r="1781">
      <c r="A1781" s="7" t="s">
        <v>3133</v>
      </c>
      <c r="C1781" s="7" t="s">
        <v>940</v>
      </c>
      <c r="D1781" s="7" t="s">
        <v>941</v>
      </c>
      <c r="E1781" s="7"/>
      <c r="F1781" s="7"/>
    </row>
    <row r="1782">
      <c r="A1782" s="7" t="s">
        <v>3134</v>
      </c>
      <c r="B1782" s="7" t="s">
        <v>1258</v>
      </c>
      <c r="C1782" s="7" t="s">
        <v>1259</v>
      </c>
      <c r="D1782" s="7" t="s">
        <v>1260</v>
      </c>
      <c r="E1782" s="7"/>
      <c r="F1782" s="7"/>
    </row>
    <row r="1783">
      <c r="A1783" s="7" t="s">
        <v>3135</v>
      </c>
      <c r="C1783" s="7" t="s">
        <v>886</v>
      </c>
      <c r="D1783" s="7" t="s">
        <v>887</v>
      </c>
      <c r="E1783" s="7"/>
      <c r="F1783" s="7"/>
    </row>
    <row r="1784">
      <c r="A1784" s="7" t="s">
        <v>3136</v>
      </c>
      <c r="B1784" s="7" t="s">
        <v>1517</v>
      </c>
      <c r="C1784" s="7" t="s">
        <v>875</v>
      </c>
      <c r="D1784" s="7" t="s">
        <v>552</v>
      </c>
      <c r="E1784" s="7"/>
      <c r="F1784" s="7"/>
    </row>
    <row r="1785">
      <c r="A1785" s="7" t="s">
        <v>3137</v>
      </c>
      <c r="B1785" s="7" t="s">
        <v>615</v>
      </c>
      <c r="C1785" s="7" t="s">
        <v>1127</v>
      </c>
      <c r="D1785" s="7" t="s">
        <v>617</v>
      </c>
      <c r="E1785" s="7"/>
      <c r="F1785" s="7"/>
    </row>
    <row r="1786">
      <c r="A1786" s="7" t="s">
        <v>3138</v>
      </c>
      <c r="B1786" s="7" t="s">
        <v>3139</v>
      </c>
      <c r="C1786" s="7" t="s">
        <v>726</v>
      </c>
      <c r="D1786" s="7" t="s">
        <v>725</v>
      </c>
      <c r="E1786" s="7"/>
      <c r="F1786" s="7"/>
    </row>
    <row r="1787">
      <c r="A1787" s="7" t="s">
        <v>3140</v>
      </c>
      <c r="C1787" s="7" t="s">
        <v>1084</v>
      </c>
      <c r="D1787" s="7" t="s">
        <v>1085</v>
      </c>
      <c r="E1787" s="7"/>
      <c r="F1787" s="7"/>
    </row>
    <row r="1788">
      <c r="A1788" s="7" t="s">
        <v>3141</v>
      </c>
      <c r="C1788" s="7" t="s">
        <v>1492</v>
      </c>
      <c r="D1788" s="7" t="s">
        <v>527</v>
      </c>
      <c r="E1788" s="7"/>
      <c r="F1788" s="7"/>
    </row>
    <row r="1789">
      <c r="A1789" s="7" t="s">
        <v>3142</v>
      </c>
      <c r="C1789" s="7" t="s">
        <v>675</v>
      </c>
      <c r="D1789" s="7" t="s">
        <v>676</v>
      </c>
      <c r="E1789" s="7"/>
      <c r="F1789" s="7"/>
    </row>
    <row r="1790">
      <c r="A1790" s="7" t="s">
        <v>3143</v>
      </c>
      <c r="B1790" s="7" t="s">
        <v>3144</v>
      </c>
      <c r="C1790" s="7" t="s">
        <v>726</v>
      </c>
      <c r="D1790" s="7" t="s">
        <v>725</v>
      </c>
      <c r="E1790" s="7"/>
      <c r="F1790" s="7"/>
    </row>
    <row r="1791">
      <c r="A1791" s="7" t="s">
        <v>3145</v>
      </c>
      <c r="B1791" s="7" t="s">
        <v>1028</v>
      </c>
      <c r="C1791" s="7" t="s">
        <v>1029</v>
      </c>
      <c r="D1791" s="7" t="s">
        <v>1030</v>
      </c>
      <c r="E1791" s="7"/>
      <c r="F1791" s="7"/>
    </row>
    <row r="1792">
      <c r="A1792" s="7" t="s">
        <v>3146</v>
      </c>
      <c r="C1792" s="7" t="s">
        <v>886</v>
      </c>
      <c r="D1792" s="7" t="s">
        <v>887</v>
      </c>
      <c r="E1792" s="7"/>
      <c r="F1792" s="7"/>
    </row>
    <row r="1793">
      <c r="A1793" s="7" t="s">
        <v>3147</v>
      </c>
      <c r="B1793" s="7" t="s">
        <v>615</v>
      </c>
      <c r="C1793" s="7" t="s">
        <v>1744</v>
      </c>
      <c r="D1793" s="7" t="s">
        <v>617</v>
      </c>
      <c r="E1793" s="7"/>
      <c r="F1793" s="7"/>
    </row>
    <row r="1794">
      <c r="A1794" s="7" t="s">
        <v>3148</v>
      </c>
      <c r="B1794" s="7" t="s">
        <v>1426</v>
      </c>
      <c r="C1794" s="7" t="s">
        <v>748</v>
      </c>
      <c r="D1794" s="7" t="s">
        <v>749</v>
      </c>
      <c r="E1794" s="7"/>
      <c r="F1794" s="7"/>
    </row>
    <row r="1795">
      <c r="A1795" s="7" t="s">
        <v>3149</v>
      </c>
      <c r="B1795" s="7" t="s">
        <v>3150</v>
      </c>
      <c r="C1795" s="7" t="s">
        <v>758</v>
      </c>
      <c r="D1795" s="7" t="s">
        <v>759</v>
      </c>
      <c r="E1795" s="7"/>
      <c r="F1795" s="7"/>
    </row>
    <row r="1796">
      <c r="A1796" s="7" t="s">
        <v>3151</v>
      </c>
      <c r="C1796" s="7" t="s">
        <v>892</v>
      </c>
      <c r="D1796" s="7" t="s">
        <v>893</v>
      </c>
      <c r="E1796" s="7"/>
      <c r="F1796" s="7"/>
    </row>
    <row r="1797">
      <c r="A1797" s="7" t="s">
        <v>3152</v>
      </c>
      <c r="C1797" s="7" t="s">
        <v>1076</v>
      </c>
      <c r="D1797" s="7" t="s">
        <v>1077</v>
      </c>
      <c r="E1797" s="7"/>
      <c r="F1797" s="7"/>
    </row>
    <row r="1798">
      <c r="A1798" s="7" t="s">
        <v>3153</v>
      </c>
      <c r="B1798" s="7" t="s">
        <v>725</v>
      </c>
      <c r="C1798" s="7" t="s">
        <v>758</v>
      </c>
      <c r="D1798" s="7" t="s">
        <v>759</v>
      </c>
      <c r="E1798" s="7"/>
      <c r="F1798" s="7"/>
    </row>
    <row r="1799">
      <c r="A1799" s="7" t="s">
        <v>3154</v>
      </c>
      <c r="C1799" s="7" t="s">
        <v>675</v>
      </c>
      <c r="D1799" s="7" t="s">
        <v>676</v>
      </c>
      <c r="E1799" s="7"/>
      <c r="F1799" s="7"/>
    </row>
    <row r="1800">
      <c r="A1800" s="7" t="s">
        <v>3155</v>
      </c>
      <c r="B1800" s="7" t="s">
        <v>1892</v>
      </c>
      <c r="C1800" s="7" t="s">
        <v>880</v>
      </c>
      <c r="D1800" s="7" t="s">
        <v>621</v>
      </c>
      <c r="E1800" s="7"/>
      <c r="F1800" s="7"/>
    </row>
    <row r="1801">
      <c r="A1801" s="7" t="s">
        <v>3156</v>
      </c>
      <c r="B1801" s="7" t="s">
        <v>3157</v>
      </c>
      <c r="C1801" s="7" t="s">
        <v>693</v>
      </c>
      <c r="D1801" s="7" t="s">
        <v>694</v>
      </c>
      <c r="E1801" s="7"/>
      <c r="F1801" s="7"/>
    </row>
    <row r="1802">
      <c r="A1802" s="7" t="s">
        <v>3158</v>
      </c>
      <c r="B1802" s="7" t="s">
        <v>1403</v>
      </c>
      <c r="C1802" s="7" t="s">
        <v>1025</v>
      </c>
      <c r="D1802" s="7" t="s">
        <v>887</v>
      </c>
      <c r="E1802" s="7"/>
      <c r="F1802" s="7"/>
    </row>
    <row r="1803">
      <c r="A1803" s="7" t="s">
        <v>3159</v>
      </c>
      <c r="B1803" s="7" t="s">
        <v>3160</v>
      </c>
      <c r="C1803" s="7" t="s">
        <v>1096</v>
      </c>
      <c r="D1803" s="7" t="s">
        <v>531</v>
      </c>
      <c r="E1803" s="7"/>
      <c r="F1803" s="7"/>
    </row>
    <row r="1804">
      <c r="A1804" s="7" t="s">
        <v>3161</v>
      </c>
      <c r="B1804" s="7" t="s">
        <v>773</v>
      </c>
      <c r="C1804" s="7" t="s">
        <v>774</v>
      </c>
      <c r="D1804" s="7" t="s">
        <v>775</v>
      </c>
      <c r="E1804" s="7"/>
      <c r="F1804" s="7"/>
    </row>
    <row r="1805">
      <c r="A1805" s="7" t="s">
        <v>3162</v>
      </c>
      <c r="B1805" s="7" t="s">
        <v>1521</v>
      </c>
      <c r="C1805" s="7" t="s">
        <v>1522</v>
      </c>
      <c r="D1805" s="7" t="s">
        <v>1523</v>
      </c>
      <c r="E1805" s="7"/>
      <c r="F1805" s="7"/>
    </row>
    <row r="1806">
      <c r="A1806" s="7" t="s">
        <v>3163</v>
      </c>
      <c r="B1806" s="7" t="s">
        <v>1521</v>
      </c>
      <c r="C1806" s="7" t="s">
        <v>1522</v>
      </c>
      <c r="D1806" s="7" t="s">
        <v>1523</v>
      </c>
      <c r="E1806" s="7"/>
      <c r="F1806" s="7"/>
    </row>
    <row r="1807">
      <c r="A1807" s="7" t="s">
        <v>3164</v>
      </c>
      <c r="C1807" s="7" t="s">
        <v>1440</v>
      </c>
      <c r="D1807" s="7" t="s">
        <v>1441</v>
      </c>
      <c r="E1807" s="7"/>
      <c r="F1807" s="7"/>
    </row>
    <row r="1808">
      <c r="A1808" s="7" t="s">
        <v>3165</v>
      </c>
      <c r="B1808" s="7" t="s">
        <v>2805</v>
      </c>
      <c r="C1808" s="7" t="s">
        <v>542</v>
      </c>
      <c r="D1808" s="7" t="s">
        <v>531</v>
      </c>
      <c r="E1808" s="7"/>
      <c r="F1808" s="7"/>
    </row>
    <row r="1809">
      <c r="A1809" s="7" t="s">
        <v>3166</v>
      </c>
      <c r="B1809" s="7" t="s">
        <v>3167</v>
      </c>
      <c r="C1809" s="7" t="s">
        <v>3168</v>
      </c>
      <c r="D1809" s="7" t="s">
        <v>3169</v>
      </c>
      <c r="E1809" s="7"/>
      <c r="F1809" s="7"/>
    </row>
    <row r="1810">
      <c r="A1810" s="7" t="s">
        <v>3170</v>
      </c>
      <c r="C1810" s="7" t="s">
        <v>839</v>
      </c>
      <c r="D1810" s="7" t="s">
        <v>599</v>
      </c>
      <c r="E1810" s="7"/>
      <c r="F1810" s="7"/>
    </row>
    <row r="1811">
      <c r="A1811" s="7" t="s">
        <v>3171</v>
      </c>
      <c r="C1811" s="7" t="s">
        <v>813</v>
      </c>
      <c r="D1811" s="7" t="s">
        <v>686</v>
      </c>
      <c r="E1811" s="7"/>
      <c r="F1811" s="7"/>
    </row>
    <row r="1812">
      <c r="A1812" s="7" t="s">
        <v>3172</v>
      </c>
      <c r="C1812" s="7" t="s">
        <v>675</v>
      </c>
      <c r="D1812" s="7" t="s">
        <v>676</v>
      </c>
      <c r="E1812" s="7"/>
      <c r="F1812" s="7"/>
    </row>
    <row r="1813">
      <c r="A1813" s="7" t="s">
        <v>3173</v>
      </c>
      <c r="B1813" s="7" t="s">
        <v>1403</v>
      </c>
      <c r="C1813" s="7" t="s">
        <v>1404</v>
      </c>
      <c r="D1813" s="7" t="s">
        <v>887</v>
      </c>
      <c r="E1813" s="7"/>
      <c r="F1813" s="7"/>
    </row>
    <row r="1814">
      <c r="A1814" s="7" t="s">
        <v>3173</v>
      </c>
      <c r="C1814" s="7" t="s">
        <v>886</v>
      </c>
      <c r="D1814" s="7" t="s">
        <v>887</v>
      </c>
      <c r="E1814" s="7"/>
      <c r="F1814" s="7"/>
    </row>
    <row r="1815">
      <c r="A1815" s="7" t="s">
        <v>3174</v>
      </c>
      <c r="C1815" s="7" t="s">
        <v>611</v>
      </c>
      <c r="D1815" s="7" t="s">
        <v>612</v>
      </c>
      <c r="E1815" s="7"/>
      <c r="F1815" s="7"/>
    </row>
    <row r="1816">
      <c r="A1816" s="7" t="s">
        <v>3175</v>
      </c>
      <c r="C1816" s="7" t="s">
        <v>598</v>
      </c>
      <c r="D1816" s="7" t="s">
        <v>599</v>
      </c>
      <c r="E1816" s="7"/>
      <c r="F1816" s="7"/>
    </row>
    <row r="1817">
      <c r="A1817" s="7" t="s">
        <v>3176</v>
      </c>
      <c r="C1817" s="7" t="s">
        <v>678</v>
      </c>
      <c r="D1817" s="7" t="s">
        <v>679</v>
      </c>
      <c r="E1817" s="7"/>
      <c r="F1817" s="7"/>
    </row>
    <row r="1818">
      <c r="A1818" s="7" t="s">
        <v>3177</v>
      </c>
      <c r="B1818" s="7" t="s">
        <v>3178</v>
      </c>
      <c r="C1818" s="7" t="s">
        <v>709</v>
      </c>
      <c r="D1818" s="7" t="s">
        <v>710</v>
      </c>
      <c r="E1818" s="7"/>
      <c r="F1818" s="7"/>
    </row>
    <row r="1819">
      <c r="A1819" s="7" t="s">
        <v>3179</v>
      </c>
      <c r="B1819" s="7" t="s">
        <v>1278</v>
      </c>
      <c r="C1819" s="7" t="s">
        <v>1279</v>
      </c>
      <c r="D1819" s="7" t="s">
        <v>596</v>
      </c>
      <c r="E1819" s="7"/>
      <c r="F1819" s="7"/>
    </row>
    <row r="1820">
      <c r="A1820" s="7" t="s">
        <v>3180</v>
      </c>
      <c r="B1820" s="7" t="s">
        <v>1930</v>
      </c>
      <c r="C1820" s="7" t="s">
        <v>1931</v>
      </c>
      <c r="D1820" s="7" t="s">
        <v>571</v>
      </c>
      <c r="E1820" s="7"/>
      <c r="F1820" s="7"/>
    </row>
    <row r="1821">
      <c r="A1821" s="7" t="s">
        <v>3181</v>
      </c>
      <c r="C1821" s="7" t="s">
        <v>1400</v>
      </c>
      <c r="D1821" s="7" t="s">
        <v>682</v>
      </c>
      <c r="E1821" s="7"/>
      <c r="F1821" s="7"/>
    </row>
    <row r="1822">
      <c r="A1822" s="7" t="s">
        <v>3182</v>
      </c>
      <c r="C1822" s="7" t="s">
        <v>1372</v>
      </c>
      <c r="D1822" s="7" t="s">
        <v>1373</v>
      </c>
      <c r="E1822" s="7"/>
      <c r="F1822" s="7"/>
    </row>
    <row r="1823">
      <c r="A1823" s="7" t="s">
        <v>3183</v>
      </c>
      <c r="C1823" s="7" t="s">
        <v>766</v>
      </c>
      <c r="D1823" s="7" t="s">
        <v>767</v>
      </c>
      <c r="E1823" s="7"/>
      <c r="F1823" s="7"/>
    </row>
    <row r="1824">
      <c r="A1824" s="7" t="s">
        <v>3184</v>
      </c>
      <c r="C1824" s="7" t="s">
        <v>1079</v>
      </c>
      <c r="D1824" s="7" t="s">
        <v>1080</v>
      </c>
      <c r="E1824" s="7"/>
      <c r="F1824" s="7"/>
    </row>
    <row r="1825">
      <c r="A1825" s="7" t="s">
        <v>3184</v>
      </c>
      <c r="B1825" s="7" t="s">
        <v>2045</v>
      </c>
      <c r="C1825" s="7" t="s">
        <v>948</v>
      </c>
      <c r="D1825" s="7" t="s">
        <v>949</v>
      </c>
      <c r="E1825" s="7"/>
      <c r="F1825" s="7"/>
    </row>
    <row r="1826">
      <c r="A1826" s="7" t="s">
        <v>3184</v>
      </c>
      <c r="B1826" s="7" t="s">
        <v>1482</v>
      </c>
      <c r="C1826" s="7" t="s">
        <v>1481</v>
      </c>
      <c r="D1826" s="7" t="s">
        <v>1030</v>
      </c>
      <c r="E1826" s="7"/>
      <c r="F1826" s="7"/>
    </row>
    <row r="1827">
      <c r="A1827" s="7" t="s">
        <v>3185</v>
      </c>
      <c r="B1827" s="7" t="s">
        <v>1981</v>
      </c>
      <c r="C1827" s="7" t="s">
        <v>1791</v>
      </c>
      <c r="D1827" s="7" t="s">
        <v>1792</v>
      </c>
      <c r="E1827" s="7"/>
      <c r="F1827" s="7"/>
    </row>
    <row r="1828">
      <c r="A1828" s="7" t="s">
        <v>3186</v>
      </c>
      <c r="C1828" s="7" t="s">
        <v>766</v>
      </c>
      <c r="D1828" s="7" t="s">
        <v>767</v>
      </c>
      <c r="E1828" s="7"/>
      <c r="F1828" s="7"/>
    </row>
    <row r="1829">
      <c r="A1829" s="7" t="s">
        <v>3187</v>
      </c>
      <c r="B1829" s="7" t="s">
        <v>1329</v>
      </c>
      <c r="C1829" s="7" t="s">
        <v>1752</v>
      </c>
      <c r="D1829" s="7" t="s">
        <v>1331</v>
      </c>
      <c r="E1829" s="7"/>
      <c r="F1829" s="7"/>
    </row>
    <row r="1830">
      <c r="A1830" s="7" t="s">
        <v>3188</v>
      </c>
      <c r="B1830" s="7" t="s">
        <v>3189</v>
      </c>
      <c r="C1830" s="7" t="s">
        <v>545</v>
      </c>
      <c r="D1830" s="7" t="s">
        <v>544</v>
      </c>
      <c r="E1830" s="7"/>
      <c r="F1830" s="7"/>
    </row>
    <row r="1831">
      <c r="A1831" s="7" t="s">
        <v>3190</v>
      </c>
      <c r="B1831" s="7" t="s">
        <v>619</v>
      </c>
      <c r="C1831" s="7" t="s">
        <v>620</v>
      </c>
      <c r="D1831" s="7" t="s">
        <v>621</v>
      </c>
      <c r="E1831" s="7"/>
      <c r="F1831" s="7"/>
    </row>
    <row r="1832">
      <c r="A1832" s="7" t="s">
        <v>1381</v>
      </c>
      <c r="B1832" s="7" t="s">
        <v>3191</v>
      </c>
      <c r="C1832" s="7" t="s">
        <v>1381</v>
      </c>
      <c r="D1832" s="7" t="s">
        <v>538</v>
      </c>
      <c r="E1832" s="7"/>
      <c r="F1832" s="7"/>
    </row>
    <row r="1833">
      <c r="A1833" s="7" t="s">
        <v>3192</v>
      </c>
      <c r="B1833" s="7" t="s">
        <v>538</v>
      </c>
      <c r="C1833" s="7" t="s">
        <v>1338</v>
      </c>
      <c r="D1833" s="7" t="s">
        <v>538</v>
      </c>
      <c r="E1833" s="7"/>
      <c r="F1833" s="7"/>
    </row>
    <row r="1834">
      <c r="A1834" s="7" t="s">
        <v>3193</v>
      </c>
      <c r="B1834" s="7" t="s">
        <v>1232</v>
      </c>
      <c r="C1834" s="7" t="s">
        <v>986</v>
      </c>
      <c r="D1834" s="7" t="s">
        <v>985</v>
      </c>
      <c r="E1834" s="7"/>
      <c r="F1834" s="7"/>
    </row>
    <row r="1835">
      <c r="A1835" s="7" t="s">
        <v>3194</v>
      </c>
      <c r="B1835" s="7" t="s">
        <v>3195</v>
      </c>
      <c r="C1835" s="7" t="s">
        <v>1642</v>
      </c>
      <c r="D1835" s="7" t="s">
        <v>1643</v>
      </c>
      <c r="E1835" s="7"/>
      <c r="F1835" s="7"/>
    </row>
    <row r="1836">
      <c r="A1836" s="7" t="s">
        <v>1244</v>
      </c>
      <c r="B1836" s="7" t="s">
        <v>3196</v>
      </c>
      <c r="C1836" s="7" t="s">
        <v>1244</v>
      </c>
      <c r="D1836" s="7" t="s">
        <v>749</v>
      </c>
      <c r="E1836" s="7"/>
      <c r="F1836" s="7"/>
    </row>
    <row r="1837">
      <c r="A1837" s="7" t="s">
        <v>3197</v>
      </c>
      <c r="B1837" s="7" t="s">
        <v>3198</v>
      </c>
      <c r="C1837" s="7" t="s">
        <v>1506</v>
      </c>
      <c r="D1837" s="7" t="s">
        <v>1507</v>
      </c>
      <c r="E1837" s="7"/>
      <c r="F1837" s="7"/>
    </row>
    <row r="1838">
      <c r="A1838" s="7" t="s">
        <v>3199</v>
      </c>
      <c r="C1838" s="7" t="s">
        <v>1084</v>
      </c>
      <c r="D1838" s="7" t="s">
        <v>1085</v>
      </c>
      <c r="E1838" s="7"/>
      <c r="F1838" s="7"/>
    </row>
    <row r="1839">
      <c r="A1839" s="7" t="s">
        <v>675</v>
      </c>
      <c r="C1839" s="7" t="s">
        <v>675</v>
      </c>
      <c r="D1839" s="7" t="s">
        <v>676</v>
      </c>
      <c r="E1839" s="7"/>
      <c r="F1839" s="7"/>
    </row>
    <row r="1840">
      <c r="A1840" s="7" t="s">
        <v>3200</v>
      </c>
      <c r="C1840" s="7" t="s">
        <v>1265</v>
      </c>
      <c r="D1840" s="7" t="s">
        <v>1266</v>
      </c>
      <c r="E1840" s="7"/>
      <c r="F1840" s="7"/>
    </row>
    <row r="1841">
      <c r="A1841" s="7" t="s">
        <v>3201</v>
      </c>
      <c r="B1841" s="7" t="s">
        <v>1482</v>
      </c>
      <c r="C1841" s="7" t="s">
        <v>1481</v>
      </c>
      <c r="D1841" s="7" t="s">
        <v>1030</v>
      </c>
      <c r="E1841" s="7"/>
      <c r="F1841" s="7"/>
    </row>
    <row r="1842">
      <c r="A1842" s="7" t="s">
        <v>3202</v>
      </c>
      <c r="B1842" s="7" t="s">
        <v>1193</v>
      </c>
      <c r="C1842" s="7" t="s">
        <v>1194</v>
      </c>
      <c r="D1842" s="7" t="s">
        <v>971</v>
      </c>
      <c r="E1842" s="7"/>
      <c r="F1842" s="7"/>
    </row>
    <row r="1843">
      <c r="A1843" s="7" t="s">
        <v>3203</v>
      </c>
      <c r="B1843" s="7" t="s">
        <v>1002</v>
      </c>
      <c r="C1843" s="7" t="s">
        <v>1003</v>
      </c>
      <c r="D1843" s="7" t="s">
        <v>921</v>
      </c>
      <c r="E1843" s="7"/>
      <c r="F1843" s="7"/>
    </row>
    <row r="1844">
      <c r="A1844" s="7" t="s">
        <v>3204</v>
      </c>
      <c r="B1844" s="7" t="s">
        <v>728</v>
      </c>
      <c r="C1844" s="7" t="s">
        <v>729</v>
      </c>
      <c r="D1844" s="7" t="s">
        <v>571</v>
      </c>
      <c r="E1844" s="7"/>
      <c r="F1844" s="7"/>
    </row>
    <row r="1845">
      <c r="A1845" s="7" t="s">
        <v>3205</v>
      </c>
      <c r="B1845" s="7" t="s">
        <v>1329</v>
      </c>
      <c r="C1845" s="7" t="s">
        <v>1752</v>
      </c>
      <c r="D1845" s="7" t="s">
        <v>1331</v>
      </c>
      <c r="E1845" s="7"/>
      <c r="F1845" s="7"/>
    </row>
    <row r="1846">
      <c r="A1846" s="7" t="s">
        <v>3206</v>
      </c>
      <c r="C1846" s="7" t="s">
        <v>839</v>
      </c>
      <c r="D1846" s="7" t="s">
        <v>599</v>
      </c>
      <c r="E1846" s="7"/>
      <c r="F1846" s="7"/>
    </row>
    <row r="1847">
      <c r="A1847" s="7" t="s">
        <v>3207</v>
      </c>
      <c r="B1847" s="7" t="s">
        <v>3208</v>
      </c>
      <c r="C1847" s="7" t="s">
        <v>3209</v>
      </c>
      <c r="D1847" s="7" t="s">
        <v>3210</v>
      </c>
      <c r="E1847" s="7"/>
      <c r="F1847" s="7"/>
    </row>
    <row r="1848">
      <c r="A1848" s="7" t="s">
        <v>3211</v>
      </c>
      <c r="B1848" s="7" t="s">
        <v>3212</v>
      </c>
      <c r="C1848" s="7" t="s">
        <v>959</v>
      </c>
      <c r="D1848" s="7" t="s">
        <v>664</v>
      </c>
      <c r="E1848" s="7"/>
      <c r="F1848" s="7"/>
    </row>
    <row r="1849">
      <c r="A1849" s="7" t="s">
        <v>3213</v>
      </c>
      <c r="B1849" s="7" t="s">
        <v>704</v>
      </c>
      <c r="C1849" s="7" t="s">
        <v>705</v>
      </c>
      <c r="D1849" s="7" t="s">
        <v>706</v>
      </c>
      <c r="E1849" s="7"/>
      <c r="F1849" s="7"/>
    </row>
    <row r="1850">
      <c r="A1850" s="7" t="s">
        <v>3214</v>
      </c>
      <c r="B1850" s="7" t="s">
        <v>3215</v>
      </c>
      <c r="C1850" s="7" t="s">
        <v>3216</v>
      </c>
      <c r="D1850" s="7" t="s">
        <v>3217</v>
      </c>
      <c r="E1850" s="7"/>
      <c r="F1850" s="7"/>
    </row>
    <row r="1851">
      <c r="A1851" s="7" t="s">
        <v>3218</v>
      </c>
      <c r="B1851" s="7" t="s">
        <v>3219</v>
      </c>
      <c r="C1851" s="7" t="s">
        <v>758</v>
      </c>
      <c r="D1851" s="7" t="s">
        <v>759</v>
      </c>
      <c r="E1851" s="7"/>
      <c r="F1851" s="7"/>
    </row>
    <row r="1852">
      <c r="A1852" s="7" t="s">
        <v>3220</v>
      </c>
      <c r="B1852" s="7" t="s">
        <v>1795</v>
      </c>
      <c r="C1852" s="7" t="s">
        <v>1472</v>
      </c>
      <c r="D1852" s="7" t="s">
        <v>690</v>
      </c>
      <c r="E1852" s="7"/>
      <c r="F1852" s="7"/>
    </row>
    <row r="1853">
      <c r="A1853" s="7" t="s">
        <v>3221</v>
      </c>
      <c r="B1853" s="7" t="s">
        <v>3222</v>
      </c>
      <c r="C1853" s="7" t="s">
        <v>2405</v>
      </c>
      <c r="D1853" s="7" t="s">
        <v>690</v>
      </c>
      <c r="E1853" s="7"/>
      <c r="F1853" s="7"/>
    </row>
    <row r="1854">
      <c r="A1854" s="7" t="s">
        <v>3223</v>
      </c>
      <c r="B1854" s="7" t="s">
        <v>1319</v>
      </c>
      <c r="C1854" s="7" t="s">
        <v>1320</v>
      </c>
      <c r="D1854" s="7" t="s">
        <v>819</v>
      </c>
      <c r="E1854" s="7"/>
      <c r="F1854" s="7"/>
    </row>
    <row r="1855">
      <c r="A1855" s="7" t="s">
        <v>3224</v>
      </c>
      <c r="B1855" s="7" t="s">
        <v>3225</v>
      </c>
      <c r="C1855" s="7" t="s">
        <v>1455</v>
      </c>
      <c r="D1855" s="7" t="s">
        <v>819</v>
      </c>
      <c r="E1855" s="7"/>
      <c r="F1855" s="7"/>
    </row>
    <row r="1856">
      <c r="A1856" s="7" t="s">
        <v>3224</v>
      </c>
      <c r="B1856" s="7" t="s">
        <v>1812</v>
      </c>
      <c r="C1856" s="7" t="s">
        <v>3226</v>
      </c>
      <c r="D1856" s="7" t="s">
        <v>819</v>
      </c>
      <c r="E1856" s="7"/>
      <c r="F1856" s="7"/>
    </row>
    <row r="1857">
      <c r="A1857" s="7" t="s">
        <v>3227</v>
      </c>
      <c r="B1857" s="7" t="s">
        <v>3228</v>
      </c>
      <c r="C1857" s="7" t="s">
        <v>1240</v>
      </c>
      <c r="D1857" s="7" t="s">
        <v>872</v>
      </c>
      <c r="E1857" s="7"/>
      <c r="F1857" s="7"/>
    </row>
    <row r="1858">
      <c r="A1858" s="7" t="s">
        <v>3229</v>
      </c>
      <c r="C1858" s="7" t="s">
        <v>871</v>
      </c>
      <c r="D1858" s="7" t="s">
        <v>872</v>
      </c>
      <c r="E1858" s="7"/>
      <c r="F1858" s="7"/>
    </row>
    <row r="1859">
      <c r="A1859" s="7" t="s">
        <v>3230</v>
      </c>
      <c r="B1859" s="7" t="s">
        <v>1930</v>
      </c>
      <c r="C1859" s="7" t="s">
        <v>1931</v>
      </c>
      <c r="D1859" s="7" t="s">
        <v>571</v>
      </c>
      <c r="E1859" s="7"/>
      <c r="F1859" s="7"/>
    </row>
    <row r="1860">
      <c r="A1860" s="7" t="s">
        <v>3231</v>
      </c>
      <c r="B1860" s="7" t="s">
        <v>566</v>
      </c>
      <c r="C1860" s="7" t="s">
        <v>567</v>
      </c>
      <c r="D1860" s="7" t="s">
        <v>568</v>
      </c>
      <c r="E1860" s="7"/>
      <c r="F1860" s="7"/>
    </row>
    <row r="1861">
      <c r="A1861" s="7" t="s">
        <v>3232</v>
      </c>
      <c r="B1861" s="7" t="s">
        <v>804</v>
      </c>
      <c r="C1861" s="7" t="s">
        <v>805</v>
      </c>
      <c r="D1861" s="7" t="s">
        <v>806</v>
      </c>
      <c r="E1861" s="7"/>
      <c r="F1861" s="7"/>
    </row>
    <row r="1862">
      <c r="A1862" s="7" t="s">
        <v>3233</v>
      </c>
      <c r="C1862" s="7" t="s">
        <v>771</v>
      </c>
      <c r="D1862" s="7" t="s">
        <v>771</v>
      </c>
      <c r="E1862" s="7"/>
      <c r="F1862" s="7"/>
    </row>
    <row r="1863">
      <c r="A1863" s="7" t="s">
        <v>3234</v>
      </c>
      <c r="B1863" s="7" t="s">
        <v>3235</v>
      </c>
      <c r="C1863" s="7" t="s">
        <v>642</v>
      </c>
      <c r="D1863" s="7" t="s">
        <v>643</v>
      </c>
      <c r="E1863" s="7"/>
      <c r="F1863" s="7"/>
    </row>
    <row r="1864">
      <c r="A1864" s="7" t="s">
        <v>3234</v>
      </c>
      <c r="B1864" s="7" t="s">
        <v>1421</v>
      </c>
      <c r="C1864" s="7" t="s">
        <v>1011</v>
      </c>
      <c r="D1864" s="7" t="s">
        <v>1012</v>
      </c>
      <c r="E1864" s="7"/>
      <c r="F1864" s="7"/>
    </row>
    <row r="1865">
      <c r="A1865" s="7" t="s">
        <v>3236</v>
      </c>
      <c r="B1865" s="7" t="s">
        <v>3237</v>
      </c>
      <c r="C1865" s="7" t="s">
        <v>744</v>
      </c>
      <c r="D1865" s="7" t="s">
        <v>745</v>
      </c>
      <c r="E1865" s="7"/>
      <c r="F1865" s="7"/>
    </row>
    <row r="1866">
      <c r="A1866" s="7" t="s">
        <v>3238</v>
      </c>
      <c r="B1866" s="7" t="s">
        <v>1968</v>
      </c>
      <c r="C1866" s="7" t="s">
        <v>1969</v>
      </c>
      <c r="D1866" s="7" t="s">
        <v>921</v>
      </c>
      <c r="E1866" s="7"/>
      <c r="F1866" s="7"/>
    </row>
    <row r="1867">
      <c r="A1867" s="7" t="s">
        <v>3239</v>
      </c>
      <c r="B1867" s="7" t="s">
        <v>2337</v>
      </c>
      <c r="C1867" s="7" t="s">
        <v>864</v>
      </c>
      <c r="D1867" s="7" t="s">
        <v>583</v>
      </c>
      <c r="E1867" s="7"/>
      <c r="F1867" s="7"/>
    </row>
    <row r="1868">
      <c r="A1868" s="7" t="s">
        <v>3240</v>
      </c>
      <c r="B1868" s="7" t="s">
        <v>1952</v>
      </c>
      <c r="C1868" s="7" t="s">
        <v>1951</v>
      </c>
      <c r="D1868" s="7" t="s">
        <v>1952</v>
      </c>
      <c r="E1868" s="7"/>
      <c r="F1868" s="7"/>
    </row>
    <row r="1869">
      <c r="A1869" s="7" t="s">
        <v>3241</v>
      </c>
      <c r="B1869" s="7" t="s">
        <v>615</v>
      </c>
      <c r="C1869" s="7" t="s">
        <v>1127</v>
      </c>
      <c r="D1869" s="7" t="s">
        <v>617</v>
      </c>
      <c r="E1869" s="7"/>
      <c r="F1869" s="7"/>
    </row>
    <row r="1870">
      <c r="A1870" s="7" t="s">
        <v>3242</v>
      </c>
      <c r="B1870" s="7" t="s">
        <v>3243</v>
      </c>
      <c r="C1870" s="7" t="s">
        <v>1159</v>
      </c>
      <c r="D1870" s="7" t="s">
        <v>1160</v>
      </c>
      <c r="E1870" s="7"/>
      <c r="F1870" s="7"/>
    </row>
    <row r="1871">
      <c r="A1871" s="7" t="s">
        <v>3244</v>
      </c>
      <c r="B1871" s="7" t="s">
        <v>3245</v>
      </c>
      <c r="C1871" s="7" t="s">
        <v>1512</v>
      </c>
      <c r="D1871" s="7" t="s">
        <v>583</v>
      </c>
      <c r="E1871" s="7"/>
      <c r="F1871" s="7"/>
    </row>
    <row r="1872">
      <c r="A1872" s="7" t="s">
        <v>3246</v>
      </c>
      <c r="C1872" s="7" t="s">
        <v>675</v>
      </c>
      <c r="D1872" s="7" t="s">
        <v>676</v>
      </c>
      <c r="E1872" s="7"/>
      <c r="F1872" s="7"/>
    </row>
    <row r="1873">
      <c r="A1873" s="7" t="s">
        <v>2080</v>
      </c>
      <c r="B1873" s="7" t="s">
        <v>2501</v>
      </c>
      <c r="C1873" s="7" t="s">
        <v>2080</v>
      </c>
      <c r="D1873" s="7" t="s">
        <v>1080</v>
      </c>
      <c r="E1873" s="7"/>
      <c r="F1873" s="7"/>
    </row>
    <row r="1874">
      <c r="A1874" s="7" t="s">
        <v>3247</v>
      </c>
      <c r="B1874" s="7" t="s">
        <v>3248</v>
      </c>
      <c r="C1874" s="7" t="s">
        <v>2450</v>
      </c>
      <c r="D1874" s="7" t="s">
        <v>1310</v>
      </c>
      <c r="E1874" s="7"/>
      <c r="F1874" s="7"/>
    </row>
    <row r="1875">
      <c r="A1875" s="7" t="s">
        <v>3249</v>
      </c>
      <c r="C1875" s="7" t="s">
        <v>871</v>
      </c>
      <c r="D1875" s="7" t="s">
        <v>872</v>
      </c>
      <c r="E1875" s="7"/>
      <c r="F1875" s="7"/>
    </row>
    <row r="1876">
      <c r="A1876" s="7" t="s">
        <v>3250</v>
      </c>
      <c r="B1876" s="7" t="s">
        <v>1375</v>
      </c>
      <c r="C1876" s="7" t="s">
        <v>1376</v>
      </c>
      <c r="D1876" s="7" t="s">
        <v>1377</v>
      </c>
      <c r="E1876" s="7"/>
      <c r="F1876" s="7"/>
    </row>
    <row r="1877">
      <c r="A1877" s="7" t="s">
        <v>3251</v>
      </c>
      <c r="C1877" s="7" t="s">
        <v>611</v>
      </c>
      <c r="D1877" s="7" t="s">
        <v>612</v>
      </c>
      <c r="E1877" s="7"/>
      <c r="F1877" s="7"/>
    </row>
    <row r="1878">
      <c r="A1878" s="7" t="s">
        <v>3252</v>
      </c>
      <c r="C1878" s="7" t="s">
        <v>1183</v>
      </c>
      <c r="D1878" s="7" t="s">
        <v>579</v>
      </c>
      <c r="E1878" s="7"/>
      <c r="F1878" s="7"/>
    </row>
    <row r="1879">
      <c r="A1879" s="7" t="s">
        <v>3253</v>
      </c>
      <c r="C1879" s="7" t="s">
        <v>570</v>
      </c>
      <c r="D1879" s="7" t="s">
        <v>571</v>
      </c>
      <c r="E1879" s="7"/>
      <c r="F1879" s="7"/>
    </row>
    <row r="1880">
      <c r="A1880" s="7" t="s">
        <v>3254</v>
      </c>
      <c r="B1880" s="7" t="s">
        <v>582</v>
      </c>
      <c r="C1880" s="7" t="s">
        <v>2204</v>
      </c>
      <c r="D1880" s="7" t="s">
        <v>583</v>
      </c>
      <c r="E1880" s="7"/>
      <c r="F1880" s="7"/>
    </row>
    <row r="1881">
      <c r="A1881" s="7" t="s">
        <v>3255</v>
      </c>
      <c r="B1881" s="7" t="s">
        <v>615</v>
      </c>
      <c r="C1881" s="7" t="s">
        <v>616</v>
      </c>
      <c r="D1881" s="7" t="s">
        <v>617</v>
      </c>
      <c r="E1881" s="7"/>
      <c r="F1881" s="7"/>
    </row>
    <row r="1882">
      <c r="A1882" s="7" t="s">
        <v>3256</v>
      </c>
      <c r="B1882" s="7" t="s">
        <v>3257</v>
      </c>
      <c r="C1882" s="7" t="s">
        <v>542</v>
      </c>
      <c r="D1882" s="7" t="s">
        <v>531</v>
      </c>
      <c r="E1882" s="7"/>
      <c r="F1882" s="7"/>
    </row>
    <row r="1883">
      <c r="A1883" s="7" t="s">
        <v>3258</v>
      </c>
      <c r="B1883" s="7" t="s">
        <v>3259</v>
      </c>
      <c r="C1883" s="7" t="s">
        <v>1090</v>
      </c>
      <c r="D1883" s="7" t="s">
        <v>767</v>
      </c>
      <c r="E1883" s="7"/>
      <c r="F1883" s="7"/>
    </row>
    <row r="1884">
      <c r="A1884" s="7" t="s">
        <v>3260</v>
      </c>
      <c r="B1884" s="7" t="s">
        <v>2352</v>
      </c>
      <c r="C1884" s="7" t="s">
        <v>1042</v>
      </c>
      <c r="D1884" s="7" t="s">
        <v>1043</v>
      </c>
      <c r="E1884" s="7"/>
      <c r="F1884" s="7"/>
    </row>
    <row r="1885">
      <c r="A1885" s="7" t="s">
        <v>3261</v>
      </c>
      <c r="B1885" s="7" t="s">
        <v>804</v>
      </c>
      <c r="C1885" s="7" t="s">
        <v>805</v>
      </c>
      <c r="D1885" s="7" t="s">
        <v>806</v>
      </c>
      <c r="E1885" s="7"/>
      <c r="F1885" s="7"/>
    </row>
    <row r="1886">
      <c r="A1886" s="7" t="s">
        <v>3262</v>
      </c>
      <c r="C1886" s="7" t="s">
        <v>1019</v>
      </c>
      <c r="D1886" s="7" t="s">
        <v>609</v>
      </c>
      <c r="E1886" s="7"/>
      <c r="F1886" s="7"/>
    </row>
    <row r="1887">
      <c r="A1887" s="7" t="s">
        <v>3263</v>
      </c>
      <c r="B1887" s="7" t="s">
        <v>745</v>
      </c>
      <c r="C1887" s="7" t="s">
        <v>744</v>
      </c>
      <c r="D1887" s="7" t="s">
        <v>745</v>
      </c>
      <c r="E1887" s="7"/>
      <c r="F1887" s="7"/>
    </row>
    <row r="1888">
      <c r="A1888" s="7" t="s">
        <v>3264</v>
      </c>
      <c r="B1888" s="7" t="s">
        <v>1253</v>
      </c>
      <c r="C1888" s="7" t="s">
        <v>1254</v>
      </c>
      <c r="D1888" s="7" t="s">
        <v>1191</v>
      </c>
      <c r="E1888" s="7"/>
      <c r="F1888" s="7"/>
    </row>
    <row r="1889">
      <c r="A1889" s="7" t="s">
        <v>3265</v>
      </c>
      <c r="B1889" s="7" t="s">
        <v>3266</v>
      </c>
      <c r="C1889" s="7" t="s">
        <v>2450</v>
      </c>
      <c r="D1889" s="7" t="s">
        <v>1310</v>
      </c>
      <c r="E1889" s="7"/>
      <c r="F1889" s="7"/>
    </row>
    <row r="1890">
      <c r="A1890" s="7" t="s">
        <v>3267</v>
      </c>
      <c r="B1890" s="7" t="s">
        <v>3268</v>
      </c>
      <c r="C1890" s="7" t="s">
        <v>787</v>
      </c>
      <c r="D1890" s="7" t="s">
        <v>788</v>
      </c>
      <c r="E1890" s="7"/>
      <c r="F1890" s="7"/>
    </row>
    <row r="1891">
      <c r="A1891" s="7" t="s">
        <v>3269</v>
      </c>
      <c r="B1891" s="7" t="s">
        <v>645</v>
      </c>
      <c r="C1891" s="7" t="s">
        <v>646</v>
      </c>
      <c r="D1891" s="7" t="s">
        <v>647</v>
      </c>
      <c r="E1891" s="7"/>
      <c r="F1891" s="7"/>
    </row>
    <row r="1892">
      <c r="A1892" s="7" t="s">
        <v>3270</v>
      </c>
      <c r="B1892" s="7" t="s">
        <v>3271</v>
      </c>
      <c r="C1892" s="7" t="s">
        <v>3272</v>
      </c>
      <c r="D1892" s="7" t="s">
        <v>3273</v>
      </c>
      <c r="E1892" s="7"/>
      <c r="F1892" s="7"/>
    </row>
    <row r="1893">
      <c r="A1893" s="7" t="s">
        <v>3274</v>
      </c>
      <c r="C1893" s="7" t="s">
        <v>1068</v>
      </c>
      <c r="D1893" s="7" t="s">
        <v>1068</v>
      </c>
      <c r="E1893" s="7"/>
      <c r="F1893" s="7"/>
    </row>
    <row r="1894">
      <c r="A1894" s="7" t="s">
        <v>3275</v>
      </c>
      <c r="C1894" s="7" t="s">
        <v>678</v>
      </c>
      <c r="D1894" s="7" t="s">
        <v>679</v>
      </c>
      <c r="E1894" s="7"/>
      <c r="F1894" s="7"/>
    </row>
    <row r="1895">
      <c r="A1895" s="7" t="s">
        <v>3276</v>
      </c>
      <c r="C1895" s="7" t="s">
        <v>1051</v>
      </c>
      <c r="D1895" s="7" t="s">
        <v>1052</v>
      </c>
      <c r="E1895" s="7"/>
      <c r="F1895" s="7"/>
    </row>
    <row r="1896">
      <c r="A1896" s="7" t="s">
        <v>3277</v>
      </c>
      <c r="C1896" s="7" t="s">
        <v>1076</v>
      </c>
      <c r="D1896" s="7" t="s">
        <v>1077</v>
      </c>
      <c r="E1896" s="7"/>
      <c r="F1896" s="7"/>
    </row>
    <row r="1897">
      <c r="A1897" s="7" t="s">
        <v>3278</v>
      </c>
      <c r="C1897" s="7" t="s">
        <v>1176</v>
      </c>
      <c r="D1897" s="7" t="s">
        <v>1177</v>
      </c>
      <c r="E1897" s="7"/>
      <c r="F1897" s="7"/>
    </row>
    <row r="1898">
      <c r="A1898" s="7" t="s">
        <v>3279</v>
      </c>
      <c r="B1898" s="7" t="s">
        <v>582</v>
      </c>
      <c r="C1898" s="7" t="s">
        <v>997</v>
      </c>
      <c r="D1898" s="7" t="s">
        <v>583</v>
      </c>
      <c r="E1898" s="7"/>
      <c r="F1898" s="7"/>
    </row>
    <row r="1899">
      <c r="A1899" s="7" t="s">
        <v>3279</v>
      </c>
      <c r="B1899" s="7" t="s">
        <v>582</v>
      </c>
      <c r="C1899" s="7" t="s">
        <v>2722</v>
      </c>
      <c r="D1899" s="7" t="s">
        <v>2723</v>
      </c>
      <c r="E1899" s="7"/>
      <c r="F1899" s="7"/>
    </row>
    <row r="1900">
      <c r="A1900" s="7" t="s">
        <v>3280</v>
      </c>
      <c r="B1900" s="7" t="s">
        <v>823</v>
      </c>
      <c r="C1900" s="7" t="s">
        <v>3281</v>
      </c>
      <c r="D1900" s="7" t="s">
        <v>3282</v>
      </c>
      <c r="E1900" s="7"/>
      <c r="F1900" s="7"/>
    </row>
    <row r="1901">
      <c r="A1901" s="7" t="s">
        <v>3283</v>
      </c>
      <c r="B1901" s="7" t="s">
        <v>3284</v>
      </c>
      <c r="C1901" s="7" t="s">
        <v>3285</v>
      </c>
      <c r="D1901" s="7" t="s">
        <v>1536</v>
      </c>
      <c r="E1901" s="7"/>
      <c r="F1901" s="7"/>
    </row>
    <row r="1902">
      <c r="A1902" s="7" t="s">
        <v>3286</v>
      </c>
      <c r="B1902" s="7" t="s">
        <v>1369</v>
      </c>
      <c r="C1902" s="7" t="s">
        <v>1370</v>
      </c>
      <c r="D1902" s="7" t="s">
        <v>1310</v>
      </c>
      <c r="E1902" s="7"/>
      <c r="F1902" s="7"/>
    </row>
    <row r="1903">
      <c r="A1903" s="7" t="s">
        <v>3287</v>
      </c>
      <c r="B1903" s="7" t="s">
        <v>619</v>
      </c>
      <c r="C1903" s="7" t="s">
        <v>620</v>
      </c>
      <c r="D1903" s="7" t="s">
        <v>621</v>
      </c>
      <c r="E1903" s="7"/>
      <c r="F1903" s="7"/>
    </row>
    <row r="1904">
      <c r="A1904" s="7" t="s">
        <v>3288</v>
      </c>
      <c r="B1904" s="7" t="s">
        <v>619</v>
      </c>
      <c r="C1904" s="7" t="s">
        <v>620</v>
      </c>
      <c r="D1904" s="7" t="s">
        <v>621</v>
      </c>
      <c r="E1904" s="7"/>
      <c r="F1904" s="7"/>
    </row>
    <row r="1905">
      <c r="A1905" s="7" t="s">
        <v>3289</v>
      </c>
      <c r="B1905" s="7" t="s">
        <v>716</v>
      </c>
      <c r="C1905" s="7" t="s">
        <v>1098</v>
      </c>
      <c r="D1905" s="7" t="s">
        <v>716</v>
      </c>
      <c r="E1905" s="7"/>
      <c r="F1905" s="7"/>
    </row>
    <row r="1906">
      <c r="A1906" s="7" t="s">
        <v>3290</v>
      </c>
      <c r="C1906" s="7" t="s">
        <v>598</v>
      </c>
      <c r="D1906" s="7" t="s">
        <v>599</v>
      </c>
      <c r="E1906" s="7"/>
      <c r="F1906" s="7"/>
    </row>
    <row r="1907">
      <c r="A1907" s="7" t="s">
        <v>3291</v>
      </c>
      <c r="B1907" s="7" t="s">
        <v>566</v>
      </c>
      <c r="C1907" s="7" t="s">
        <v>567</v>
      </c>
      <c r="D1907" s="7" t="s">
        <v>568</v>
      </c>
      <c r="E1907" s="7"/>
      <c r="F1907" s="7"/>
    </row>
    <row r="1908">
      <c r="A1908" s="7" t="s">
        <v>3292</v>
      </c>
      <c r="B1908" s="7" t="s">
        <v>966</v>
      </c>
      <c r="C1908" s="7" t="s">
        <v>967</v>
      </c>
      <c r="D1908" s="7" t="s">
        <v>968</v>
      </c>
      <c r="E1908" s="7"/>
      <c r="F1908" s="7"/>
    </row>
    <row r="1909">
      <c r="A1909" s="7" t="s">
        <v>3293</v>
      </c>
      <c r="C1909" s="7" t="s">
        <v>779</v>
      </c>
      <c r="D1909" s="7" t="s">
        <v>780</v>
      </c>
      <c r="E1909" s="7"/>
      <c r="F1909" s="7"/>
    </row>
    <row r="1910">
      <c r="A1910" s="7" t="s">
        <v>3294</v>
      </c>
      <c r="B1910" s="7" t="s">
        <v>3295</v>
      </c>
      <c r="C1910" s="7" t="s">
        <v>1991</v>
      </c>
      <c r="D1910" s="7" t="s">
        <v>531</v>
      </c>
      <c r="E1910" s="7"/>
      <c r="F1910" s="7"/>
    </row>
    <row r="1911">
      <c r="A1911" s="7" t="s">
        <v>3296</v>
      </c>
      <c r="B1911" s="7" t="s">
        <v>538</v>
      </c>
      <c r="C1911" s="7" t="s">
        <v>1338</v>
      </c>
      <c r="D1911" s="7" t="s">
        <v>538</v>
      </c>
      <c r="E1911" s="7"/>
      <c r="F1911" s="7"/>
    </row>
    <row r="1912">
      <c r="A1912" s="7" t="s">
        <v>3297</v>
      </c>
      <c r="B1912" s="7" t="s">
        <v>1122</v>
      </c>
      <c r="C1912" s="7" t="s">
        <v>669</v>
      </c>
      <c r="D1912" s="7" t="s">
        <v>670</v>
      </c>
      <c r="E1912" s="7"/>
      <c r="F1912" s="7"/>
    </row>
    <row r="1913">
      <c r="A1913" s="7" t="s">
        <v>3298</v>
      </c>
      <c r="B1913" s="7" t="s">
        <v>1968</v>
      </c>
      <c r="C1913" s="7" t="s">
        <v>1969</v>
      </c>
      <c r="D1913" s="7" t="s">
        <v>921</v>
      </c>
      <c r="E1913" s="7"/>
      <c r="F1913" s="7"/>
    </row>
    <row r="1914">
      <c r="A1914" s="7" t="s">
        <v>3299</v>
      </c>
      <c r="B1914" s="7" t="s">
        <v>1662</v>
      </c>
      <c r="C1914" s="7" t="s">
        <v>1159</v>
      </c>
      <c r="D1914" s="7" t="s">
        <v>1160</v>
      </c>
      <c r="E1914" s="7"/>
      <c r="F1914" s="7"/>
    </row>
    <row r="1915">
      <c r="A1915" s="7" t="s">
        <v>3300</v>
      </c>
      <c r="B1915" s="7" t="s">
        <v>3301</v>
      </c>
      <c r="C1915" s="7" t="s">
        <v>1204</v>
      </c>
      <c r="D1915" s="7" t="s">
        <v>872</v>
      </c>
      <c r="E1915" s="7"/>
      <c r="F1915" s="7"/>
    </row>
    <row r="1916">
      <c r="A1916" s="7" t="s">
        <v>3302</v>
      </c>
      <c r="B1916" s="7" t="s">
        <v>1028</v>
      </c>
      <c r="C1916" s="7" t="s">
        <v>1029</v>
      </c>
      <c r="D1916" s="7" t="s">
        <v>1030</v>
      </c>
      <c r="E1916" s="7"/>
      <c r="F1916" s="7"/>
    </row>
    <row r="1917">
      <c r="A1917" s="7" t="s">
        <v>3303</v>
      </c>
      <c r="B1917" s="7" t="s">
        <v>2349</v>
      </c>
      <c r="C1917" s="7" t="s">
        <v>910</v>
      </c>
      <c r="D1917" s="7" t="s">
        <v>723</v>
      </c>
      <c r="E1917" s="7"/>
      <c r="F1917" s="7"/>
    </row>
    <row r="1918">
      <c r="A1918" s="7" t="s">
        <v>3304</v>
      </c>
      <c r="C1918" s="7" t="s">
        <v>1019</v>
      </c>
      <c r="D1918" s="7" t="s">
        <v>609</v>
      </c>
      <c r="E1918" s="7"/>
      <c r="F1918" s="7"/>
    </row>
    <row r="1919">
      <c r="A1919" s="7" t="s">
        <v>3305</v>
      </c>
      <c r="B1919" s="7" t="s">
        <v>573</v>
      </c>
      <c r="C1919" s="7" t="s">
        <v>844</v>
      </c>
      <c r="D1919" s="7" t="s">
        <v>575</v>
      </c>
      <c r="E1919" s="7"/>
      <c r="F1919" s="7"/>
    </row>
    <row r="1920">
      <c r="A1920" s="7" t="s">
        <v>3306</v>
      </c>
      <c r="B1920" s="7" t="s">
        <v>1968</v>
      </c>
      <c r="C1920" s="7" t="s">
        <v>1969</v>
      </c>
      <c r="D1920" s="7" t="s">
        <v>921</v>
      </c>
      <c r="E1920" s="7"/>
      <c r="F1920" s="7"/>
    </row>
    <row r="1921">
      <c r="A1921" s="7" t="s">
        <v>3307</v>
      </c>
      <c r="B1921" s="7" t="s">
        <v>3308</v>
      </c>
      <c r="C1921" s="7" t="s">
        <v>1381</v>
      </c>
      <c r="D1921" s="7" t="s">
        <v>538</v>
      </c>
      <c r="E1921" s="7"/>
      <c r="F1921" s="7"/>
    </row>
    <row r="1922">
      <c r="A1922" s="7" t="s">
        <v>3309</v>
      </c>
      <c r="B1922" s="7" t="s">
        <v>3310</v>
      </c>
      <c r="C1922" s="7" t="s">
        <v>2241</v>
      </c>
      <c r="D1922" s="7" t="s">
        <v>2242</v>
      </c>
      <c r="E1922" s="7"/>
      <c r="F1922" s="7"/>
    </row>
    <row r="1923">
      <c r="A1923" s="7" t="s">
        <v>3311</v>
      </c>
      <c r="B1923" s="7" t="s">
        <v>3312</v>
      </c>
      <c r="C1923" s="7" t="s">
        <v>1159</v>
      </c>
      <c r="D1923" s="7" t="s">
        <v>1160</v>
      </c>
      <c r="E1923" s="7"/>
      <c r="F1923" s="7"/>
    </row>
    <row r="1924">
      <c r="A1924" s="7" t="s">
        <v>3313</v>
      </c>
      <c r="B1924" s="7" t="s">
        <v>1434</v>
      </c>
      <c r="C1924" s="7" t="s">
        <v>608</v>
      </c>
      <c r="D1924" s="7" t="s">
        <v>609</v>
      </c>
      <c r="E1924" s="7"/>
      <c r="F1924" s="7"/>
    </row>
    <row r="1925">
      <c r="A1925" s="7" t="s">
        <v>3313</v>
      </c>
      <c r="B1925" s="7" t="s">
        <v>936</v>
      </c>
      <c r="C1925" s="7" t="s">
        <v>937</v>
      </c>
      <c r="D1925" s="7" t="s">
        <v>531</v>
      </c>
      <c r="E1925" s="7"/>
      <c r="F1925" s="7"/>
    </row>
    <row r="1926">
      <c r="A1926" s="7" t="s">
        <v>3314</v>
      </c>
      <c r="B1926" s="7" t="s">
        <v>571</v>
      </c>
      <c r="C1926" s="7" t="s">
        <v>821</v>
      </c>
      <c r="D1926" s="7" t="s">
        <v>571</v>
      </c>
      <c r="E1926" s="7"/>
      <c r="F1926" s="7"/>
    </row>
    <row r="1927">
      <c r="A1927" s="7" t="s">
        <v>3315</v>
      </c>
      <c r="C1927" s="7" t="s">
        <v>744</v>
      </c>
      <c r="D1927" s="7" t="s">
        <v>745</v>
      </c>
      <c r="E1927" s="7"/>
      <c r="F1927" s="7"/>
    </row>
    <row r="1928">
      <c r="A1928" s="7" t="s">
        <v>3316</v>
      </c>
      <c r="C1928" s="7" t="s">
        <v>1236</v>
      </c>
      <c r="D1928" s="7" t="s">
        <v>1236</v>
      </c>
      <c r="E1928" s="7"/>
      <c r="F1928" s="7"/>
    </row>
    <row r="1929">
      <c r="A1929" s="7" t="s">
        <v>3316</v>
      </c>
      <c r="C1929" s="7" t="s">
        <v>1336</v>
      </c>
      <c r="D1929" s="7" t="s">
        <v>1191</v>
      </c>
      <c r="E1929" s="7"/>
      <c r="F1929" s="7"/>
    </row>
    <row r="1930">
      <c r="A1930" s="7" t="s">
        <v>3317</v>
      </c>
      <c r="C1930" s="7" t="s">
        <v>839</v>
      </c>
      <c r="D1930" s="7" t="s">
        <v>599</v>
      </c>
      <c r="E1930" s="7"/>
      <c r="F1930" s="7"/>
    </row>
    <row r="1931">
      <c r="A1931" s="7" t="s">
        <v>3318</v>
      </c>
      <c r="B1931" s="7" t="s">
        <v>3319</v>
      </c>
      <c r="C1931" s="7" t="s">
        <v>696</v>
      </c>
      <c r="D1931" s="7" t="s">
        <v>694</v>
      </c>
      <c r="E1931" s="7"/>
      <c r="F1931" s="7"/>
    </row>
    <row r="1932">
      <c r="A1932" s="7" t="s">
        <v>3320</v>
      </c>
      <c r="C1932" s="7" t="s">
        <v>1051</v>
      </c>
      <c r="D1932" s="7" t="s">
        <v>1052</v>
      </c>
      <c r="E1932" s="7"/>
      <c r="F1932" s="7"/>
    </row>
    <row r="1933">
      <c r="A1933" s="7" t="s">
        <v>3321</v>
      </c>
      <c r="B1933" s="7" t="s">
        <v>3322</v>
      </c>
      <c r="C1933" s="7" t="s">
        <v>3323</v>
      </c>
      <c r="D1933" s="7" t="s">
        <v>3324</v>
      </c>
      <c r="E1933" s="7"/>
      <c r="F1933" s="7"/>
    </row>
    <row r="1934">
      <c r="A1934" s="7" t="s">
        <v>3325</v>
      </c>
      <c r="B1934" s="7" t="s">
        <v>2419</v>
      </c>
      <c r="C1934" s="7" t="s">
        <v>1090</v>
      </c>
      <c r="D1934" s="7" t="s">
        <v>767</v>
      </c>
      <c r="E1934" s="7"/>
      <c r="F1934" s="7"/>
    </row>
    <row r="1935">
      <c r="A1935" s="7" t="s">
        <v>3326</v>
      </c>
      <c r="B1935" s="7" t="s">
        <v>1028</v>
      </c>
      <c r="C1935" s="7" t="s">
        <v>1029</v>
      </c>
      <c r="D1935" s="7" t="s">
        <v>1030</v>
      </c>
      <c r="E1935" s="7"/>
      <c r="F1935" s="7"/>
    </row>
    <row r="1936">
      <c r="A1936" s="7" t="s">
        <v>3327</v>
      </c>
      <c r="B1936" s="7" t="s">
        <v>3328</v>
      </c>
      <c r="C1936" s="7" t="s">
        <v>1759</v>
      </c>
      <c r="D1936" s="7" t="s">
        <v>1760</v>
      </c>
      <c r="E1936" s="7"/>
      <c r="F1936" s="7"/>
    </row>
    <row r="1937">
      <c r="A1937" s="7" t="s">
        <v>3329</v>
      </c>
      <c r="C1937" s="7" t="s">
        <v>1649</v>
      </c>
      <c r="D1937" s="7" t="s">
        <v>1650</v>
      </c>
      <c r="E1937" s="7"/>
      <c r="F1937" s="7"/>
    </row>
    <row r="1938">
      <c r="A1938" s="7" t="s">
        <v>3330</v>
      </c>
      <c r="C1938" s="7" t="s">
        <v>839</v>
      </c>
      <c r="D1938" s="7" t="s">
        <v>599</v>
      </c>
      <c r="E1938" s="7"/>
      <c r="F1938" s="7"/>
    </row>
    <row r="1939">
      <c r="A1939" s="7" t="s">
        <v>3331</v>
      </c>
      <c r="C1939" s="7" t="s">
        <v>715</v>
      </c>
      <c r="D1939" s="7" t="s">
        <v>716</v>
      </c>
      <c r="E1939" s="7"/>
      <c r="F1939" s="7"/>
    </row>
    <row r="1940">
      <c r="A1940" s="7" t="s">
        <v>3332</v>
      </c>
      <c r="C1940" s="7" t="s">
        <v>598</v>
      </c>
      <c r="D1940" s="7" t="s">
        <v>599</v>
      </c>
      <c r="E1940" s="7"/>
      <c r="F1940" s="7"/>
    </row>
    <row r="1941">
      <c r="A1941" s="7" t="s">
        <v>3333</v>
      </c>
      <c r="B1941" s="7" t="s">
        <v>3334</v>
      </c>
      <c r="C1941" s="7" t="s">
        <v>1506</v>
      </c>
      <c r="D1941" s="7" t="s">
        <v>1507</v>
      </c>
      <c r="E1941" s="7"/>
      <c r="F1941" s="7"/>
    </row>
    <row r="1942">
      <c r="A1942" s="7" t="s">
        <v>3335</v>
      </c>
      <c r="B1942" s="7" t="s">
        <v>716</v>
      </c>
      <c r="C1942" s="7" t="s">
        <v>1098</v>
      </c>
      <c r="D1942" s="7" t="s">
        <v>716</v>
      </c>
      <c r="E1942" s="7"/>
      <c r="F1942" s="7"/>
    </row>
    <row r="1943">
      <c r="A1943" s="7" t="s">
        <v>3336</v>
      </c>
      <c r="B1943" s="7" t="s">
        <v>664</v>
      </c>
      <c r="C1943" s="7" t="s">
        <v>665</v>
      </c>
      <c r="D1943" s="7" t="s">
        <v>664</v>
      </c>
      <c r="E1943" s="7"/>
      <c r="F1943" s="7"/>
    </row>
    <row r="1944">
      <c r="A1944" s="7" t="s">
        <v>3337</v>
      </c>
      <c r="B1944" s="7" t="s">
        <v>3338</v>
      </c>
      <c r="C1944" s="7" t="s">
        <v>959</v>
      </c>
      <c r="D1944" s="7" t="s">
        <v>664</v>
      </c>
      <c r="E1944" s="7"/>
      <c r="F1944" s="7"/>
    </row>
    <row r="1945">
      <c r="A1945" s="7" t="s">
        <v>3339</v>
      </c>
      <c r="B1945" s="7" t="s">
        <v>1413</v>
      </c>
      <c r="C1945" s="7" t="s">
        <v>1414</v>
      </c>
      <c r="D1945" s="7" t="s">
        <v>1413</v>
      </c>
      <c r="E1945" s="7"/>
      <c r="F1945" s="7"/>
    </row>
    <row r="1946">
      <c r="A1946" s="7" t="s">
        <v>3340</v>
      </c>
      <c r="B1946" s="7" t="s">
        <v>1014</v>
      </c>
      <c r="C1946" s="7" t="s">
        <v>784</v>
      </c>
      <c r="D1946" s="7" t="s">
        <v>690</v>
      </c>
      <c r="E1946" s="7"/>
      <c r="F1946" s="7"/>
    </row>
    <row r="1947">
      <c r="A1947" s="7" t="s">
        <v>3341</v>
      </c>
      <c r="B1947" s="7" t="s">
        <v>619</v>
      </c>
      <c r="C1947" s="7" t="s">
        <v>620</v>
      </c>
      <c r="D1947" s="7" t="s">
        <v>621</v>
      </c>
      <c r="E1947" s="7"/>
      <c r="F1947" s="7"/>
    </row>
    <row r="1948">
      <c r="A1948" s="7" t="s">
        <v>3342</v>
      </c>
      <c r="B1948" s="7" t="s">
        <v>1403</v>
      </c>
      <c r="C1948" s="7" t="s">
        <v>1404</v>
      </c>
      <c r="D1948" s="7" t="s">
        <v>887</v>
      </c>
      <c r="E1948" s="7"/>
      <c r="F1948" s="7"/>
    </row>
    <row r="1949">
      <c r="A1949" s="7" t="s">
        <v>3343</v>
      </c>
      <c r="B1949" s="7" t="s">
        <v>1258</v>
      </c>
      <c r="C1949" s="7" t="s">
        <v>1259</v>
      </c>
      <c r="D1949" s="7" t="s">
        <v>1260</v>
      </c>
      <c r="E1949" s="7"/>
      <c r="F1949" s="7"/>
    </row>
    <row r="1950">
      <c r="A1950" s="7" t="s">
        <v>3344</v>
      </c>
      <c r="B1950" s="7" t="s">
        <v>1403</v>
      </c>
      <c r="C1950" s="7" t="s">
        <v>1404</v>
      </c>
      <c r="D1950" s="7" t="s">
        <v>887</v>
      </c>
      <c r="E1950" s="7"/>
      <c r="F1950" s="7"/>
    </row>
    <row r="1951">
      <c r="A1951" s="7" t="s">
        <v>3345</v>
      </c>
      <c r="B1951" s="7" t="s">
        <v>538</v>
      </c>
      <c r="C1951" s="7" t="s">
        <v>1338</v>
      </c>
      <c r="D1951" s="7" t="s">
        <v>538</v>
      </c>
      <c r="E1951" s="7"/>
      <c r="F1951" s="7"/>
    </row>
    <row r="1952">
      <c r="A1952" s="7" t="s">
        <v>3346</v>
      </c>
      <c r="C1952" s="7" t="s">
        <v>601</v>
      </c>
      <c r="D1952" s="7" t="s">
        <v>602</v>
      </c>
      <c r="E1952" s="7"/>
      <c r="F1952" s="7"/>
    </row>
    <row r="1953">
      <c r="A1953" s="7" t="s">
        <v>3347</v>
      </c>
      <c r="B1953" s="7" t="s">
        <v>1232</v>
      </c>
      <c r="C1953" s="7" t="s">
        <v>986</v>
      </c>
      <c r="D1953" s="7" t="s">
        <v>985</v>
      </c>
      <c r="E1953" s="7"/>
      <c r="F1953" s="7"/>
    </row>
    <row r="1954">
      <c r="A1954" s="7" t="s">
        <v>3348</v>
      </c>
      <c r="C1954" s="7" t="s">
        <v>1068</v>
      </c>
      <c r="D1954" s="7" t="s">
        <v>1068</v>
      </c>
      <c r="E1954" s="7"/>
      <c r="F1954" s="7"/>
    </row>
    <row r="1955">
      <c r="A1955" s="7" t="s">
        <v>3349</v>
      </c>
      <c r="B1955" s="7" t="s">
        <v>664</v>
      </c>
      <c r="C1955" s="7" t="s">
        <v>665</v>
      </c>
      <c r="D1955" s="7" t="s">
        <v>664</v>
      </c>
      <c r="E1955" s="7"/>
      <c r="F1955" s="7"/>
    </row>
    <row r="1956">
      <c r="A1956" s="7" t="s">
        <v>3350</v>
      </c>
      <c r="B1956" s="7" t="s">
        <v>686</v>
      </c>
      <c r="C1956" s="7" t="s">
        <v>685</v>
      </c>
      <c r="D1956" s="7" t="s">
        <v>686</v>
      </c>
      <c r="E1956" s="7"/>
      <c r="F1956" s="7"/>
    </row>
    <row r="1957">
      <c r="A1957" s="7" t="s">
        <v>3351</v>
      </c>
      <c r="C1957" s="7" t="s">
        <v>871</v>
      </c>
      <c r="D1957" s="7" t="s">
        <v>872</v>
      </c>
      <c r="E1957" s="7"/>
      <c r="F1957" s="7"/>
    </row>
    <row r="1958">
      <c r="A1958" s="7" t="s">
        <v>3352</v>
      </c>
      <c r="C1958" s="7" t="s">
        <v>611</v>
      </c>
      <c r="D1958" s="7" t="s">
        <v>612</v>
      </c>
      <c r="E1958" s="7"/>
      <c r="F1958" s="7"/>
    </row>
    <row r="1959">
      <c r="A1959" s="7" t="s">
        <v>3353</v>
      </c>
      <c r="B1959" s="7" t="s">
        <v>2536</v>
      </c>
      <c r="C1959" s="7" t="s">
        <v>2537</v>
      </c>
      <c r="D1959" s="7" t="s">
        <v>690</v>
      </c>
      <c r="E1959" s="7"/>
      <c r="F1959" s="7"/>
    </row>
    <row r="1960">
      <c r="A1960" s="7" t="s">
        <v>3354</v>
      </c>
      <c r="C1960" s="7" t="s">
        <v>1336</v>
      </c>
      <c r="D1960" s="7" t="s">
        <v>1191</v>
      </c>
      <c r="E1960" s="7"/>
      <c r="F1960" s="7"/>
    </row>
    <row r="1961">
      <c r="A1961" s="7" t="s">
        <v>3355</v>
      </c>
      <c r="B1961" s="7" t="s">
        <v>615</v>
      </c>
      <c r="C1961" s="7" t="s">
        <v>1127</v>
      </c>
      <c r="D1961" s="7" t="s">
        <v>617</v>
      </c>
      <c r="E1961" s="7"/>
      <c r="F1961" s="7"/>
    </row>
    <row r="1962">
      <c r="A1962" s="7" t="s">
        <v>3356</v>
      </c>
      <c r="B1962" s="7" t="s">
        <v>3357</v>
      </c>
      <c r="C1962" s="7" t="s">
        <v>864</v>
      </c>
      <c r="D1962" s="7" t="s">
        <v>583</v>
      </c>
      <c r="E1962" s="7"/>
      <c r="F1962" s="7"/>
    </row>
    <row r="1963">
      <c r="A1963" s="7" t="s">
        <v>3358</v>
      </c>
      <c r="B1963" s="7" t="s">
        <v>716</v>
      </c>
      <c r="C1963" s="7" t="s">
        <v>1098</v>
      </c>
      <c r="D1963" s="7" t="s">
        <v>716</v>
      </c>
      <c r="E1963" s="7"/>
      <c r="F1963" s="7"/>
    </row>
    <row r="1964">
      <c r="A1964" s="7" t="s">
        <v>3359</v>
      </c>
      <c r="B1964" s="7" t="s">
        <v>538</v>
      </c>
      <c r="C1964" s="7" t="s">
        <v>539</v>
      </c>
      <c r="D1964" s="7" t="s">
        <v>538</v>
      </c>
      <c r="E1964" s="7"/>
      <c r="F1964" s="7"/>
    </row>
    <row r="1965">
      <c r="A1965" s="7" t="s">
        <v>3359</v>
      </c>
      <c r="B1965" s="7" t="s">
        <v>3360</v>
      </c>
      <c r="C1965" s="7" t="s">
        <v>1381</v>
      </c>
      <c r="D1965" s="7" t="s">
        <v>538</v>
      </c>
      <c r="E1965" s="7"/>
      <c r="F1965" s="7"/>
    </row>
    <row r="1966">
      <c r="A1966" s="7" t="s">
        <v>3361</v>
      </c>
      <c r="B1966" s="7" t="s">
        <v>1217</v>
      </c>
      <c r="C1966" s="7" t="s">
        <v>1218</v>
      </c>
      <c r="D1966" s="7" t="s">
        <v>1219</v>
      </c>
      <c r="E1966" s="7"/>
      <c r="F1966" s="7"/>
    </row>
    <row r="1967">
      <c r="A1967" s="7" t="s">
        <v>3362</v>
      </c>
      <c r="B1967" s="7" t="s">
        <v>1968</v>
      </c>
      <c r="C1967" s="7" t="s">
        <v>1969</v>
      </c>
      <c r="D1967" s="7" t="s">
        <v>921</v>
      </c>
      <c r="E1967" s="7"/>
      <c r="F1967" s="7"/>
    </row>
    <row r="1968">
      <c r="A1968" s="7" t="s">
        <v>3363</v>
      </c>
      <c r="B1968" s="7" t="s">
        <v>571</v>
      </c>
      <c r="C1968" s="7" t="s">
        <v>919</v>
      </c>
      <c r="D1968" s="7" t="s">
        <v>571</v>
      </c>
      <c r="E1968" s="7"/>
      <c r="F1968" s="7"/>
    </row>
    <row r="1969">
      <c r="A1969" s="7" t="s">
        <v>3363</v>
      </c>
      <c r="B1969" s="7" t="s">
        <v>571</v>
      </c>
      <c r="C1969" s="7" t="s">
        <v>666</v>
      </c>
      <c r="D1969" s="7" t="s">
        <v>571</v>
      </c>
      <c r="E1969" s="7"/>
      <c r="F1969" s="7"/>
    </row>
    <row r="1970">
      <c r="A1970" s="7" t="s">
        <v>3364</v>
      </c>
      <c r="B1970" s="7" t="s">
        <v>1228</v>
      </c>
      <c r="C1970" s="7" t="s">
        <v>1229</v>
      </c>
      <c r="D1970" s="7" t="s">
        <v>571</v>
      </c>
      <c r="E1970" s="7"/>
      <c r="F1970" s="7"/>
    </row>
    <row r="1971">
      <c r="A1971" s="7" t="s">
        <v>3365</v>
      </c>
      <c r="B1971" s="7" t="s">
        <v>3366</v>
      </c>
      <c r="C1971" s="7" t="s">
        <v>1159</v>
      </c>
      <c r="D1971" s="7" t="s">
        <v>1160</v>
      </c>
      <c r="E1971" s="7"/>
      <c r="F1971" s="7"/>
    </row>
    <row r="1972">
      <c r="A1972" s="7" t="s">
        <v>3367</v>
      </c>
      <c r="B1972" s="7" t="s">
        <v>552</v>
      </c>
      <c r="C1972" s="7" t="s">
        <v>1174</v>
      </c>
      <c r="D1972" s="7" t="s">
        <v>552</v>
      </c>
      <c r="E1972" s="7"/>
      <c r="F1972" s="7"/>
    </row>
    <row r="1973">
      <c r="A1973" s="7" t="s">
        <v>3368</v>
      </c>
      <c r="B1973" s="7" t="s">
        <v>1193</v>
      </c>
      <c r="C1973" s="7" t="s">
        <v>1194</v>
      </c>
      <c r="D1973" s="7" t="s">
        <v>971</v>
      </c>
      <c r="E1973" s="7"/>
      <c r="F1973" s="7"/>
    </row>
    <row r="1974">
      <c r="A1974" s="7" t="s">
        <v>3369</v>
      </c>
      <c r="B1974" s="7" t="s">
        <v>966</v>
      </c>
      <c r="C1974" s="7" t="s">
        <v>967</v>
      </c>
      <c r="D1974" s="7" t="s">
        <v>968</v>
      </c>
      <c r="E1974" s="7"/>
      <c r="F1974" s="7"/>
    </row>
    <row r="1975">
      <c r="A1975" s="7" t="s">
        <v>3370</v>
      </c>
      <c r="B1975" s="7" t="s">
        <v>1317</v>
      </c>
      <c r="C1975" s="7" t="s">
        <v>1313</v>
      </c>
      <c r="D1975" s="7" t="s">
        <v>819</v>
      </c>
      <c r="E1975" s="7"/>
      <c r="F1975" s="7"/>
    </row>
    <row r="1976">
      <c r="A1976" s="7" t="s">
        <v>3371</v>
      </c>
      <c r="B1976" s="7" t="s">
        <v>1443</v>
      </c>
      <c r="C1976" s="7" t="s">
        <v>1444</v>
      </c>
      <c r="D1976" s="7" t="s">
        <v>1149</v>
      </c>
      <c r="E1976" s="7"/>
      <c r="F1976" s="7"/>
    </row>
    <row r="1977">
      <c r="A1977" s="7" t="s">
        <v>3372</v>
      </c>
      <c r="B1977" s="7" t="s">
        <v>566</v>
      </c>
      <c r="C1977" s="7" t="s">
        <v>567</v>
      </c>
      <c r="D1977" s="7" t="s">
        <v>568</v>
      </c>
      <c r="E1977" s="7"/>
      <c r="F1977" s="7"/>
    </row>
    <row r="1978">
      <c r="A1978" s="7" t="s">
        <v>3373</v>
      </c>
      <c r="B1978" s="7" t="s">
        <v>3374</v>
      </c>
      <c r="C1978" s="7" t="s">
        <v>1637</v>
      </c>
      <c r="D1978" s="7" t="s">
        <v>1638</v>
      </c>
      <c r="E1978" s="7"/>
      <c r="F1978" s="7"/>
    </row>
    <row r="1979">
      <c r="A1979" s="7" t="s">
        <v>3375</v>
      </c>
      <c r="C1979" s="7" t="s">
        <v>1019</v>
      </c>
      <c r="D1979" s="7" t="s">
        <v>609</v>
      </c>
      <c r="E1979" s="7"/>
      <c r="F1979" s="7"/>
    </row>
    <row r="1980">
      <c r="A1980" s="7" t="s">
        <v>3376</v>
      </c>
      <c r="B1980" s="7" t="s">
        <v>1699</v>
      </c>
      <c r="C1980" s="7" t="s">
        <v>3377</v>
      </c>
      <c r="D1980" s="7" t="s">
        <v>3378</v>
      </c>
      <c r="E1980" s="7"/>
      <c r="F1980" s="7"/>
    </row>
    <row r="1981">
      <c r="A1981" s="7" t="s">
        <v>3379</v>
      </c>
      <c r="B1981" s="7" t="s">
        <v>1253</v>
      </c>
      <c r="C1981" s="7" t="s">
        <v>1254</v>
      </c>
      <c r="D1981" s="7" t="s">
        <v>1191</v>
      </c>
      <c r="E1981" s="7"/>
      <c r="F1981" s="7"/>
    </row>
    <row r="1982">
      <c r="A1982" s="7" t="s">
        <v>3380</v>
      </c>
      <c r="B1982" s="7" t="s">
        <v>740</v>
      </c>
      <c r="C1982" s="7" t="s">
        <v>741</v>
      </c>
      <c r="D1982" s="7" t="s">
        <v>740</v>
      </c>
      <c r="E1982" s="7"/>
      <c r="F1982" s="7"/>
    </row>
    <row r="1983">
      <c r="A1983" s="7" t="s">
        <v>3381</v>
      </c>
      <c r="C1983" s="7" t="s">
        <v>1068</v>
      </c>
      <c r="D1983" s="7" t="s">
        <v>1068</v>
      </c>
      <c r="E1983" s="7"/>
      <c r="F1983" s="7"/>
    </row>
    <row r="1984">
      <c r="A1984" s="7" t="s">
        <v>3382</v>
      </c>
      <c r="B1984" s="7" t="s">
        <v>1413</v>
      </c>
      <c r="C1984" s="7" t="s">
        <v>1414</v>
      </c>
      <c r="D1984" s="7" t="s">
        <v>1413</v>
      </c>
      <c r="E1984" s="7"/>
      <c r="F1984" s="7"/>
    </row>
    <row r="1985">
      <c r="A1985" s="7" t="s">
        <v>3383</v>
      </c>
      <c r="B1985" s="7" t="s">
        <v>3384</v>
      </c>
      <c r="C1985" s="7" t="s">
        <v>801</v>
      </c>
      <c r="D1985" s="7" t="s">
        <v>802</v>
      </c>
      <c r="E1985" s="7"/>
      <c r="F1985" s="7"/>
    </row>
    <row r="1986">
      <c r="A1986" s="7" t="s">
        <v>3385</v>
      </c>
      <c r="B1986" s="7" t="s">
        <v>3386</v>
      </c>
      <c r="C1986" s="7" t="s">
        <v>1759</v>
      </c>
      <c r="D1986" s="7" t="s">
        <v>1760</v>
      </c>
      <c r="E1986" s="7"/>
      <c r="F1986" s="7"/>
    </row>
    <row r="1987">
      <c r="A1987" s="7" t="s">
        <v>3387</v>
      </c>
      <c r="B1987" s="7" t="s">
        <v>582</v>
      </c>
      <c r="C1987" s="7" t="s">
        <v>864</v>
      </c>
      <c r="D1987" s="7" t="s">
        <v>583</v>
      </c>
      <c r="E1987" s="7"/>
      <c r="F1987" s="7"/>
    </row>
    <row r="1988">
      <c r="A1988" s="7" t="s">
        <v>3388</v>
      </c>
      <c r="C1988" s="7" t="s">
        <v>604</v>
      </c>
      <c r="D1988" s="7" t="s">
        <v>605</v>
      </c>
      <c r="E1988" s="7"/>
      <c r="F1988" s="7"/>
    </row>
    <row r="1989">
      <c r="A1989" s="7" t="s">
        <v>3388</v>
      </c>
      <c r="B1989" s="7" t="s">
        <v>3389</v>
      </c>
      <c r="C1989" s="7" t="s">
        <v>3092</v>
      </c>
      <c r="D1989" s="7" t="s">
        <v>1191</v>
      </c>
      <c r="E1989" s="7"/>
      <c r="F1989" s="7"/>
    </row>
    <row r="1990">
      <c r="A1990" s="7" t="s">
        <v>3390</v>
      </c>
      <c r="B1990" s="7" t="s">
        <v>1016</v>
      </c>
      <c r="C1990" s="7" t="s">
        <v>1017</v>
      </c>
      <c r="D1990" s="7" t="s">
        <v>690</v>
      </c>
      <c r="E1990" s="7"/>
      <c r="F1990" s="7"/>
    </row>
    <row r="1991">
      <c r="A1991" s="7" t="s">
        <v>3391</v>
      </c>
      <c r="B1991" s="7" t="s">
        <v>1016</v>
      </c>
      <c r="C1991" s="7" t="s">
        <v>1017</v>
      </c>
      <c r="D1991" s="7" t="s">
        <v>690</v>
      </c>
      <c r="E1991" s="7"/>
      <c r="F1991" s="7"/>
    </row>
    <row r="1992">
      <c r="A1992" s="7" t="s">
        <v>3392</v>
      </c>
      <c r="C1992" s="7" t="s">
        <v>1250</v>
      </c>
      <c r="D1992" s="7" t="s">
        <v>1251</v>
      </c>
      <c r="E1992" s="7"/>
      <c r="F1992" s="7"/>
    </row>
    <row r="1993">
      <c r="A1993" s="7" t="s">
        <v>2204</v>
      </c>
      <c r="B1993" s="7" t="s">
        <v>582</v>
      </c>
      <c r="C1993" s="7" t="s">
        <v>2204</v>
      </c>
      <c r="D1993" s="7" t="s">
        <v>583</v>
      </c>
      <c r="E1993" s="7"/>
      <c r="F1993" s="7"/>
    </row>
    <row r="1994">
      <c r="A1994" s="7" t="s">
        <v>3393</v>
      </c>
      <c r="B1994" s="7" t="s">
        <v>3394</v>
      </c>
      <c r="C1994" s="7" t="s">
        <v>1813</v>
      </c>
      <c r="D1994" s="7" t="s">
        <v>819</v>
      </c>
      <c r="E1994" s="7"/>
      <c r="F1994" s="7"/>
    </row>
    <row r="1995">
      <c r="A1995" s="7" t="s">
        <v>3393</v>
      </c>
      <c r="B1995" s="7" t="s">
        <v>1317</v>
      </c>
      <c r="C1995" s="7" t="s">
        <v>3226</v>
      </c>
      <c r="D1995" s="7" t="s">
        <v>819</v>
      </c>
      <c r="E1995" s="7"/>
      <c r="F1995" s="7"/>
    </row>
    <row r="1996">
      <c r="A1996" s="7" t="s">
        <v>3395</v>
      </c>
      <c r="B1996" s="7" t="s">
        <v>1804</v>
      </c>
      <c r="C1996" s="7" t="s">
        <v>542</v>
      </c>
      <c r="D1996" s="7" t="s">
        <v>531</v>
      </c>
      <c r="E1996" s="7"/>
      <c r="F1996" s="7"/>
    </row>
    <row r="1997">
      <c r="A1997" s="7" t="s">
        <v>3396</v>
      </c>
      <c r="C1997" s="7" t="s">
        <v>1214</v>
      </c>
      <c r="D1997" s="7" t="s">
        <v>1215</v>
      </c>
      <c r="E1997" s="7"/>
      <c r="F1997" s="7"/>
    </row>
    <row r="1998">
      <c r="A1998" s="7" t="s">
        <v>3397</v>
      </c>
      <c r="B1998" s="7" t="s">
        <v>1055</v>
      </c>
      <c r="C1998" s="7" t="s">
        <v>1056</v>
      </c>
      <c r="D1998" s="7" t="s">
        <v>1055</v>
      </c>
      <c r="E1998" s="7"/>
      <c r="F1998" s="7"/>
    </row>
    <row r="1999">
      <c r="A1999" s="7" t="s">
        <v>3398</v>
      </c>
      <c r="B1999" s="7" t="s">
        <v>1269</v>
      </c>
      <c r="C1999" s="7" t="s">
        <v>1270</v>
      </c>
      <c r="D1999" s="7" t="s">
        <v>921</v>
      </c>
      <c r="E1999" s="7"/>
      <c r="F1999" s="7"/>
    </row>
    <row r="2000">
      <c r="A2000" s="7" t="s">
        <v>3399</v>
      </c>
      <c r="B2000" s="7" t="s">
        <v>3400</v>
      </c>
      <c r="C2000" s="7" t="s">
        <v>752</v>
      </c>
      <c r="D2000" s="7" t="s">
        <v>753</v>
      </c>
      <c r="E2000" s="7"/>
      <c r="F2000" s="7"/>
    </row>
    <row r="2001">
      <c r="A2001" s="7" t="s">
        <v>3401</v>
      </c>
      <c r="C2001" s="7" t="s">
        <v>570</v>
      </c>
      <c r="D2001" s="7" t="s">
        <v>571</v>
      </c>
      <c r="E2001" s="7"/>
      <c r="F2001" s="7"/>
    </row>
    <row r="2002">
      <c r="A2002" s="7" t="s">
        <v>3402</v>
      </c>
      <c r="B2002" s="7" t="s">
        <v>817</v>
      </c>
      <c r="C2002" s="7" t="s">
        <v>818</v>
      </c>
      <c r="D2002" s="7" t="s">
        <v>819</v>
      </c>
      <c r="E2002" s="7"/>
      <c r="F2002" s="7"/>
    </row>
    <row r="2003">
      <c r="A2003" s="7" t="s">
        <v>3403</v>
      </c>
      <c r="B2003" s="7" t="s">
        <v>1335</v>
      </c>
      <c r="C2003" s="7" t="s">
        <v>1145</v>
      </c>
      <c r="D2003" s="7" t="s">
        <v>690</v>
      </c>
      <c r="E2003" s="7"/>
      <c r="F2003" s="7"/>
    </row>
    <row r="2004">
      <c r="A2004" s="7" t="s">
        <v>3404</v>
      </c>
      <c r="C2004" s="7" t="s">
        <v>718</v>
      </c>
      <c r="D2004" s="7" t="s">
        <v>719</v>
      </c>
      <c r="E2004" s="7"/>
      <c r="F2004" s="7"/>
    </row>
    <row r="2005">
      <c r="A2005" s="7" t="s">
        <v>3405</v>
      </c>
      <c r="B2005" s="7" t="s">
        <v>740</v>
      </c>
      <c r="C2005" s="7" t="s">
        <v>741</v>
      </c>
      <c r="D2005" s="7" t="s">
        <v>740</v>
      </c>
      <c r="E2005" s="7"/>
      <c r="F2005" s="7"/>
    </row>
    <row r="2006">
      <c r="A2006" s="7" t="s">
        <v>3406</v>
      </c>
      <c r="B2006" s="7" t="s">
        <v>3407</v>
      </c>
      <c r="C2006" s="7" t="s">
        <v>1244</v>
      </c>
      <c r="D2006" s="7" t="s">
        <v>749</v>
      </c>
      <c r="E2006" s="7"/>
      <c r="F2006" s="7"/>
    </row>
    <row r="2007">
      <c r="A2007" s="7" t="s">
        <v>3408</v>
      </c>
      <c r="C2007" s="7" t="s">
        <v>839</v>
      </c>
      <c r="D2007" s="7" t="s">
        <v>599</v>
      </c>
      <c r="E2007" s="7"/>
      <c r="F2007" s="7"/>
    </row>
    <row r="2008">
      <c r="A2008" s="7" t="s">
        <v>3409</v>
      </c>
      <c r="B2008" s="7" t="s">
        <v>1426</v>
      </c>
      <c r="C2008" s="7" t="s">
        <v>748</v>
      </c>
      <c r="D2008" s="7" t="s">
        <v>749</v>
      </c>
      <c r="E2008" s="7"/>
      <c r="F2008" s="7"/>
    </row>
    <row r="2009">
      <c r="A2009" s="7" t="s">
        <v>3410</v>
      </c>
      <c r="C2009" s="7" t="s">
        <v>1564</v>
      </c>
      <c r="D2009" s="7" t="s">
        <v>1564</v>
      </c>
      <c r="E2009" s="7"/>
      <c r="F2009" s="7"/>
    </row>
    <row r="2010">
      <c r="A2010" s="7" t="s">
        <v>3411</v>
      </c>
      <c r="C2010" s="7" t="s">
        <v>715</v>
      </c>
      <c r="D2010" s="7" t="s">
        <v>716</v>
      </c>
      <c r="E2010" s="7"/>
      <c r="F2010" s="7"/>
    </row>
    <row r="2011">
      <c r="A2011" s="7" t="s">
        <v>3412</v>
      </c>
      <c r="C2011" s="7" t="s">
        <v>777</v>
      </c>
      <c r="D2011" s="7" t="s">
        <v>527</v>
      </c>
      <c r="E2011" s="7"/>
      <c r="F2011" s="7"/>
    </row>
    <row r="2012">
      <c r="A2012" s="7" t="s">
        <v>3412</v>
      </c>
      <c r="C2012" s="7" t="s">
        <v>777</v>
      </c>
      <c r="D2012" s="7" t="s">
        <v>527</v>
      </c>
      <c r="E2012" s="7"/>
      <c r="F2012" s="7"/>
    </row>
    <row r="2013">
      <c r="A2013" s="7" t="s">
        <v>3413</v>
      </c>
      <c r="B2013" s="7" t="s">
        <v>913</v>
      </c>
      <c r="C2013" s="7" t="s">
        <v>914</v>
      </c>
      <c r="D2013" s="7" t="s">
        <v>915</v>
      </c>
      <c r="E2013" s="7"/>
      <c r="F2013" s="7"/>
    </row>
    <row r="2014">
      <c r="A2014" s="7" t="s">
        <v>3414</v>
      </c>
      <c r="B2014" s="7" t="s">
        <v>1503</v>
      </c>
      <c r="C2014" s="7" t="s">
        <v>638</v>
      </c>
      <c r="D2014" s="7" t="s">
        <v>639</v>
      </c>
      <c r="E2014" s="7"/>
      <c r="F2014" s="7"/>
    </row>
    <row r="2015">
      <c r="A2015" s="7" t="s">
        <v>3415</v>
      </c>
      <c r="C2015" s="7" t="s">
        <v>744</v>
      </c>
      <c r="D2015" s="7" t="s">
        <v>745</v>
      </c>
      <c r="E2015" s="7"/>
      <c r="F2015" s="7"/>
    </row>
    <row r="2016">
      <c r="A2016" s="7" t="s">
        <v>3416</v>
      </c>
      <c r="B2016" s="7" t="s">
        <v>1990</v>
      </c>
      <c r="C2016" s="7" t="s">
        <v>1991</v>
      </c>
      <c r="D2016" s="7" t="s">
        <v>531</v>
      </c>
      <c r="E2016" s="7"/>
      <c r="F2016" s="7"/>
    </row>
    <row r="2017">
      <c r="A2017" s="7" t="s">
        <v>3417</v>
      </c>
      <c r="C2017" s="7" t="s">
        <v>1183</v>
      </c>
      <c r="D2017" s="7" t="s">
        <v>579</v>
      </c>
      <c r="E2017" s="7"/>
      <c r="F2017" s="7"/>
    </row>
    <row r="2018">
      <c r="A2018" s="7" t="s">
        <v>3418</v>
      </c>
      <c r="C2018" s="7" t="s">
        <v>535</v>
      </c>
      <c r="D2018" s="7" t="s">
        <v>536</v>
      </c>
      <c r="E2018" s="7"/>
      <c r="F2018" s="7"/>
    </row>
    <row r="2019">
      <c r="A2019" s="7" t="s">
        <v>3419</v>
      </c>
      <c r="B2019" s="7" t="s">
        <v>2257</v>
      </c>
      <c r="C2019" s="7" t="s">
        <v>1323</v>
      </c>
      <c r="D2019" s="7" t="s">
        <v>1322</v>
      </c>
      <c r="E2019" s="7"/>
      <c r="F2019" s="7"/>
    </row>
    <row r="2020">
      <c r="A2020" s="7" t="s">
        <v>3420</v>
      </c>
      <c r="B2020" s="7" t="s">
        <v>3421</v>
      </c>
      <c r="C2020" s="7" t="s">
        <v>1279</v>
      </c>
      <c r="D2020" s="7" t="s">
        <v>596</v>
      </c>
      <c r="E2020" s="7"/>
      <c r="F2020" s="7"/>
    </row>
    <row r="2021">
      <c r="A2021" s="7" t="s">
        <v>3422</v>
      </c>
      <c r="C2021" s="7" t="s">
        <v>1142</v>
      </c>
      <c r="D2021" s="7" t="s">
        <v>609</v>
      </c>
      <c r="E2021" s="7"/>
      <c r="F2021" s="7"/>
    </row>
    <row r="2022">
      <c r="A2022" s="7" t="s">
        <v>3423</v>
      </c>
      <c r="B2022" s="7" t="s">
        <v>2202</v>
      </c>
      <c r="C2022" s="7" t="s">
        <v>1000</v>
      </c>
      <c r="D2022" s="7" t="s">
        <v>723</v>
      </c>
      <c r="E2022" s="7"/>
      <c r="F2022" s="7"/>
    </row>
    <row r="2023">
      <c r="A2023" s="7" t="s">
        <v>3424</v>
      </c>
      <c r="C2023" s="7" t="s">
        <v>771</v>
      </c>
      <c r="D2023" s="7" t="s">
        <v>771</v>
      </c>
      <c r="E2023" s="7"/>
      <c r="F2023" s="7"/>
    </row>
    <row r="2024">
      <c r="A2024" s="7" t="s">
        <v>3425</v>
      </c>
      <c r="B2024" s="7" t="s">
        <v>2798</v>
      </c>
      <c r="C2024" s="7" t="s">
        <v>744</v>
      </c>
      <c r="D2024" s="7" t="s">
        <v>745</v>
      </c>
      <c r="E2024" s="7"/>
      <c r="F2024" s="7"/>
    </row>
    <row r="2025">
      <c r="A2025" s="7" t="s">
        <v>3426</v>
      </c>
      <c r="B2025" s="7" t="s">
        <v>538</v>
      </c>
      <c r="C2025" s="7" t="s">
        <v>539</v>
      </c>
      <c r="D2025" s="7" t="s">
        <v>538</v>
      </c>
      <c r="E2025" s="7"/>
      <c r="F2025" s="7"/>
    </row>
    <row r="2026">
      <c r="A2026" s="7" t="s">
        <v>3427</v>
      </c>
      <c r="B2026" s="7" t="s">
        <v>3428</v>
      </c>
      <c r="C2026" s="7" t="s">
        <v>1130</v>
      </c>
      <c r="D2026" s="7" t="s">
        <v>571</v>
      </c>
      <c r="E2026" s="7"/>
      <c r="F2026" s="7"/>
    </row>
    <row r="2027">
      <c r="A2027" s="7" t="s">
        <v>3429</v>
      </c>
      <c r="C2027" s="7" t="s">
        <v>533</v>
      </c>
      <c r="D2027" s="7" t="s">
        <v>527</v>
      </c>
      <c r="E2027" s="7"/>
      <c r="F2027" s="7"/>
    </row>
    <row r="2028">
      <c r="A2028" s="7" t="s">
        <v>3430</v>
      </c>
      <c r="B2028" s="7" t="s">
        <v>751</v>
      </c>
      <c r="C2028" s="7" t="s">
        <v>792</v>
      </c>
      <c r="D2028" s="7" t="s">
        <v>751</v>
      </c>
      <c r="E2028" s="7"/>
      <c r="F2028" s="7"/>
    </row>
    <row r="2029">
      <c r="A2029" s="7" t="s">
        <v>3431</v>
      </c>
      <c r="B2029" s="7" t="s">
        <v>1403</v>
      </c>
      <c r="C2029" s="7" t="s">
        <v>1025</v>
      </c>
      <c r="D2029" s="7" t="s">
        <v>887</v>
      </c>
      <c r="E2029" s="7"/>
      <c r="F2029" s="7"/>
    </row>
    <row r="2030">
      <c r="A2030" s="7" t="s">
        <v>3432</v>
      </c>
      <c r="C2030" s="7" t="s">
        <v>940</v>
      </c>
      <c r="D2030" s="7" t="s">
        <v>941</v>
      </c>
      <c r="E2030" s="7"/>
      <c r="F2030" s="7"/>
    </row>
    <row r="2031">
      <c r="A2031" s="7" t="s">
        <v>3433</v>
      </c>
      <c r="C2031" s="7" t="s">
        <v>886</v>
      </c>
      <c r="D2031" s="7" t="s">
        <v>887</v>
      </c>
      <c r="E2031" s="7"/>
      <c r="F2031" s="7"/>
    </row>
    <row r="2032">
      <c r="A2032" s="7" t="s">
        <v>3434</v>
      </c>
      <c r="C2032" s="7" t="s">
        <v>601</v>
      </c>
      <c r="D2032" s="7" t="s">
        <v>602</v>
      </c>
      <c r="E2032" s="7"/>
      <c r="F2032" s="7"/>
    </row>
    <row r="2033">
      <c r="A2033" s="7" t="s">
        <v>3435</v>
      </c>
      <c r="C2033" s="7" t="s">
        <v>992</v>
      </c>
      <c r="D2033" s="7" t="s">
        <v>806</v>
      </c>
      <c r="E2033" s="7"/>
      <c r="F2033" s="7"/>
    </row>
    <row r="2034">
      <c r="A2034" s="7" t="s">
        <v>3436</v>
      </c>
      <c r="C2034" s="7" t="s">
        <v>1076</v>
      </c>
      <c r="D2034" s="7" t="s">
        <v>1077</v>
      </c>
      <c r="E2034" s="7"/>
      <c r="F2034" s="7"/>
    </row>
    <row r="2035">
      <c r="A2035" s="7" t="s">
        <v>3437</v>
      </c>
      <c r="B2035" s="7" t="s">
        <v>975</v>
      </c>
      <c r="C2035" s="7" t="s">
        <v>976</v>
      </c>
      <c r="D2035" s="7" t="s">
        <v>977</v>
      </c>
      <c r="E2035" s="7"/>
      <c r="F2035" s="7"/>
    </row>
    <row r="2036">
      <c r="A2036" s="7" t="s">
        <v>3438</v>
      </c>
      <c r="C2036" s="7" t="s">
        <v>1037</v>
      </c>
      <c r="D2036" s="7" t="s">
        <v>699</v>
      </c>
      <c r="E2036" s="7"/>
      <c r="F2036" s="7"/>
    </row>
    <row r="2037">
      <c r="A2037" s="7" t="s">
        <v>3438</v>
      </c>
      <c r="B2037" s="7" t="s">
        <v>3439</v>
      </c>
      <c r="C2037" s="7" t="s">
        <v>1098</v>
      </c>
      <c r="D2037" s="7" t="s">
        <v>716</v>
      </c>
      <c r="E2037" s="7"/>
      <c r="F2037" s="7"/>
    </row>
    <row r="2038">
      <c r="A2038" s="7" t="s">
        <v>3440</v>
      </c>
      <c r="C2038" s="7" t="s">
        <v>1068</v>
      </c>
      <c r="D2038" s="7" t="s">
        <v>1068</v>
      </c>
      <c r="E2038" s="7"/>
      <c r="F2038" s="7"/>
    </row>
    <row r="2039">
      <c r="A2039" s="7" t="s">
        <v>3441</v>
      </c>
      <c r="B2039" s="7" t="s">
        <v>975</v>
      </c>
      <c r="C2039" s="7" t="s">
        <v>976</v>
      </c>
      <c r="D2039" s="7" t="s">
        <v>977</v>
      </c>
      <c r="E2039" s="7"/>
      <c r="F2039" s="7"/>
    </row>
    <row r="2040">
      <c r="A2040" s="7" t="s">
        <v>3442</v>
      </c>
      <c r="B2040" s="7" t="s">
        <v>3443</v>
      </c>
      <c r="C2040" s="7" t="s">
        <v>693</v>
      </c>
      <c r="D2040" s="7" t="s">
        <v>694</v>
      </c>
      <c r="E2040" s="7"/>
      <c r="F2040" s="7"/>
    </row>
    <row r="2041">
      <c r="A2041" s="7" t="s">
        <v>3442</v>
      </c>
      <c r="B2041" s="7" t="s">
        <v>3444</v>
      </c>
      <c r="C2041" s="7" t="s">
        <v>696</v>
      </c>
      <c r="D2041" s="7" t="s">
        <v>694</v>
      </c>
      <c r="E2041" s="7"/>
      <c r="F2041" s="7"/>
    </row>
    <row r="2042">
      <c r="A2042" s="7" t="s">
        <v>3445</v>
      </c>
      <c r="C2042" s="7" t="s">
        <v>675</v>
      </c>
      <c r="D2042" s="7" t="s">
        <v>676</v>
      </c>
      <c r="E2042" s="7"/>
      <c r="F2042" s="7"/>
    </row>
    <row r="2043">
      <c r="A2043" s="7" t="s">
        <v>3446</v>
      </c>
      <c r="C2043" s="7" t="s">
        <v>675</v>
      </c>
      <c r="D2043" s="7" t="s">
        <v>676</v>
      </c>
      <c r="E2043" s="7"/>
      <c r="F2043" s="7"/>
    </row>
    <row r="2044">
      <c r="A2044" s="7" t="s">
        <v>3447</v>
      </c>
      <c r="B2044" s="7" t="s">
        <v>619</v>
      </c>
      <c r="C2044" s="7" t="s">
        <v>620</v>
      </c>
      <c r="D2044" s="7" t="s">
        <v>621</v>
      </c>
      <c r="E2044" s="7"/>
      <c r="F2044" s="7"/>
    </row>
    <row r="2045">
      <c r="A2045" s="7" t="s">
        <v>3448</v>
      </c>
      <c r="C2045" s="7" t="s">
        <v>940</v>
      </c>
      <c r="D2045" s="7" t="s">
        <v>941</v>
      </c>
      <c r="E2045" s="7"/>
      <c r="F2045" s="7"/>
    </row>
    <row r="2046">
      <c r="A2046" s="7" t="s">
        <v>3449</v>
      </c>
      <c r="C2046" s="7" t="s">
        <v>1051</v>
      </c>
      <c r="D2046" s="7" t="s">
        <v>1052</v>
      </c>
      <c r="E2046" s="7"/>
      <c r="F2046" s="7"/>
    </row>
    <row r="2047">
      <c r="A2047" s="7" t="s">
        <v>3450</v>
      </c>
      <c r="B2047" s="7" t="s">
        <v>664</v>
      </c>
      <c r="C2047" s="7" t="s">
        <v>665</v>
      </c>
      <c r="D2047" s="7" t="s">
        <v>664</v>
      </c>
      <c r="E2047" s="7"/>
      <c r="F2047" s="7"/>
    </row>
    <row r="2048">
      <c r="A2048" s="7" t="s">
        <v>3451</v>
      </c>
      <c r="C2048" s="7" t="s">
        <v>1649</v>
      </c>
      <c r="D2048" s="7" t="s">
        <v>1650</v>
      </c>
      <c r="E2048" s="7"/>
      <c r="F2048" s="7"/>
    </row>
    <row r="2049">
      <c r="A2049" s="7" t="s">
        <v>3452</v>
      </c>
      <c r="C2049" s="7" t="s">
        <v>715</v>
      </c>
      <c r="D2049" s="7" t="s">
        <v>716</v>
      </c>
      <c r="E2049" s="7"/>
      <c r="F2049" s="7"/>
    </row>
    <row r="2050">
      <c r="A2050" s="7" t="s">
        <v>3453</v>
      </c>
      <c r="C2050" s="7" t="s">
        <v>675</v>
      </c>
      <c r="D2050" s="7" t="s">
        <v>676</v>
      </c>
      <c r="E2050" s="7"/>
      <c r="F2050" s="7"/>
    </row>
    <row r="2051">
      <c r="A2051" s="7" t="s">
        <v>3454</v>
      </c>
      <c r="B2051" s="7" t="s">
        <v>740</v>
      </c>
      <c r="C2051" s="7" t="s">
        <v>741</v>
      </c>
      <c r="D2051" s="7" t="s">
        <v>740</v>
      </c>
      <c r="E2051" s="7"/>
      <c r="F2051" s="7"/>
    </row>
    <row r="2052">
      <c r="A2052" s="7" t="s">
        <v>3455</v>
      </c>
      <c r="C2052" s="7" t="s">
        <v>1068</v>
      </c>
      <c r="D2052" s="7" t="s">
        <v>1068</v>
      </c>
      <c r="E2052" s="7"/>
      <c r="F2052" s="7"/>
    </row>
    <row r="2053">
      <c r="A2053" s="7" t="s">
        <v>3456</v>
      </c>
      <c r="C2053" s="7" t="s">
        <v>839</v>
      </c>
      <c r="D2053" s="7" t="s">
        <v>599</v>
      </c>
      <c r="E2053" s="7"/>
      <c r="F2053" s="7"/>
    </row>
    <row r="2054">
      <c r="A2054" s="7" t="s">
        <v>3457</v>
      </c>
      <c r="B2054" s="7" t="s">
        <v>1403</v>
      </c>
      <c r="C2054" s="7" t="s">
        <v>1404</v>
      </c>
      <c r="D2054" s="7" t="s">
        <v>887</v>
      </c>
      <c r="E2054" s="7"/>
      <c r="F2054" s="7"/>
    </row>
    <row r="2055">
      <c r="A2055" s="7" t="s">
        <v>3458</v>
      </c>
      <c r="C2055" s="7" t="s">
        <v>1037</v>
      </c>
      <c r="D2055" s="7" t="s">
        <v>699</v>
      </c>
      <c r="E2055" s="7"/>
      <c r="F2055" s="7"/>
    </row>
    <row r="2056">
      <c r="A2056" s="7" t="s">
        <v>3459</v>
      </c>
      <c r="C2056" s="7" t="s">
        <v>678</v>
      </c>
      <c r="D2056" s="7" t="s">
        <v>679</v>
      </c>
      <c r="E2056" s="7"/>
      <c r="F2056" s="7"/>
    </row>
    <row r="2057">
      <c r="A2057" s="7" t="s">
        <v>3460</v>
      </c>
      <c r="B2057" s="7" t="s">
        <v>733</v>
      </c>
      <c r="C2057" s="7" t="s">
        <v>734</v>
      </c>
      <c r="D2057" s="7" t="s">
        <v>735</v>
      </c>
      <c r="E2057" s="7"/>
      <c r="F2057" s="7"/>
    </row>
    <row r="2058">
      <c r="A2058" s="7" t="s">
        <v>3461</v>
      </c>
      <c r="B2058" s="7" t="s">
        <v>3462</v>
      </c>
      <c r="C2058" s="7" t="s">
        <v>3463</v>
      </c>
      <c r="D2058" s="7" t="s">
        <v>3462</v>
      </c>
      <c r="E2058" s="7"/>
      <c r="F2058" s="7"/>
    </row>
    <row r="2059">
      <c r="A2059" s="7" t="s">
        <v>3464</v>
      </c>
      <c r="C2059" s="7" t="s">
        <v>701</v>
      </c>
      <c r="D2059" s="7" t="s">
        <v>702</v>
      </c>
      <c r="E2059" s="7"/>
      <c r="F2059" s="7"/>
    </row>
    <row r="2060">
      <c r="A2060" s="7" t="s">
        <v>3465</v>
      </c>
      <c r="B2060" s="7" t="s">
        <v>686</v>
      </c>
      <c r="C2060" s="7" t="s">
        <v>685</v>
      </c>
      <c r="D2060" s="7" t="s">
        <v>686</v>
      </c>
      <c r="E2060" s="7"/>
      <c r="F2060" s="7"/>
    </row>
    <row r="2061">
      <c r="A2061" s="7" t="s">
        <v>3466</v>
      </c>
      <c r="B2061" s="7" t="s">
        <v>1865</v>
      </c>
      <c r="C2061" s="7" t="s">
        <v>903</v>
      </c>
      <c r="D2061" s="7" t="s">
        <v>596</v>
      </c>
      <c r="E2061" s="7"/>
      <c r="F2061" s="7"/>
    </row>
    <row r="2062">
      <c r="A2062" s="7" t="s">
        <v>3467</v>
      </c>
      <c r="B2062" s="7" t="s">
        <v>3468</v>
      </c>
      <c r="C2062" s="7" t="s">
        <v>555</v>
      </c>
      <c r="D2062" s="7" t="s">
        <v>556</v>
      </c>
      <c r="E2062" s="7"/>
      <c r="F2062" s="7"/>
    </row>
    <row r="2063">
      <c r="A2063" s="7" t="s">
        <v>3469</v>
      </c>
      <c r="C2063" s="7" t="s">
        <v>886</v>
      </c>
      <c r="D2063" s="7" t="s">
        <v>887</v>
      </c>
      <c r="E2063" s="7"/>
      <c r="F2063" s="7"/>
    </row>
    <row r="2064">
      <c r="A2064" s="7" t="s">
        <v>3470</v>
      </c>
      <c r="B2064" s="7" t="s">
        <v>725</v>
      </c>
      <c r="C2064" s="7" t="s">
        <v>726</v>
      </c>
      <c r="D2064" s="7" t="s">
        <v>725</v>
      </c>
      <c r="E2064" s="7"/>
      <c r="F2064" s="7"/>
    </row>
    <row r="2065">
      <c r="A2065" s="7" t="s">
        <v>3471</v>
      </c>
      <c r="B2065" s="7" t="s">
        <v>2025</v>
      </c>
      <c r="C2065" s="7" t="s">
        <v>1991</v>
      </c>
      <c r="D2065" s="7" t="s">
        <v>531</v>
      </c>
      <c r="E2065" s="7"/>
      <c r="F2065" s="7"/>
    </row>
    <row r="2066">
      <c r="A2066" s="7" t="s">
        <v>3472</v>
      </c>
      <c r="B2066" s="7" t="s">
        <v>1278</v>
      </c>
      <c r="C2066" s="7" t="s">
        <v>1279</v>
      </c>
      <c r="D2066" s="7" t="s">
        <v>596</v>
      </c>
      <c r="E2066" s="7"/>
      <c r="F2066" s="7"/>
    </row>
    <row r="2067">
      <c r="A2067" s="7" t="s">
        <v>3473</v>
      </c>
      <c r="C2067" s="7" t="s">
        <v>1400</v>
      </c>
      <c r="D2067" s="7" t="s">
        <v>682</v>
      </c>
      <c r="E2067" s="7"/>
      <c r="F2067" s="7"/>
    </row>
    <row r="2068">
      <c r="A2068" s="7" t="s">
        <v>3474</v>
      </c>
      <c r="C2068" s="7" t="s">
        <v>570</v>
      </c>
      <c r="D2068" s="7" t="s">
        <v>571</v>
      </c>
      <c r="E2068" s="7"/>
      <c r="F2068" s="7"/>
    </row>
    <row r="2069">
      <c r="A2069" s="7" t="s">
        <v>3475</v>
      </c>
      <c r="C2069" s="7" t="s">
        <v>678</v>
      </c>
      <c r="D2069" s="7" t="s">
        <v>679</v>
      </c>
      <c r="E2069" s="7"/>
      <c r="F2069" s="7"/>
    </row>
    <row r="2070">
      <c r="A2070" s="7" t="s">
        <v>3476</v>
      </c>
      <c r="C2070" s="7" t="s">
        <v>792</v>
      </c>
      <c r="D2070" s="7" t="s">
        <v>751</v>
      </c>
      <c r="E2070" s="7"/>
      <c r="F2070" s="7"/>
    </row>
    <row r="2071">
      <c r="A2071" s="7" t="s">
        <v>3477</v>
      </c>
      <c r="B2071" s="7" t="s">
        <v>3478</v>
      </c>
      <c r="C2071" s="7" t="s">
        <v>752</v>
      </c>
      <c r="D2071" s="7" t="s">
        <v>753</v>
      </c>
      <c r="E2071" s="7"/>
      <c r="F2071" s="7"/>
    </row>
    <row r="2072">
      <c r="A2072" s="7" t="s">
        <v>3479</v>
      </c>
      <c r="B2072" s="7" t="s">
        <v>3480</v>
      </c>
      <c r="C2072" s="7" t="s">
        <v>1119</v>
      </c>
      <c r="D2072" s="7" t="s">
        <v>1120</v>
      </c>
      <c r="E2072" s="7"/>
      <c r="F2072" s="7"/>
    </row>
    <row r="2073">
      <c r="A2073" s="7" t="s">
        <v>3481</v>
      </c>
      <c r="C2073" s="7" t="s">
        <v>611</v>
      </c>
      <c r="D2073" s="7" t="s">
        <v>612</v>
      </c>
      <c r="E2073" s="7"/>
      <c r="F2073" s="7"/>
    </row>
    <row r="2074">
      <c r="A2074" s="7" t="s">
        <v>3482</v>
      </c>
      <c r="C2074" s="7" t="s">
        <v>1564</v>
      </c>
      <c r="D2074" s="7" t="s">
        <v>1564</v>
      </c>
      <c r="E2074" s="7"/>
      <c r="F2074" s="7"/>
    </row>
    <row r="2075">
      <c r="A2075" s="7" t="s">
        <v>3483</v>
      </c>
      <c r="C2075" s="7" t="s">
        <v>1564</v>
      </c>
      <c r="D2075" s="7" t="s">
        <v>1564</v>
      </c>
      <c r="E2075" s="7"/>
      <c r="F2075" s="7"/>
    </row>
    <row r="2076">
      <c r="A2076" s="7" t="s">
        <v>3484</v>
      </c>
      <c r="C2076" s="7" t="s">
        <v>1564</v>
      </c>
      <c r="D2076" s="7" t="s">
        <v>1564</v>
      </c>
      <c r="E2076" s="7"/>
      <c r="F2076" s="7"/>
    </row>
    <row r="2077">
      <c r="A2077" s="7" t="s">
        <v>3485</v>
      </c>
      <c r="B2077" s="7" t="s">
        <v>1232</v>
      </c>
      <c r="C2077" s="7" t="s">
        <v>1449</v>
      </c>
      <c r="D2077" s="7" t="s">
        <v>985</v>
      </c>
      <c r="E2077" s="7"/>
      <c r="F2077" s="7"/>
    </row>
    <row r="2078">
      <c r="A2078" s="7" t="s">
        <v>3486</v>
      </c>
      <c r="B2078" s="7" t="s">
        <v>877</v>
      </c>
      <c r="C2078" s="7" t="s">
        <v>552</v>
      </c>
      <c r="D2078" s="7" t="s">
        <v>552</v>
      </c>
      <c r="E2078" s="7"/>
      <c r="F2078" s="7"/>
    </row>
    <row r="2079">
      <c r="A2079" s="7" t="s">
        <v>3487</v>
      </c>
      <c r="B2079" s="7" t="s">
        <v>1482</v>
      </c>
      <c r="C2079" s="7" t="s">
        <v>1481</v>
      </c>
      <c r="D2079" s="7" t="s">
        <v>1030</v>
      </c>
      <c r="E2079" s="7"/>
      <c r="F2079" s="7"/>
    </row>
    <row r="2080">
      <c r="A2080" s="7" t="s">
        <v>3488</v>
      </c>
      <c r="B2080" s="7" t="s">
        <v>3489</v>
      </c>
      <c r="C2080" s="7" t="s">
        <v>3490</v>
      </c>
      <c r="D2080" s="7" t="s">
        <v>2810</v>
      </c>
      <c r="E2080" s="7"/>
      <c r="F2080" s="7"/>
    </row>
    <row r="2081">
      <c r="A2081" s="7" t="s">
        <v>3491</v>
      </c>
      <c r="B2081" s="7" t="s">
        <v>1002</v>
      </c>
      <c r="C2081" s="7" t="s">
        <v>1003</v>
      </c>
      <c r="D2081" s="7" t="s">
        <v>921</v>
      </c>
      <c r="E2081" s="7"/>
      <c r="F2081" s="7"/>
    </row>
    <row r="2082">
      <c r="A2082" s="7" t="s">
        <v>3492</v>
      </c>
      <c r="B2082" s="7" t="s">
        <v>3493</v>
      </c>
      <c r="C2082" s="7" t="s">
        <v>1011</v>
      </c>
      <c r="D2082" s="7" t="s">
        <v>1012</v>
      </c>
      <c r="E2082" s="7"/>
      <c r="F2082" s="7"/>
    </row>
    <row r="2083">
      <c r="A2083" s="7" t="s">
        <v>3494</v>
      </c>
      <c r="B2083" s="7" t="s">
        <v>902</v>
      </c>
      <c r="C2083" s="7" t="s">
        <v>903</v>
      </c>
      <c r="D2083" s="7" t="s">
        <v>596</v>
      </c>
      <c r="E2083" s="7"/>
      <c r="F2083" s="7"/>
    </row>
    <row r="2084">
      <c r="A2084" s="7" t="s">
        <v>3494</v>
      </c>
      <c r="B2084" s="7" t="s">
        <v>552</v>
      </c>
      <c r="C2084" s="7" t="s">
        <v>1174</v>
      </c>
      <c r="D2084" s="7" t="s">
        <v>552</v>
      </c>
      <c r="E2084" s="7"/>
      <c r="F2084" s="7"/>
    </row>
    <row r="2085">
      <c r="A2085" s="7" t="s">
        <v>3495</v>
      </c>
      <c r="C2085" s="7" t="s">
        <v>1265</v>
      </c>
      <c r="D2085" s="7" t="s">
        <v>1266</v>
      </c>
      <c r="E2085" s="7"/>
      <c r="F2085" s="7"/>
    </row>
    <row r="2086">
      <c r="A2086" s="7" t="s">
        <v>3496</v>
      </c>
      <c r="B2086" s="7" t="s">
        <v>3497</v>
      </c>
      <c r="C2086" s="7" t="s">
        <v>693</v>
      </c>
      <c r="D2086" s="7" t="s">
        <v>694</v>
      </c>
      <c r="E2086" s="7"/>
      <c r="F2086" s="7"/>
    </row>
    <row r="2087">
      <c r="A2087" s="7" t="s">
        <v>3496</v>
      </c>
      <c r="B2087" s="7" t="s">
        <v>3497</v>
      </c>
      <c r="C2087" s="7" t="s">
        <v>696</v>
      </c>
      <c r="D2087" s="7" t="s">
        <v>694</v>
      </c>
      <c r="E2087" s="7"/>
      <c r="F2087" s="7"/>
    </row>
    <row r="2088">
      <c r="A2088" s="7" t="s">
        <v>3498</v>
      </c>
      <c r="B2088" s="7" t="s">
        <v>3499</v>
      </c>
      <c r="C2088" s="7" t="s">
        <v>529</v>
      </c>
      <c r="D2088" s="7" t="s">
        <v>531</v>
      </c>
      <c r="E2088" s="7"/>
      <c r="F2088" s="7"/>
    </row>
    <row r="2089">
      <c r="A2089" s="7" t="s">
        <v>3498</v>
      </c>
      <c r="B2089" s="7" t="s">
        <v>571</v>
      </c>
      <c r="C2089" s="7" t="s">
        <v>821</v>
      </c>
      <c r="D2089" s="7" t="s">
        <v>571</v>
      </c>
      <c r="E2089" s="7"/>
      <c r="F2089" s="7"/>
    </row>
    <row r="2090">
      <c r="A2090" s="7" t="s">
        <v>3500</v>
      </c>
      <c r="C2090" s="7" t="s">
        <v>1183</v>
      </c>
      <c r="D2090" s="7" t="s">
        <v>579</v>
      </c>
      <c r="E2090" s="7"/>
      <c r="F2090" s="7"/>
    </row>
    <row r="2091">
      <c r="A2091" s="7" t="s">
        <v>3501</v>
      </c>
      <c r="B2091" s="7" t="s">
        <v>3502</v>
      </c>
      <c r="C2091" s="7" t="s">
        <v>927</v>
      </c>
      <c r="D2091" s="7" t="s">
        <v>928</v>
      </c>
      <c r="E2091" s="7"/>
      <c r="F2091" s="7"/>
    </row>
    <row r="2092">
      <c r="A2092" s="7" t="s">
        <v>3503</v>
      </c>
      <c r="C2092" s="7" t="s">
        <v>535</v>
      </c>
      <c r="D2092" s="7" t="s">
        <v>536</v>
      </c>
      <c r="E2092" s="7"/>
      <c r="F2092" s="7"/>
    </row>
    <row r="2093">
      <c r="A2093" s="7" t="s">
        <v>3504</v>
      </c>
      <c r="B2093" s="7" t="s">
        <v>552</v>
      </c>
      <c r="C2093" s="7" t="s">
        <v>1174</v>
      </c>
      <c r="D2093" s="7" t="s">
        <v>552</v>
      </c>
      <c r="E2093" s="7"/>
      <c r="F2093" s="7"/>
    </row>
    <row r="2094">
      <c r="A2094" s="7" t="s">
        <v>3505</v>
      </c>
      <c r="B2094" s="7" t="s">
        <v>783</v>
      </c>
      <c r="C2094" s="7" t="s">
        <v>784</v>
      </c>
      <c r="D2094" s="7" t="s">
        <v>690</v>
      </c>
      <c r="E2094" s="7"/>
      <c r="F2094" s="7"/>
    </row>
    <row r="2095">
      <c r="A2095" s="7" t="s">
        <v>3506</v>
      </c>
      <c r="B2095" s="7" t="s">
        <v>704</v>
      </c>
      <c r="C2095" s="7" t="s">
        <v>705</v>
      </c>
      <c r="D2095" s="7" t="s">
        <v>706</v>
      </c>
      <c r="E2095" s="7"/>
      <c r="F2095" s="7"/>
    </row>
    <row r="2096">
      <c r="A2096" s="7" t="s">
        <v>3507</v>
      </c>
      <c r="C2096" s="7" t="s">
        <v>526</v>
      </c>
      <c r="D2096" s="7" t="s">
        <v>527</v>
      </c>
      <c r="E2096" s="7"/>
      <c r="F2096" s="7"/>
    </row>
    <row r="2097">
      <c r="A2097" s="7" t="s">
        <v>3508</v>
      </c>
      <c r="C2097" s="7" t="s">
        <v>777</v>
      </c>
      <c r="D2097" s="7" t="s">
        <v>527</v>
      </c>
      <c r="E2097" s="7"/>
      <c r="F2097" s="7"/>
    </row>
    <row r="2098">
      <c r="A2098" s="7" t="s">
        <v>3509</v>
      </c>
      <c r="B2098" s="7" t="s">
        <v>1938</v>
      </c>
      <c r="C2098" s="7" t="s">
        <v>1937</v>
      </c>
      <c r="D2098" s="7" t="s">
        <v>1938</v>
      </c>
      <c r="E2098" s="7"/>
      <c r="F2098" s="7"/>
    </row>
    <row r="2099">
      <c r="A2099" s="7" t="s">
        <v>3510</v>
      </c>
      <c r="B2099" s="7" t="s">
        <v>728</v>
      </c>
      <c r="C2099" s="7" t="s">
        <v>729</v>
      </c>
      <c r="D2099" s="7" t="s">
        <v>571</v>
      </c>
      <c r="E2099" s="7"/>
      <c r="F2099" s="7"/>
    </row>
    <row r="2100">
      <c r="A2100" s="7" t="s">
        <v>3511</v>
      </c>
      <c r="B2100" s="7" t="s">
        <v>723</v>
      </c>
      <c r="C2100" s="7" t="s">
        <v>722</v>
      </c>
      <c r="D2100" s="7" t="s">
        <v>723</v>
      </c>
      <c r="E2100" s="7"/>
      <c r="F2100" s="7"/>
    </row>
    <row r="2101">
      <c r="A2101" s="7" t="s">
        <v>3512</v>
      </c>
      <c r="C2101" s="7" t="s">
        <v>779</v>
      </c>
      <c r="D2101" s="7" t="s">
        <v>780</v>
      </c>
      <c r="E2101" s="7"/>
      <c r="F2101" s="7"/>
    </row>
    <row r="2102">
      <c r="A2102" s="7" t="s">
        <v>3513</v>
      </c>
      <c r="B2102" s="7" t="s">
        <v>804</v>
      </c>
      <c r="C2102" s="7" t="s">
        <v>805</v>
      </c>
      <c r="D2102" s="7" t="s">
        <v>806</v>
      </c>
      <c r="E2102" s="7"/>
      <c r="F2102" s="7"/>
    </row>
    <row r="2103">
      <c r="A2103" s="7" t="s">
        <v>3514</v>
      </c>
      <c r="B2103" s="7" t="s">
        <v>3515</v>
      </c>
      <c r="C2103" s="7" t="s">
        <v>1512</v>
      </c>
      <c r="D2103" s="7" t="s">
        <v>583</v>
      </c>
      <c r="E2103" s="7"/>
      <c r="F2103" s="7"/>
    </row>
    <row r="2104">
      <c r="A2104" s="7" t="s">
        <v>3516</v>
      </c>
      <c r="C2104" s="7" t="s">
        <v>755</v>
      </c>
      <c r="D2104" s="7" t="s">
        <v>751</v>
      </c>
      <c r="E2104" s="7"/>
      <c r="F2104" s="7"/>
    </row>
    <row r="2105">
      <c r="A2105" s="7" t="s">
        <v>3517</v>
      </c>
      <c r="C2105" s="7" t="s">
        <v>771</v>
      </c>
      <c r="D2105" s="7" t="s">
        <v>771</v>
      </c>
      <c r="E2105" s="7"/>
      <c r="F2105" s="7"/>
    </row>
    <row r="2106">
      <c r="A2106" s="7" t="s">
        <v>3518</v>
      </c>
      <c r="C2106" s="7" t="s">
        <v>1372</v>
      </c>
      <c r="D2106" s="7" t="s">
        <v>1373</v>
      </c>
      <c r="E2106" s="7"/>
      <c r="F2106" s="7"/>
    </row>
    <row r="2107">
      <c r="A2107" s="7" t="s">
        <v>3519</v>
      </c>
      <c r="C2107" s="7" t="s">
        <v>1084</v>
      </c>
      <c r="D2107" s="7" t="s">
        <v>1085</v>
      </c>
      <c r="E2107" s="7"/>
      <c r="F2107" s="7"/>
    </row>
    <row r="2108">
      <c r="A2108" s="7" t="s">
        <v>3520</v>
      </c>
      <c r="B2108" s="7" t="s">
        <v>1217</v>
      </c>
      <c r="C2108" s="7" t="s">
        <v>2362</v>
      </c>
      <c r="D2108" s="7" t="s">
        <v>1219</v>
      </c>
      <c r="E2108" s="7"/>
      <c r="F2108" s="7"/>
    </row>
    <row r="2109">
      <c r="A2109" s="7" t="s">
        <v>3521</v>
      </c>
      <c r="C2109" s="7" t="s">
        <v>526</v>
      </c>
      <c r="D2109" s="7" t="s">
        <v>527</v>
      </c>
      <c r="E2109" s="7"/>
      <c r="F2109" s="7"/>
    </row>
    <row r="2110">
      <c r="A2110" s="7" t="s">
        <v>3522</v>
      </c>
      <c r="C2110" s="7" t="s">
        <v>1183</v>
      </c>
      <c r="D2110" s="7" t="s">
        <v>579</v>
      </c>
      <c r="E2110" s="7"/>
      <c r="F2110" s="7"/>
    </row>
    <row r="2111">
      <c r="A2111" s="7" t="s">
        <v>3523</v>
      </c>
      <c r="B2111" s="7" t="s">
        <v>728</v>
      </c>
      <c r="C2111" s="7" t="s">
        <v>729</v>
      </c>
      <c r="D2111" s="7" t="s">
        <v>571</v>
      </c>
      <c r="E2111" s="7"/>
      <c r="F2111" s="7"/>
    </row>
    <row r="2112">
      <c r="A2112" s="7" t="s">
        <v>3524</v>
      </c>
      <c r="B2112" s="7" t="s">
        <v>1818</v>
      </c>
      <c r="C2112" s="7" t="s">
        <v>1207</v>
      </c>
      <c r="D2112" s="7" t="s">
        <v>531</v>
      </c>
      <c r="E2112" s="7"/>
      <c r="F2112" s="7"/>
    </row>
    <row r="2113">
      <c r="A2113" s="7" t="s">
        <v>3525</v>
      </c>
      <c r="C2113" s="7" t="s">
        <v>892</v>
      </c>
      <c r="D2113" s="7" t="s">
        <v>893</v>
      </c>
      <c r="E2113" s="7"/>
      <c r="F2113" s="7"/>
    </row>
    <row r="2114">
      <c r="A2114" s="7" t="s">
        <v>3526</v>
      </c>
      <c r="B2114" s="7" t="s">
        <v>664</v>
      </c>
      <c r="C2114" s="7" t="s">
        <v>665</v>
      </c>
      <c r="D2114" s="7" t="s">
        <v>664</v>
      </c>
      <c r="E2114" s="7"/>
      <c r="F2114" s="7"/>
    </row>
    <row r="2115">
      <c r="A2115" s="7" t="s">
        <v>3527</v>
      </c>
      <c r="B2115" s="7" t="s">
        <v>2032</v>
      </c>
      <c r="C2115" s="7" t="s">
        <v>2033</v>
      </c>
      <c r="D2115" s="7" t="s">
        <v>788</v>
      </c>
      <c r="E2115" s="7"/>
      <c r="F2115" s="7"/>
    </row>
    <row r="2116">
      <c r="A2116" s="7" t="s">
        <v>3528</v>
      </c>
      <c r="B2116" s="7" t="s">
        <v>3529</v>
      </c>
      <c r="C2116" s="7" t="s">
        <v>1180</v>
      </c>
      <c r="D2116" s="7" t="s">
        <v>1181</v>
      </c>
      <c r="E2116" s="7"/>
      <c r="F2116" s="7"/>
    </row>
    <row r="2117">
      <c r="A2117" s="7" t="s">
        <v>3530</v>
      </c>
      <c r="B2117" s="7" t="s">
        <v>1030</v>
      </c>
      <c r="C2117" s="7" t="s">
        <v>1060</v>
      </c>
      <c r="D2117" s="7" t="s">
        <v>1030</v>
      </c>
      <c r="E2117" s="7"/>
      <c r="F2117" s="7"/>
    </row>
    <row r="2118">
      <c r="A2118" s="7" t="s">
        <v>3531</v>
      </c>
      <c r="B2118" s="7" t="s">
        <v>615</v>
      </c>
      <c r="C2118" s="7" t="s">
        <v>1744</v>
      </c>
      <c r="D2118" s="7" t="s">
        <v>617</v>
      </c>
      <c r="E2118" s="7"/>
      <c r="F2118" s="7"/>
    </row>
    <row r="2119">
      <c r="A2119" s="7" t="s">
        <v>578</v>
      </c>
      <c r="B2119" s="7" t="s">
        <v>577</v>
      </c>
      <c r="C2119" s="7" t="s">
        <v>578</v>
      </c>
      <c r="D2119" s="7" t="s">
        <v>579</v>
      </c>
      <c r="E2119" s="7"/>
      <c r="F2119" s="7"/>
    </row>
    <row r="2120">
      <c r="A2120" s="7" t="s">
        <v>3532</v>
      </c>
      <c r="B2120" s="7" t="s">
        <v>3533</v>
      </c>
      <c r="C2120" s="7" t="s">
        <v>1637</v>
      </c>
      <c r="D2120" s="7" t="s">
        <v>1638</v>
      </c>
      <c r="E2120" s="7"/>
      <c r="F2120" s="7"/>
    </row>
    <row r="2121">
      <c r="A2121" s="7" t="s">
        <v>3534</v>
      </c>
      <c r="B2121" s="7" t="s">
        <v>615</v>
      </c>
      <c r="C2121" s="7" t="s">
        <v>1127</v>
      </c>
      <c r="D2121" s="7" t="s">
        <v>617</v>
      </c>
      <c r="E2121" s="7"/>
      <c r="F2121" s="7"/>
    </row>
    <row r="2122">
      <c r="A2122" s="7" t="s">
        <v>3535</v>
      </c>
      <c r="C2122" s="7" t="s">
        <v>1452</v>
      </c>
      <c r="D2122" s="7" t="s">
        <v>583</v>
      </c>
      <c r="E2122" s="7"/>
      <c r="F2122" s="7"/>
    </row>
    <row r="2123">
      <c r="A2123" s="7" t="s">
        <v>3536</v>
      </c>
      <c r="B2123" s="7" t="s">
        <v>2337</v>
      </c>
      <c r="C2123" s="7" t="s">
        <v>1360</v>
      </c>
      <c r="D2123" s="7" t="s">
        <v>583</v>
      </c>
      <c r="E2123" s="7"/>
      <c r="F2123" s="7"/>
    </row>
    <row r="2124">
      <c r="A2124" s="7" t="s">
        <v>3537</v>
      </c>
      <c r="B2124" s="7" t="s">
        <v>3538</v>
      </c>
      <c r="C2124" s="7" t="s">
        <v>1462</v>
      </c>
      <c r="D2124" s="7" t="s">
        <v>819</v>
      </c>
      <c r="E2124" s="7"/>
      <c r="F2124" s="7"/>
    </row>
    <row r="2125">
      <c r="A2125" s="7" t="s">
        <v>3539</v>
      </c>
      <c r="C2125" s="7" t="s">
        <v>1019</v>
      </c>
      <c r="D2125" s="7" t="s">
        <v>609</v>
      </c>
      <c r="E2125" s="7"/>
      <c r="F2125" s="7"/>
    </row>
    <row r="2126">
      <c r="A2126" s="7" t="s">
        <v>1180</v>
      </c>
      <c r="B2126" s="7" t="s">
        <v>3540</v>
      </c>
      <c r="C2126" s="7" t="s">
        <v>1180</v>
      </c>
      <c r="D2126" s="7" t="s">
        <v>1181</v>
      </c>
      <c r="E2126" s="7"/>
      <c r="F2126" s="7"/>
    </row>
    <row r="2127">
      <c r="A2127" s="7" t="s">
        <v>3541</v>
      </c>
      <c r="C2127" s="7" t="s">
        <v>533</v>
      </c>
      <c r="D2127" s="7" t="s">
        <v>527</v>
      </c>
      <c r="E2127" s="7"/>
      <c r="F2127" s="7"/>
    </row>
    <row r="2128">
      <c r="A2128" s="7" t="s">
        <v>3542</v>
      </c>
      <c r="C2128" s="7" t="s">
        <v>992</v>
      </c>
      <c r="D2128" s="7" t="s">
        <v>806</v>
      </c>
      <c r="E2128" s="7"/>
      <c r="F2128" s="7"/>
    </row>
    <row r="2129">
      <c r="A2129" s="7" t="s">
        <v>3543</v>
      </c>
      <c r="B2129" s="7" t="s">
        <v>1055</v>
      </c>
      <c r="C2129" s="7" t="s">
        <v>1323</v>
      </c>
      <c r="D2129" s="7" t="s">
        <v>1322</v>
      </c>
      <c r="E2129" s="7"/>
      <c r="F2129" s="7"/>
    </row>
    <row r="2130">
      <c r="A2130" s="7" t="s">
        <v>3544</v>
      </c>
      <c r="B2130" s="7" t="s">
        <v>716</v>
      </c>
      <c r="C2130" s="7" t="s">
        <v>1098</v>
      </c>
      <c r="D2130" s="7" t="s">
        <v>716</v>
      </c>
      <c r="E2130" s="7"/>
      <c r="F2130" s="7"/>
    </row>
    <row r="2131">
      <c r="A2131" s="7" t="s">
        <v>3545</v>
      </c>
      <c r="B2131" s="7" t="s">
        <v>1002</v>
      </c>
      <c r="C2131" s="7" t="s">
        <v>1003</v>
      </c>
      <c r="D2131" s="7" t="s">
        <v>921</v>
      </c>
      <c r="E2131" s="7"/>
      <c r="F2131" s="7"/>
    </row>
    <row r="2132">
      <c r="A2132" s="7" t="s">
        <v>3546</v>
      </c>
      <c r="B2132" s="7" t="s">
        <v>1828</v>
      </c>
      <c r="C2132" s="7" t="s">
        <v>1813</v>
      </c>
      <c r="D2132" s="7" t="s">
        <v>819</v>
      </c>
      <c r="E2132" s="7"/>
      <c r="F2132" s="7"/>
    </row>
    <row r="2133">
      <c r="A2133" s="7" t="s">
        <v>3547</v>
      </c>
      <c r="B2133" s="7" t="s">
        <v>1149</v>
      </c>
      <c r="C2133" s="7" t="s">
        <v>1150</v>
      </c>
      <c r="D2133" s="7" t="s">
        <v>1149</v>
      </c>
      <c r="E2133" s="7"/>
      <c r="F2133" s="7"/>
    </row>
    <row r="2134">
      <c r="A2134" s="7" t="s">
        <v>3548</v>
      </c>
      <c r="B2134" s="7" t="s">
        <v>921</v>
      </c>
      <c r="C2134" s="7" t="s">
        <v>922</v>
      </c>
      <c r="D2134" s="7" t="s">
        <v>921</v>
      </c>
      <c r="E2134" s="7"/>
      <c r="F2134" s="7"/>
    </row>
    <row r="2135">
      <c r="A2135" s="7" t="s">
        <v>3549</v>
      </c>
      <c r="C2135" s="7" t="s">
        <v>1214</v>
      </c>
      <c r="D2135" s="7" t="s">
        <v>1215</v>
      </c>
      <c r="E2135" s="7"/>
      <c r="F2135" s="7"/>
    </row>
    <row r="2136">
      <c r="A2136" s="7" t="s">
        <v>3549</v>
      </c>
      <c r="B2136" s="7" t="s">
        <v>3550</v>
      </c>
      <c r="C2136" s="7" t="s">
        <v>952</v>
      </c>
      <c r="D2136" s="7" t="s">
        <v>531</v>
      </c>
      <c r="E2136" s="7"/>
      <c r="F2136" s="7"/>
    </row>
    <row r="2137">
      <c r="A2137" s="7" t="s">
        <v>3551</v>
      </c>
      <c r="C2137" s="7" t="s">
        <v>1372</v>
      </c>
      <c r="D2137" s="7" t="s">
        <v>1373</v>
      </c>
      <c r="E2137" s="7"/>
      <c r="F2137" s="7"/>
    </row>
    <row r="2138">
      <c r="A2138" s="7" t="s">
        <v>3552</v>
      </c>
      <c r="B2138" s="7" t="s">
        <v>1454</v>
      </c>
      <c r="C2138" s="7" t="s">
        <v>1390</v>
      </c>
      <c r="D2138" s="7" t="s">
        <v>819</v>
      </c>
      <c r="E2138" s="7"/>
      <c r="F2138" s="7"/>
    </row>
    <row r="2139">
      <c r="A2139" s="7" t="s">
        <v>3553</v>
      </c>
      <c r="C2139" s="7" t="s">
        <v>1076</v>
      </c>
      <c r="D2139" s="7" t="s">
        <v>1077</v>
      </c>
      <c r="E2139" s="7"/>
      <c r="F2139" s="7"/>
    </row>
    <row r="2140">
      <c r="A2140" s="7" t="s">
        <v>3554</v>
      </c>
      <c r="C2140" s="7" t="s">
        <v>715</v>
      </c>
      <c r="D2140" s="7" t="s">
        <v>716</v>
      </c>
      <c r="E2140" s="7"/>
      <c r="F2140" s="7"/>
    </row>
    <row r="2141">
      <c r="A2141" s="7" t="s">
        <v>3555</v>
      </c>
      <c r="C2141" s="7" t="s">
        <v>601</v>
      </c>
      <c r="D2141" s="7" t="s">
        <v>602</v>
      </c>
      <c r="E2141" s="7"/>
      <c r="F2141" s="7"/>
    </row>
    <row r="2142">
      <c r="A2142" s="7" t="s">
        <v>3556</v>
      </c>
      <c r="B2142" s="7" t="s">
        <v>566</v>
      </c>
      <c r="C2142" s="7" t="s">
        <v>567</v>
      </c>
      <c r="D2142" s="7" t="s">
        <v>568</v>
      </c>
      <c r="E2142" s="7"/>
      <c r="F2142" s="7"/>
    </row>
    <row r="2143">
      <c r="A2143" s="7" t="s">
        <v>3557</v>
      </c>
      <c r="B2143" s="7" t="s">
        <v>615</v>
      </c>
      <c r="C2143" s="7" t="s">
        <v>616</v>
      </c>
      <c r="D2143" s="7" t="s">
        <v>617</v>
      </c>
      <c r="E2143" s="7"/>
      <c r="F2143" s="7"/>
    </row>
    <row r="2144">
      <c r="A2144" s="7" t="s">
        <v>3557</v>
      </c>
      <c r="B2144" s="7" t="s">
        <v>3558</v>
      </c>
      <c r="C2144" s="7" t="s">
        <v>1132</v>
      </c>
      <c r="D2144" s="7" t="s">
        <v>859</v>
      </c>
      <c r="E2144" s="7"/>
      <c r="F2144" s="7"/>
    </row>
    <row r="2145">
      <c r="A2145" s="7" t="s">
        <v>3559</v>
      </c>
      <c r="B2145" s="7" t="s">
        <v>1892</v>
      </c>
      <c r="C2145" s="7" t="s">
        <v>880</v>
      </c>
      <c r="D2145" s="7" t="s">
        <v>621</v>
      </c>
      <c r="E2145" s="7"/>
      <c r="F2145" s="7"/>
    </row>
    <row r="2146">
      <c r="A2146" s="7" t="s">
        <v>3560</v>
      </c>
      <c r="C2146" s="7" t="s">
        <v>892</v>
      </c>
      <c r="D2146" s="7" t="s">
        <v>893</v>
      </c>
      <c r="E2146" s="7"/>
      <c r="F2146" s="7"/>
    </row>
    <row r="2147">
      <c r="A2147" s="7" t="s">
        <v>3561</v>
      </c>
      <c r="B2147" s="7" t="s">
        <v>3562</v>
      </c>
      <c r="C2147" s="7" t="s">
        <v>748</v>
      </c>
      <c r="D2147" s="7" t="s">
        <v>749</v>
      </c>
      <c r="E2147" s="7"/>
      <c r="F2147" s="7"/>
    </row>
    <row r="2148">
      <c r="A2148" s="7" t="s">
        <v>3563</v>
      </c>
      <c r="B2148" s="7" t="s">
        <v>664</v>
      </c>
      <c r="C2148" s="7" t="s">
        <v>665</v>
      </c>
      <c r="D2148" s="7" t="s">
        <v>664</v>
      </c>
      <c r="E2148" s="7"/>
      <c r="F2148" s="7"/>
    </row>
    <row r="2149">
      <c r="A2149" s="7" t="s">
        <v>3564</v>
      </c>
      <c r="C2149" s="7" t="s">
        <v>598</v>
      </c>
      <c r="D2149" s="7" t="s">
        <v>599</v>
      </c>
      <c r="E2149" s="7"/>
      <c r="F2149" s="7"/>
    </row>
    <row r="2150">
      <c r="A2150" s="7" t="s">
        <v>3565</v>
      </c>
      <c r="B2150" s="7" t="s">
        <v>751</v>
      </c>
      <c r="C2150" s="7" t="s">
        <v>752</v>
      </c>
      <c r="D2150" s="7" t="s">
        <v>753</v>
      </c>
      <c r="E2150" s="7"/>
      <c r="F2150" s="7"/>
    </row>
    <row r="2151">
      <c r="A2151" s="7" t="s">
        <v>3566</v>
      </c>
      <c r="C2151" s="7" t="s">
        <v>755</v>
      </c>
      <c r="D2151" s="7" t="s">
        <v>751</v>
      </c>
      <c r="E2151" s="7"/>
      <c r="F2151" s="7"/>
    </row>
    <row r="2152">
      <c r="A2152" s="7" t="s">
        <v>3567</v>
      </c>
      <c r="B2152" s="7" t="s">
        <v>773</v>
      </c>
      <c r="C2152" s="7" t="s">
        <v>774</v>
      </c>
      <c r="D2152" s="7" t="s">
        <v>775</v>
      </c>
      <c r="E2152" s="7"/>
      <c r="F2152" s="7"/>
    </row>
    <row r="2153">
      <c r="A2153" s="7" t="s">
        <v>3568</v>
      </c>
      <c r="B2153" s="7" t="s">
        <v>2801</v>
      </c>
      <c r="C2153" s="7" t="s">
        <v>875</v>
      </c>
      <c r="D2153" s="7" t="s">
        <v>552</v>
      </c>
      <c r="E2153" s="7"/>
      <c r="F2153" s="7"/>
    </row>
    <row r="2154">
      <c r="A2154" s="7" t="s">
        <v>3569</v>
      </c>
      <c r="B2154" s="7" t="s">
        <v>3570</v>
      </c>
      <c r="C2154" s="7" t="s">
        <v>709</v>
      </c>
      <c r="D2154" s="7" t="s">
        <v>710</v>
      </c>
      <c r="E2154" s="7"/>
      <c r="F2154" s="7"/>
    </row>
    <row r="2155">
      <c r="A2155" s="7" t="s">
        <v>3569</v>
      </c>
      <c r="B2155" s="7" t="s">
        <v>733</v>
      </c>
      <c r="C2155" s="7" t="s">
        <v>734</v>
      </c>
      <c r="D2155" s="7" t="s">
        <v>735</v>
      </c>
      <c r="E2155" s="7"/>
      <c r="F2155" s="7"/>
    </row>
    <row r="2156">
      <c r="A2156" s="7" t="s">
        <v>3571</v>
      </c>
      <c r="B2156" s="7" t="s">
        <v>1638</v>
      </c>
      <c r="C2156" s="7" t="s">
        <v>1637</v>
      </c>
      <c r="D2156" s="7" t="s">
        <v>1638</v>
      </c>
      <c r="E2156" s="7"/>
      <c r="F2156" s="7"/>
    </row>
    <row r="2157">
      <c r="A2157" s="7" t="s">
        <v>3572</v>
      </c>
      <c r="B2157" s="7" t="s">
        <v>773</v>
      </c>
      <c r="C2157" s="7" t="s">
        <v>774</v>
      </c>
      <c r="D2157" s="7" t="s">
        <v>775</v>
      </c>
      <c r="E2157" s="7"/>
      <c r="F2157" s="7"/>
    </row>
    <row r="2158">
      <c r="A2158" s="7" t="s">
        <v>3573</v>
      </c>
      <c r="B2158" s="7" t="s">
        <v>3574</v>
      </c>
      <c r="C2158" s="7" t="s">
        <v>1506</v>
      </c>
      <c r="D2158" s="7" t="s">
        <v>1507</v>
      </c>
      <c r="E2158" s="7"/>
      <c r="F2158" s="7"/>
    </row>
    <row r="2159">
      <c r="A2159" s="7" t="s">
        <v>3575</v>
      </c>
      <c r="B2159" s="7" t="s">
        <v>1413</v>
      </c>
      <c r="C2159" s="7" t="s">
        <v>1414</v>
      </c>
      <c r="D2159" s="7" t="s">
        <v>1413</v>
      </c>
      <c r="E2159" s="7"/>
      <c r="F2159" s="7"/>
    </row>
    <row r="2160">
      <c r="A2160" s="7" t="s">
        <v>3576</v>
      </c>
      <c r="C2160" s="7" t="s">
        <v>777</v>
      </c>
      <c r="D2160" s="7" t="s">
        <v>527</v>
      </c>
      <c r="E2160" s="7"/>
      <c r="F2160" s="7"/>
    </row>
    <row r="2161">
      <c r="A2161" s="7" t="s">
        <v>3577</v>
      </c>
      <c r="B2161" s="7" t="s">
        <v>3578</v>
      </c>
      <c r="C2161" s="7" t="s">
        <v>748</v>
      </c>
      <c r="D2161" s="7" t="s">
        <v>749</v>
      </c>
      <c r="E2161" s="7"/>
      <c r="F2161" s="7"/>
    </row>
    <row r="2162">
      <c r="A2162" s="7" t="s">
        <v>3579</v>
      </c>
      <c r="B2162" s="7" t="s">
        <v>751</v>
      </c>
      <c r="C2162" s="7" t="s">
        <v>752</v>
      </c>
      <c r="D2162" s="7" t="s">
        <v>753</v>
      </c>
      <c r="E2162" s="7"/>
      <c r="F2162" s="7"/>
    </row>
    <row r="2163">
      <c r="A2163" s="7" t="s">
        <v>3580</v>
      </c>
      <c r="B2163" s="7" t="s">
        <v>902</v>
      </c>
      <c r="C2163" s="7" t="s">
        <v>596</v>
      </c>
      <c r="D2163" s="7" t="s">
        <v>596</v>
      </c>
      <c r="E2163" s="7"/>
      <c r="F2163" s="7"/>
    </row>
    <row r="2164">
      <c r="A2164" s="7" t="s">
        <v>3581</v>
      </c>
      <c r="C2164" s="7" t="s">
        <v>1019</v>
      </c>
      <c r="D2164" s="7" t="s">
        <v>609</v>
      </c>
      <c r="E2164" s="7"/>
      <c r="F2164" s="7"/>
    </row>
    <row r="2165">
      <c r="A2165" s="7" t="s">
        <v>3582</v>
      </c>
      <c r="B2165" s="7" t="s">
        <v>1030</v>
      </c>
      <c r="C2165" s="7" t="s">
        <v>1060</v>
      </c>
      <c r="D2165" s="7" t="s">
        <v>1030</v>
      </c>
      <c r="E2165" s="7"/>
      <c r="F2165" s="7"/>
    </row>
    <row r="2166">
      <c r="A2166" s="7" t="s">
        <v>3583</v>
      </c>
      <c r="B2166" s="7" t="s">
        <v>1612</v>
      </c>
      <c r="C2166" s="7" t="s">
        <v>1254</v>
      </c>
      <c r="D2166" s="7" t="s">
        <v>1191</v>
      </c>
      <c r="E2166" s="7"/>
      <c r="F2166" s="7"/>
    </row>
    <row r="2167">
      <c r="A2167" s="7" t="s">
        <v>3583</v>
      </c>
      <c r="C2167" s="7" t="s">
        <v>1336</v>
      </c>
      <c r="D2167" s="7" t="s">
        <v>1191</v>
      </c>
      <c r="E2167" s="7"/>
      <c r="F2167" s="7"/>
    </row>
    <row r="2168">
      <c r="A2168" s="7" t="s">
        <v>3584</v>
      </c>
      <c r="C2168" s="7" t="s">
        <v>535</v>
      </c>
      <c r="D2168" s="7" t="s">
        <v>536</v>
      </c>
      <c r="E2168" s="7"/>
      <c r="F2168" s="7"/>
    </row>
    <row r="2169">
      <c r="A2169" s="7" t="s">
        <v>3585</v>
      </c>
      <c r="B2169" s="7" t="s">
        <v>3586</v>
      </c>
      <c r="C2169" s="7" t="s">
        <v>1180</v>
      </c>
      <c r="D2169" s="7" t="s">
        <v>1181</v>
      </c>
      <c r="E2169" s="7"/>
      <c r="F2169" s="7"/>
    </row>
    <row r="2170">
      <c r="A2170" s="7" t="s">
        <v>3587</v>
      </c>
      <c r="B2170" s="7" t="s">
        <v>1047</v>
      </c>
      <c r="C2170" s="7" t="s">
        <v>3588</v>
      </c>
      <c r="D2170" s="7" t="s">
        <v>3589</v>
      </c>
      <c r="E2170" s="7"/>
      <c r="F2170" s="7"/>
    </row>
    <row r="2171">
      <c r="A2171" s="7" t="s">
        <v>3590</v>
      </c>
      <c r="B2171" s="7" t="s">
        <v>653</v>
      </c>
      <c r="C2171" s="7" t="s">
        <v>864</v>
      </c>
      <c r="D2171" s="7" t="s">
        <v>583</v>
      </c>
      <c r="E2171" s="7"/>
      <c r="F2171" s="7"/>
    </row>
    <row r="2172">
      <c r="A2172" s="7" t="s">
        <v>3591</v>
      </c>
      <c r="C2172" s="7" t="s">
        <v>1492</v>
      </c>
      <c r="D2172" s="7" t="s">
        <v>527</v>
      </c>
      <c r="E2172" s="7"/>
      <c r="F2172" s="7"/>
    </row>
    <row r="2173">
      <c r="A2173" s="7" t="s">
        <v>3592</v>
      </c>
      <c r="B2173" s="7" t="s">
        <v>1089</v>
      </c>
      <c r="C2173" s="7" t="s">
        <v>1090</v>
      </c>
      <c r="D2173" s="7" t="s">
        <v>767</v>
      </c>
      <c r="E2173" s="7"/>
      <c r="F2173" s="7"/>
    </row>
    <row r="2174">
      <c r="A2174" s="7" t="s">
        <v>3593</v>
      </c>
      <c r="B2174" s="7" t="s">
        <v>3594</v>
      </c>
      <c r="C2174" s="7" t="s">
        <v>792</v>
      </c>
      <c r="D2174" s="7" t="s">
        <v>751</v>
      </c>
      <c r="E2174" s="7"/>
      <c r="F2174" s="7"/>
    </row>
    <row r="2175">
      <c r="A2175" s="7" t="s">
        <v>3595</v>
      </c>
      <c r="B2175" s="7" t="s">
        <v>3196</v>
      </c>
      <c r="C2175" s="7" t="s">
        <v>1244</v>
      </c>
      <c r="D2175" s="7" t="s">
        <v>749</v>
      </c>
      <c r="E2175" s="7"/>
      <c r="F2175" s="7"/>
    </row>
    <row r="2176">
      <c r="A2176" s="7" t="s">
        <v>3596</v>
      </c>
      <c r="B2176" s="7" t="s">
        <v>3597</v>
      </c>
      <c r="C2176" s="7" t="s">
        <v>3598</v>
      </c>
      <c r="D2176" s="7" t="s">
        <v>3599</v>
      </c>
      <c r="E2176" s="7"/>
      <c r="F2176" s="7"/>
    </row>
    <row r="2177">
      <c r="A2177" s="7" t="s">
        <v>3600</v>
      </c>
      <c r="C2177" s="7" t="s">
        <v>1372</v>
      </c>
      <c r="D2177" s="7" t="s">
        <v>1373</v>
      </c>
      <c r="E2177" s="7"/>
      <c r="F2177" s="7"/>
    </row>
    <row r="2178">
      <c r="A2178" s="7" t="s">
        <v>3601</v>
      </c>
      <c r="B2178" s="7" t="s">
        <v>1228</v>
      </c>
      <c r="C2178" s="7" t="s">
        <v>1229</v>
      </c>
      <c r="D2178" s="7" t="s">
        <v>571</v>
      </c>
      <c r="E2178" s="7"/>
      <c r="F2178" s="7"/>
    </row>
    <row r="2179">
      <c r="A2179" s="7" t="s">
        <v>3602</v>
      </c>
      <c r="B2179" s="7" t="s">
        <v>3603</v>
      </c>
      <c r="C2179" s="7" t="s">
        <v>3604</v>
      </c>
      <c r="D2179" s="7" t="s">
        <v>2904</v>
      </c>
      <c r="E2179" s="7"/>
      <c r="F2179" s="7"/>
    </row>
    <row r="2180">
      <c r="A2180" s="7" t="s">
        <v>3605</v>
      </c>
      <c r="C2180" s="7" t="s">
        <v>755</v>
      </c>
      <c r="D2180" s="7" t="s">
        <v>751</v>
      </c>
      <c r="E2180" s="7"/>
      <c r="F2180" s="7"/>
    </row>
    <row r="2181">
      <c r="A2181" s="7" t="s">
        <v>3606</v>
      </c>
      <c r="C2181" s="7" t="s">
        <v>678</v>
      </c>
      <c r="D2181" s="7" t="s">
        <v>679</v>
      </c>
      <c r="E2181" s="7"/>
      <c r="F2181" s="7"/>
    </row>
    <row r="2182">
      <c r="A2182" s="7" t="s">
        <v>3607</v>
      </c>
      <c r="C2182" s="7" t="s">
        <v>1034</v>
      </c>
      <c r="D2182" s="7" t="s">
        <v>872</v>
      </c>
      <c r="E2182" s="7"/>
      <c r="F2182" s="7"/>
    </row>
    <row r="2183">
      <c r="A2183" s="7" t="s">
        <v>3608</v>
      </c>
      <c r="B2183" s="7" t="s">
        <v>3609</v>
      </c>
      <c r="C2183" s="7" t="s">
        <v>693</v>
      </c>
      <c r="D2183" s="7" t="s">
        <v>694</v>
      </c>
      <c r="E2183" s="7"/>
      <c r="F2183" s="7"/>
    </row>
    <row r="2184">
      <c r="A2184" s="7" t="s">
        <v>3608</v>
      </c>
      <c r="B2184" s="7" t="s">
        <v>2177</v>
      </c>
      <c r="C2184" s="7" t="s">
        <v>696</v>
      </c>
      <c r="D2184" s="7" t="s">
        <v>694</v>
      </c>
      <c r="E2184" s="7"/>
      <c r="F2184" s="7"/>
    </row>
    <row r="2185">
      <c r="A2185" s="7" t="s">
        <v>3610</v>
      </c>
      <c r="B2185" s="7" t="s">
        <v>3611</v>
      </c>
      <c r="C2185" s="7" t="s">
        <v>1204</v>
      </c>
      <c r="D2185" s="7" t="s">
        <v>872</v>
      </c>
      <c r="E2185" s="7"/>
      <c r="F2185" s="7"/>
    </row>
    <row r="2186">
      <c r="A2186" s="7" t="s">
        <v>3612</v>
      </c>
      <c r="B2186" s="7" t="s">
        <v>913</v>
      </c>
      <c r="C2186" s="7" t="s">
        <v>914</v>
      </c>
      <c r="D2186" s="7" t="s">
        <v>915</v>
      </c>
      <c r="E2186" s="7"/>
      <c r="F2186" s="7"/>
    </row>
    <row r="2187">
      <c r="A2187" s="7" t="s">
        <v>3612</v>
      </c>
      <c r="B2187" s="7" t="s">
        <v>573</v>
      </c>
      <c r="C2187" s="7" t="s">
        <v>574</v>
      </c>
      <c r="D2187" s="7" t="s">
        <v>575</v>
      </c>
      <c r="E2187" s="7"/>
      <c r="F2187" s="7"/>
    </row>
    <row r="2188">
      <c r="A2188" s="7" t="s">
        <v>3613</v>
      </c>
      <c r="B2188" s="7" t="s">
        <v>1219</v>
      </c>
      <c r="C2188" s="7" t="s">
        <v>1515</v>
      </c>
      <c r="D2188" s="7" t="s">
        <v>1219</v>
      </c>
      <c r="E2188" s="7"/>
      <c r="F2188" s="7"/>
    </row>
    <row r="2189">
      <c r="A2189" s="7" t="s">
        <v>3614</v>
      </c>
      <c r="C2189" s="7" t="s">
        <v>1142</v>
      </c>
      <c r="D2189" s="7" t="s">
        <v>609</v>
      </c>
      <c r="E2189" s="7"/>
      <c r="F2189" s="7"/>
    </row>
    <row r="2190">
      <c r="A2190" s="7" t="s">
        <v>3615</v>
      </c>
      <c r="B2190" s="7" t="s">
        <v>2846</v>
      </c>
      <c r="C2190" s="7" t="s">
        <v>1145</v>
      </c>
      <c r="D2190" s="7" t="s">
        <v>690</v>
      </c>
      <c r="E2190" s="7"/>
      <c r="F2190" s="7"/>
    </row>
    <row r="2191">
      <c r="A2191" s="7" t="s">
        <v>3616</v>
      </c>
      <c r="B2191" s="7" t="s">
        <v>1892</v>
      </c>
      <c r="C2191" s="7" t="s">
        <v>880</v>
      </c>
      <c r="D2191" s="7" t="s">
        <v>621</v>
      </c>
      <c r="E2191" s="7"/>
      <c r="F2191" s="7"/>
    </row>
    <row r="2192">
      <c r="A2192" s="7" t="s">
        <v>3617</v>
      </c>
      <c r="C2192" s="7" t="s">
        <v>1400</v>
      </c>
      <c r="D2192" s="7" t="s">
        <v>682</v>
      </c>
      <c r="E2192" s="7"/>
      <c r="F2192" s="7"/>
    </row>
    <row r="2193">
      <c r="A2193" s="7" t="s">
        <v>3618</v>
      </c>
      <c r="C2193" s="7" t="s">
        <v>871</v>
      </c>
      <c r="D2193" s="7" t="s">
        <v>872</v>
      </c>
      <c r="E2193" s="7"/>
      <c r="F2193" s="7"/>
    </row>
    <row r="2194">
      <c r="A2194" s="7" t="s">
        <v>3619</v>
      </c>
      <c r="C2194" s="7" t="s">
        <v>886</v>
      </c>
      <c r="D2194" s="7" t="s">
        <v>887</v>
      </c>
      <c r="E2194" s="7"/>
      <c r="F2194" s="7"/>
    </row>
    <row r="2195">
      <c r="A2195" s="7" t="s">
        <v>3620</v>
      </c>
      <c r="B2195" s="7" t="s">
        <v>3621</v>
      </c>
      <c r="C2195" s="7" t="s">
        <v>1074</v>
      </c>
      <c r="D2195" s="7" t="s">
        <v>544</v>
      </c>
      <c r="E2195" s="7"/>
      <c r="F2195" s="7"/>
    </row>
    <row r="2196">
      <c r="A2196" s="7" t="s">
        <v>3622</v>
      </c>
      <c r="B2196" s="7" t="s">
        <v>3623</v>
      </c>
      <c r="C2196" s="7" t="s">
        <v>758</v>
      </c>
      <c r="D2196" s="7" t="s">
        <v>759</v>
      </c>
      <c r="E2196" s="7"/>
      <c r="F2196" s="7"/>
    </row>
    <row r="2197">
      <c r="A2197" s="7" t="s">
        <v>3624</v>
      </c>
      <c r="C2197" s="7" t="s">
        <v>813</v>
      </c>
      <c r="D2197" s="7" t="s">
        <v>686</v>
      </c>
      <c r="E2197" s="7"/>
      <c r="F2197" s="7"/>
    </row>
    <row r="2198">
      <c r="A2198" s="7" t="s">
        <v>3625</v>
      </c>
      <c r="B2198" s="7" t="s">
        <v>538</v>
      </c>
      <c r="C2198" s="7" t="s">
        <v>1338</v>
      </c>
      <c r="D2198" s="7" t="s">
        <v>538</v>
      </c>
      <c r="E2198" s="7"/>
      <c r="F2198" s="7"/>
    </row>
    <row r="2199">
      <c r="A2199" s="7" t="s">
        <v>3626</v>
      </c>
      <c r="B2199" s="7" t="s">
        <v>2805</v>
      </c>
      <c r="C2199" s="7" t="s">
        <v>542</v>
      </c>
      <c r="D2199" s="7" t="s">
        <v>531</v>
      </c>
      <c r="E2199" s="7"/>
      <c r="F2199" s="7"/>
    </row>
    <row r="2200">
      <c r="A2200" s="7" t="s">
        <v>3627</v>
      </c>
      <c r="B2200" s="7" t="s">
        <v>582</v>
      </c>
      <c r="C2200" s="7" t="s">
        <v>629</v>
      </c>
      <c r="D2200" s="7" t="s">
        <v>583</v>
      </c>
      <c r="E2200" s="7"/>
      <c r="F2200" s="7"/>
    </row>
    <row r="2201">
      <c r="A2201" s="7" t="s">
        <v>3627</v>
      </c>
      <c r="B2201" s="7" t="s">
        <v>582</v>
      </c>
      <c r="C2201" s="7" t="s">
        <v>2722</v>
      </c>
      <c r="D2201" s="7" t="s">
        <v>2723</v>
      </c>
      <c r="E2201" s="7"/>
      <c r="F2201" s="7"/>
    </row>
    <row r="2202">
      <c r="A2202" s="7" t="s">
        <v>3628</v>
      </c>
      <c r="C2202" s="7" t="s">
        <v>604</v>
      </c>
      <c r="D2202" s="7" t="s">
        <v>605</v>
      </c>
      <c r="E2202" s="7"/>
      <c r="F2202" s="7"/>
    </row>
    <row r="2203">
      <c r="A2203" s="7" t="s">
        <v>3629</v>
      </c>
      <c r="C2203" s="7" t="s">
        <v>827</v>
      </c>
      <c r="D2203" s="7" t="s">
        <v>828</v>
      </c>
      <c r="E2203" s="7"/>
      <c r="F2203" s="7"/>
    </row>
    <row r="2204">
      <c r="A2204" s="7" t="s">
        <v>3630</v>
      </c>
      <c r="C2204" s="7" t="s">
        <v>681</v>
      </c>
      <c r="D2204" s="7" t="s">
        <v>682</v>
      </c>
      <c r="E2204" s="7"/>
      <c r="F2204" s="7"/>
    </row>
    <row r="2205">
      <c r="A2205" s="7" t="s">
        <v>3631</v>
      </c>
      <c r="B2205" s="7" t="s">
        <v>3632</v>
      </c>
      <c r="C2205" s="7" t="s">
        <v>3633</v>
      </c>
      <c r="D2205" s="7" t="s">
        <v>3634</v>
      </c>
      <c r="E2205" s="7"/>
      <c r="F2205" s="7"/>
    </row>
    <row r="2206">
      <c r="A2206" s="7" t="s">
        <v>3635</v>
      </c>
      <c r="C2206" s="7" t="s">
        <v>744</v>
      </c>
      <c r="D2206" s="7" t="s">
        <v>745</v>
      </c>
      <c r="E2206" s="7"/>
      <c r="F2206" s="7"/>
    </row>
    <row r="2207">
      <c r="A2207" s="7" t="s">
        <v>3636</v>
      </c>
      <c r="B2207" s="7" t="s">
        <v>2536</v>
      </c>
      <c r="C2207" s="7" t="s">
        <v>2537</v>
      </c>
      <c r="D2207" s="7" t="s">
        <v>690</v>
      </c>
      <c r="E2207" s="7"/>
      <c r="F2207" s="7"/>
    </row>
    <row r="2208">
      <c r="A2208" s="7" t="s">
        <v>3637</v>
      </c>
      <c r="B2208" s="7" t="s">
        <v>668</v>
      </c>
      <c r="C2208" s="7" t="s">
        <v>669</v>
      </c>
      <c r="D2208" s="7" t="s">
        <v>670</v>
      </c>
      <c r="E2208" s="7"/>
      <c r="F2208" s="7"/>
    </row>
    <row r="2209">
      <c r="A2209" s="7" t="s">
        <v>3638</v>
      </c>
      <c r="B2209" s="7" t="s">
        <v>1769</v>
      </c>
      <c r="C2209" s="7" t="s">
        <v>1759</v>
      </c>
      <c r="D2209" s="7" t="s">
        <v>1760</v>
      </c>
      <c r="E2209" s="7"/>
      <c r="F2209" s="7"/>
    </row>
    <row r="2210">
      <c r="A2210" s="7" t="s">
        <v>3639</v>
      </c>
      <c r="C2210" s="7" t="s">
        <v>3640</v>
      </c>
      <c r="D2210" s="7" t="s">
        <v>3640</v>
      </c>
      <c r="E2210" s="7"/>
      <c r="F2210" s="7"/>
    </row>
    <row r="2211">
      <c r="A2211" s="7" t="s">
        <v>3641</v>
      </c>
      <c r="B2211" s="7" t="s">
        <v>1122</v>
      </c>
      <c r="C2211" s="7" t="s">
        <v>669</v>
      </c>
      <c r="D2211" s="7" t="s">
        <v>670</v>
      </c>
      <c r="E2211" s="7"/>
      <c r="F2211" s="7"/>
    </row>
    <row r="2212">
      <c r="A2212" s="7" t="s">
        <v>3642</v>
      </c>
      <c r="C2212" s="7" t="s">
        <v>3643</v>
      </c>
      <c r="D2212" s="7" t="s">
        <v>2810</v>
      </c>
      <c r="E2212" s="7"/>
      <c r="F2212" s="7"/>
    </row>
    <row r="2213">
      <c r="A2213" s="7" t="s">
        <v>3644</v>
      </c>
      <c r="B2213" s="7" t="s">
        <v>3645</v>
      </c>
      <c r="C2213" s="7" t="s">
        <v>1180</v>
      </c>
      <c r="D2213" s="7" t="s">
        <v>1181</v>
      </c>
      <c r="E2213" s="7"/>
      <c r="F2213" s="7"/>
    </row>
    <row r="2214">
      <c r="A2214" s="7" t="s">
        <v>3646</v>
      </c>
      <c r="B2214" s="7" t="s">
        <v>1480</v>
      </c>
      <c r="C2214" s="7" t="s">
        <v>1309</v>
      </c>
      <c r="D2214" s="7" t="s">
        <v>1310</v>
      </c>
      <c r="E2214" s="7"/>
      <c r="F2214" s="7"/>
    </row>
    <row r="2215">
      <c r="A2215" s="7" t="s">
        <v>3647</v>
      </c>
      <c r="B2215" s="7" t="s">
        <v>1503</v>
      </c>
      <c r="C2215" s="7" t="s">
        <v>1274</v>
      </c>
      <c r="D2215" s="7" t="s">
        <v>639</v>
      </c>
      <c r="E2215" s="7"/>
      <c r="F2215" s="7"/>
    </row>
    <row r="2216">
      <c r="A2216" s="7" t="s">
        <v>3647</v>
      </c>
      <c r="B2216" s="7" t="s">
        <v>1503</v>
      </c>
      <c r="C2216" s="7" t="s">
        <v>638</v>
      </c>
      <c r="D2216" s="7" t="s">
        <v>639</v>
      </c>
      <c r="E2216" s="7"/>
      <c r="F2216" s="7"/>
    </row>
    <row r="2217">
      <c r="A2217" s="7" t="s">
        <v>3648</v>
      </c>
      <c r="B2217" s="7" t="s">
        <v>1283</v>
      </c>
      <c r="C2217" s="7" t="s">
        <v>1000</v>
      </c>
      <c r="D2217" s="7" t="s">
        <v>723</v>
      </c>
      <c r="E2217" s="7"/>
      <c r="F2217" s="7"/>
    </row>
    <row r="2218">
      <c r="A2218" s="7" t="s">
        <v>3649</v>
      </c>
      <c r="B2218" s="7" t="s">
        <v>3650</v>
      </c>
      <c r="C2218" s="7" t="s">
        <v>616</v>
      </c>
      <c r="D2218" s="7" t="s">
        <v>617</v>
      </c>
      <c r="E2218" s="7"/>
      <c r="F2218" s="7"/>
    </row>
    <row r="2219">
      <c r="A2219" s="7" t="s">
        <v>3651</v>
      </c>
      <c r="C2219" s="7" t="s">
        <v>1079</v>
      </c>
      <c r="D2219" s="7" t="s">
        <v>1080</v>
      </c>
      <c r="E2219" s="7"/>
      <c r="F2219" s="7"/>
    </row>
    <row r="2220">
      <c r="A2220" s="7" t="s">
        <v>3652</v>
      </c>
      <c r="B2220" s="7" t="s">
        <v>1930</v>
      </c>
      <c r="C2220" s="7" t="s">
        <v>1931</v>
      </c>
      <c r="D2220" s="7" t="s">
        <v>571</v>
      </c>
      <c r="E2220" s="7"/>
      <c r="F2220" s="7"/>
    </row>
    <row r="2221">
      <c r="A2221" s="7" t="s">
        <v>3653</v>
      </c>
      <c r="B2221" s="7" t="s">
        <v>3654</v>
      </c>
      <c r="C2221" s="7" t="s">
        <v>559</v>
      </c>
      <c r="D2221" s="7" t="s">
        <v>560</v>
      </c>
      <c r="E2221" s="7"/>
      <c r="F2221" s="7"/>
    </row>
    <row r="2222">
      <c r="A2222" s="7" t="s">
        <v>3655</v>
      </c>
      <c r="B2222" s="7" t="s">
        <v>3656</v>
      </c>
      <c r="C2222" s="7" t="s">
        <v>642</v>
      </c>
      <c r="D2222" s="7" t="s">
        <v>643</v>
      </c>
      <c r="E2222" s="7"/>
      <c r="F2222" s="7"/>
    </row>
    <row r="2223">
      <c r="A2223" s="7" t="s">
        <v>3657</v>
      </c>
      <c r="B2223" s="7" t="s">
        <v>3658</v>
      </c>
      <c r="C2223" s="7" t="s">
        <v>1637</v>
      </c>
      <c r="D2223" s="7" t="s">
        <v>1638</v>
      </c>
      <c r="E2223" s="7"/>
      <c r="F2223" s="7"/>
    </row>
    <row r="2224">
      <c r="A2224" s="7" t="s">
        <v>3659</v>
      </c>
      <c r="B2224" s="7" t="s">
        <v>1375</v>
      </c>
      <c r="C2224" s="7" t="s">
        <v>1376</v>
      </c>
      <c r="D2224" s="7" t="s">
        <v>1377</v>
      </c>
      <c r="E2224" s="7"/>
      <c r="F2224" s="7"/>
    </row>
    <row r="2225">
      <c r="A2225" s="7" t="s">
        <v>3660</v>
      </c>
      <c r="B2225" s="7" t="s">
        <v>704</v>
      </c>
      <c r="C2225" s="7" t="s">
        <v>705</v>
      </c>
      <c r="D2225" s="7" t="s">
        <v>706</v>
      </c>
      <c r="E2225" s="7"/>
      <c r="F2225" s="7"/>
    </row>
    <row r="2226">
      <c r="A2226" s="7" t="s">
        <v>3661</v>
      </c>
      <c r="B2226" s="7" t="s">
        <v>1769</v>
      </c>
      <c r="C2226" s="7" t="s">
        <v>1759</v>
      </c>
      <c r="D2226" s="7" t="s">
        <v>1760</v>
      </c>
      <c r="E2226" s="7"/>
      <c r="F2226" s="7"/>
    </row>
    <row r="2227">
      <c r="A2227" s="7" t="s">
        <v>3662</v>
      </c>
      <c r="B2227" s="7" t="s">
        <v>2032</v>
      </c>
      <c r="C2227" s="7" t="s">
        <v>2033</v>
      </c>
      <c r="D2227" s="7" t="s">
        <v>788</v>
      </c>
      <c r="E2227" s="7"/>
      <c r="F2227" s="7"/>
    </row>
    <row r="2228">
      <c r="A2228" s="7" t="s">
        <v>3663</v>
      </c>
      <c r="B2228" s="7" t="s">
        <v>3664</v>
      </c>
      <c r="C2228" s="7" t="s">
        <v>758</v>
      </c>
      <c r="D2228" s="7" t="s">
        <v>759</v>
      </c>
      <c r="E2228" s="7"/>
      <c r="F2228" s="7"/>
    </row>
    <row r="2229">
      <c r="A2229" s="7" t="s">
        <v>3665</v>
      </c>
      <c r="B2229" s="7" t="s">
        <v>712</v>
      </c>
      <c r="C2229" s="7" t="s">
        <v>693</v>
      </c>
      <c r="D2229" s="7" t="s">
        <v>694</v>
      </c>
      <c r="E2229" s="7"/>
      <c r="F2229" s="7"/>
    </row>
    <row r="2230">
      <c r="A2230" s="7" t="s">
        <v>3666</v>
      </c>
      <c r="C2230" s="7" t="s">
        <v>675</v>
      </c>
      <c r="D2230" s="7" t="s">
        <v>676</v>
      </c>
      <c r="E2230" s="7"/>
      <c r="F2230" s="7"/>
    </row>
    <row r="2231">
      <c r="A2231" s="7" t="s">
        <v>3667</v>
      </c>
      <c r="C2231" s="7" t="s">
        <v>1076</v>
      </c>
      <c r="D2231" s="7" t="s">
        <v>1077</v>
      </c>
      <c r="E2231" s="7"/>
      <c r="F2231" s="7"/>
    </row>
    <row r="2232">
      <c r="A2232" s="7" t="s">
        <v>3668</v>
      </c>
      <c r="B2232" s="7" t="s">
        <v>1055</v>
      </c>
      <c r="C2232" s="7" t="s">
        <v>1056</v>
      </c>
      <c r="D2232" s="7" t="s">
        <v>1055</v>
      </c>
      <c r="E2232" s="7"/>
      <c r="F2232" s="7"/>
    </row>
    <row r="2233">
      <c r="A2233" s="7" t="s">
        <v>3669</v>
      </c>
      <c r="B2233" s="7" t="s">
        <v>664</v>
      </c>
      <c r="C2233" s="7" t="s">
        <v>665</v>
      </c>
      <c r="D2233" s="7" t="s">
        <v>664</v>
      </c>
      <c r="E2233" s="7"/>
      <c r="F2233" s="7"/>
    </row>
    <row r="2234">
      <c r="A2234" s="7" t="s">
        <v>3670</v>
      </c>
      <c r="B2234" s="7" t="s">
        <v>1232</v>
      </c>
      <c r="C2234" s="7" t="s">
        <v>986</v>
      </c>
      <c r="D2234" s="7" t="s">
        <v>985</v>
      </c>
      <c r="E2234" s="7"/>
      <c r="F2234" s="7"/>
    </row>
    <row r="2235">
      <c r="A2235" s="7" t="s">
        <v>3670</v>
      </c>
      <c r="B2235" s="7" t="s">
        <v>1232</v>
      </c>
      <c r="C2235" s="7" t="s">
        <v>1449</v>
      </c>
      <c r="D2235" s="7" t="s">
        <v>985</v>
      </c>
      <c r="E2235" s="7"/>
      <c r="F2235" s="7"/>
    </row>
    <row r="2236">
      <c r="A2236" s="7" t="s">
        <v>3671</v>
      </c>
      <c r="B2236" s="7" t="s">
        <v>1426</v>
      </c>
      <c r="C2236" s="7" t="s">
        <v>1244</v>
      </c>
      <c r="D2236" s="7" t="s">
        <v>749</v>
      </c>
      <c r="E2236" s="7"/>
      <c r="F2236" s="7"/>
    </row>
    <row r="2237">
      <c r="A2237" s="7" t="s">
        <v>3672</v>
      </c>
      <c r="C2237" s="7" t="s">
        <v>1649</v>
      </c>
      <c r="D2237" s="7" t="s">
        <v>1650</v>
      </c>
      <c r="E2237" s="7"/>
      <c r="F2237" s="7"/>
    </row>
    <row r="2238">
      <c r="A2238" s="7" t="s">
        <v>3673</v>
      </c>
      <c r="B2238" s="7" t="s">
        <v>645</v>
      </c>
      <c r="C2238" s="7" t="s">
        <v>646</v>
      </c>
      <c r="D2238" s="7" t="s">
        <v>647</v>
      </c>
      <c r="E2238" s="7"/>
      <c r="F2238" s="7"/>
    </row>
    <row r="2239">
      <c r="A2239" s="7" t="s">
        <v>3674</v>
      </c>
      <c r="B2239" s="7" t="s">
        <v>817</v>
      </c>
      <c r="C2239" s="7" t="s">
        <v>1390</v>
      </c>
      <c r="D2239" s="7" t="s">
        <v>819</v>
      </c>
      <c r="E2239" s="7"/>
      <c r="F2239" s="7"/>
    </row>
    <row r="2240">
      <c r="A2240" s="7" t="s">
        <v>3675</v>
      </c>
      <c r="B2240" s="7" t="s">
        <v>1804</v>
      </c>
      <c r="C2240" s="7" t="s">
        <v>635</v>
      </c>
      <c r="D2240" s="7" t="s">
        <v>531</v>
      </c>
      <c r="E2240" s="7"/>
      <c r="F2240" s="7"/>
    </row>
    <row r="2241">
      <c r="A2241" s="7" t="s">
        <v>3676</v>
      </c>
      <c r="B2241" s="7" t="s">
        <v>1217</v>
      </c>
      <c r="C2241" s="7" t="s">
        <v>2362</v>
      </c>
      <c r="D2241" s="7" t="s">
        <v>1219</v>
      </c>
      <c r="E2241" s="7"/>
      <c r="F2241" s="7"/>
    </row>
    <row r="2242">
      <c r="A2242" s="7" t="s">
        <v>3677</v>
      </c>
      <c r="B2242" s="7" t="s">
        <v>1193</v>
      </c>
      <c r="C2242" s="7" t="s">
        <v>1194</v>
      </c>
      <c r="D2242" s="7" t="s">
        <v>971</v>
      </c>
      <c r="E2242" s="7"/>
      <c r="F2242" s="7"/>
    </row>
    <row r="2243">
      <c r="A2243" s="7" t="s">
        <v>3678</v>
      </c>
      <c r="C2243" s="7" t="s">
        <v>992</v>
      </c>
      <c r="D2243" s="7" t="s">
        <v>806</v>
      </c>
      <c r="E2243" s="7"/>
      <c r="F2243" s="7"/>
    </row>
    <row r="2244">
      <c r="A2244" s="7" t="s">
        <v>3679</v>
      </c>
      <c r="B2244" s="7" t="s">
        <v>1413</v>
      </c>
      <c r="C2244" s="7" t="s">
        <v>1414</v>
      </c>
      <c r="D2244" s="7" t="s">
        <v>1413</v>
      </c>
      <c r="E2244" s="7"/>
      <c r="F2244" s="7"/>
    </row>
    <row r="2245">
      <c r="A2245" s="7" t="s">
        <v>3680</v>
      </c>
      <c r="C2245" s="7" t="s">
        <v>1265</v>
      </c>
      <c r="D2245" s="7" t="s">
        <v>1266</v>
      </c>
      <c r="E2245" s="7"/>
      <c r="F2245" s="7"/>
    </row>
    <row r="2246">
      <c r="A2246" s="7" t="s">
        <v>3681</v>
      </c>
      <c r="B2246" s="7" t="s">
        <v>804</v>
      </c>
      <c r="C2246" s="7" t="s">
        <v>805</v>
      </c>
      <c r="D2246" s="7" t="s">
        <v>806</v>
      </c>
      <c r="E2246" s="7"/>
      <c r="F2246" s="7"/>
    </row>
    <row r="2247">
      <c r="A2247" s="7" t="s">
        <v>3682</v>
      </c>
      <c r="B2247" s="7" t="s">
        <v>1028</v>
      </c>
      <c r="C2247" s="7" t="s">
        <v>1060</v>
      </c>
      <c r="D2247" s="7" t="s">
        <v>1030</v>
      </c>
      <c r="E2247" s="7"/>
      <c r="F2247" s="7"/>
    </row>
    <row r="2248">
      <c r="A2248" s="7" t="s">
        <v>3683</v>
      </c>
      <c r="B2248" s="7" t="s">
        <v>1278</v>
      </c>
      <c r="C2248" s="7" t="s">
        <v>903</v>
      </c>
      <c r="D2248" s="7" t="s">
        <v>596</v>
      </c>
      <c r="E2248" s="7"/>
      <c r="F2248" s="7"/>
    </row>
    <row r="2249">
      <c r="A2249" s="7" t="s">
        <v>3684</v>
      </c>
      <c r="B2249" s="7" t="s">
        <v>3685</v>
      </c>
      <c r="C2249" s="7" t="s">
        <v>1240</v>
      </c>
      <c r="D2249" s="7" t="s">
        <v>872</v>
      </c>
      <c r="E2249" s="7"/>
      <c r="F2249" s="7"/>
    </row>
    <row r="2250">
      <c r="A2250" s="7" t="s">
        <v>3686</v>
      </c>
      <c r="B2250" s="7" t="s">
        <v>538</v>
      </c>
      <c r="C2250" s="7" t="s">
        <v>1338</v>
      </c>
      <c r="D2250" s="7" t="s">
        <v>538</v>
      </c>
      <c r="E2250" s="7"/>
      <c r="F2250" s="7"/>
    </row>
    <row r="2251">
      <c r="A2251" s="7" t="s">
        <v>3687</v>
      </c>
      <c r="B2251" s="7" t="s">
        <v>3688</v>
      </c>
      <c r="C2251" s="7" t="s">
        <v>1506</v>
      </c>
      <c r="D2251" s="7" t="s">
        <v>1507</v>
      </c>
      <c r="E2251" s="7"/>
      <c r="F2251" s="7"/>
    </row>
    <row r="2252">
      <c r="A2252" s="7" t="s">
        <v>3689</v>
      </c>
      <c r="B2252" s="7" t="s">
        <v>3690</v>
      </c>
      <c r="C2252" s="7" t="s">
        <v>709</v>
      </c>
      <c r="D2252" s="7" t="s">
        <v>710</v>
      </c>
      <c r="E2252" s="7"/>
      <c r="F2252" s="7"/>
    </row>
    <row r="2253">
      <c r="A2253" s="7" t="s">
        <v>3691</v>
      </c>
      <c r="C2253" s="7" t="s">
        <v>1265</v>
      </c>
      <c r="D2253" s="7" t="s">
        <v>1266</v>
      </c>
      <c r="E2253" s="7"/>
      <c r="F2253" s="7"/>
    </row>
    <row r="2254">
      <c r="A2254" s="7" t="s">
        <v>3692</v>
      </c>
      <c r="C2254" s="7" t="s">
        <v>1265</v>
      </c>
      <c r="D2254" s="7" t="s">
        <v>1266</v>
      </c>
      <c r="E2254" s="7"/>
      <c r="F2254" s="7"/>
    </row>
    <row r="2255">
      <c r="A2255" s="7" t="s">
        <v>3693</v>
      </c>
      <c r="C2255" s="7" t="s">
        <v>1265</v>
      </c>
      <c r="D2255" s="7" t="s">
        <v>1266</v>
      </c>
      <c r="E2255" s="7"/>
      <c r="F2255" s="7"/>
    </row>
    <row r="2256">
      <c r="A2256" s="7" t="s">
        <v>3694</v>
      </c>
      <c r="B2256" s="7" t="s">
        <v>2010</v>
      </c>
      <c r="C2256" s="7" t="s">
        <v>875</v>
      </c>
      <c r="D2256" s="7" t="s">
        <v>552</v>
      </c>
      <c r="E2256" s="7"/>
      <c r="F2256" s="7"/>
    </row>
    <row r="2257">
      <c r="A2257" s="7" t="s">
        <v>3695</v>
      </c>
      <c r="C2257" s="7" t="s">
        <v>827</v>
      </c>
      <c r="D2257" s="7" t="s">
        <v>828</v>
      </c>
      <c r="E2257" s="7"/>
      <c r="F2257" s="7"/>
    </row>
    <row r="2258">
      <c r="A2258" s="7" t="s">
        <v>3696</v>
      </c>
      <c r="C2258" s="7" t="s">
        <v>570</v>
      </c>
      <c r="D2258" s="7" t="s">
        <v>571</v>
      </c>
      <c r="E2258" s="7"/>
      <c r="F2258" s="7"/>
    </row>
    <row r="2259">
      <c r="A2259" s="7" t="s">
        <v>631</v>
      </c>
      <c r="C2259" s="7" t="s">
        <v>629</v>
      </c>
      <c r="D2259" s="7" t="s">
        <v>583</v>
      </c>
      <c r="E2259" s="7"/>
      <c r="F2259" s="7"/>
    </row>
    <row r="2260">
      <c r="A2260" s="7" t="s">
        <v>631</v>
      </c>
      <c r="B2260" s="7" t="s">
        <v>2247</v>
      </c>
      <c r="C2260" s="7" t="s">
        <v>631</v>
      </c>
      <c r="D2260" s="7" t="s">
        <v>583</v>
      </c>
      <c r="E2260" s="7"/>
      <c r="F2260" s="7"/>
    </row>
    <row r="2261">
      <c r="A2261" s="7" t="s">
        <v>3697</v>
      </c>
      <c r="B2261" s="7" t="s">
        <v>664</v>
      </c>
      <c r="C2261" s="7" t="s">
        <v>665</v>
      </c>
      <c r="D2261" s="7" t="s">
        <v>664</v>
      </c>
      <c r="E2261" s="7"/>
      <c r="F2261" s="7"/>
    </row>
    <row r="2262">
      <c r="A2262" s="7" t="s">
        <v>3698</v>
      </c>
      <c r="C2262" s="7" t="s">
        <v>1005</v>
      </c>
      <c r="D2262" s="7" t="s">
        <v>977</v>
      </c>
      <c r="E2262" s="7"/>
      <c r="F2262" s="7"/>
    </row>
    <row r="2263">
      <c r="A2263" s="7" t="s">
        <v>3699</v>
      </c>
      <c r="B2263" s="7" t="s">
        <v>802</v>
      </c>
      <c r="C2263" s="7" t="s">
        <v>801</v>
      </c>
      <c r="D2263" s="7" t="s">
        <v>802</v>
      </c>
      <c r="E2263" s="7"/>
      <c r="F2263" s="7"/>
    </row>
    <row r="2264">
      <c r="A2264" s="7" t="s">
        <v>3700</v>
      </c>
      <c r="C2264" s="7" t="s">
        <v>1076</v>
      </c>
      <c r="D2264" s="7" t="s">
        <v>1077</v>
      </c>
      <c r="E2264" s="7"/>
      <c r="F2264" s="7"/>
    </row>
    <row r="2265">
      <c r="A2265" s="7" t="s">
        <v>3701</v>
      </c>
      <c r="C2265" s="7" t="s">
        <v>1034</v>
      </c>
      <c r="D2265" s="7" t="s">
        <v>872</v>
      </c>
      <c r="E2265" s="7"/>
      <c r="F2265" s="7"/>
    </row>
    <row r="2266">
      <c r="A2266" s="7" t="s">
        <v>3702</v>
      </c>
      <c r="C2266" s="7" t="s">
        <v>715</v>
      </c>
      <c r="D2266" s="7" t="s">
        <v>716</v>
      </c>
      <c r="E2266" s="7"/>
      <c r="F2266" s="7"/>
    </row>
    <row r="2267">
      <c r="A2267" s="7" t="s">
        <v>3703</v>
      </c>
      <c r="C2267" s="7" t="s">
        <v>715</v>
      </c>
      <c r="D2267" s="7" t="s">
        <v>716</v>
      </c>
      <c r="E2267" s="7"/>
      <c r="F2267" s="7"/>
    </row>
    <row r="2268">
      <c r="A2268" s="7" t="s">
        <v>726</v>
      </c>
      <c r="B2268" s="7" t="s">
        <v>3704</v>
      </c>
      <c r="C2268" s="7" t="s">
        <v>726</v>
      </c>
      <c r="D2268" s="7" t="s">
        <v>725</v>
      </c>
      <c r="E2268" s="7"/>
      <c r="F2268" s="7"/>
    </row>
    <row r="2269">
      <c r="A2269" s="7" t="s">
        <v>3705</v>
      </c>
      <c r="C2269" s="7" t="s">
        <v>1962</v>
      </c>
      <c r="D2269" s="7" t="s">
        <v>751</v>
      </c>
      <c r="E2269" s="7"/>
      <c r="F2269" s="7"/>
    </row>
    <row r="2270">
      <c r="A2270" s="7" t="s">
        <v>3706</v>
      </c>
      <c r="B2270" s="7" t="s">
        <v>2062</v>
      </c>
      <c r="C2270" s="7" t="s">
        <v>787</v>
      </c>
      <c r="D2270" s="7" t="s">
        <v>788</v>
      </c>
      <c r="E2270" s="7"/>
      <c r="F2270" s="7"/>
    </row>
    <row r="2271">
      <c r="A2271" s="7" t="s">
        <v>3707</v>
      </c>
      <c r="B2271" s="7" t="s">
        <v>2599</v>
      </c>
      <c r="C2271" s="7" t="s">
        <v>2241</v>
      </c>
      <c r="D2271" s="7" t="s">
        <v>2242</v>
      </c>
      <c r="E2271" s="7"/>
      <c r="F2271" s="7"/>
    </row>
    <row r="2272">
      <c r="A2272" s="7" t="s">
        <v>3708</v>
      </c>
      <c r="B2272" s="7" t="s">
        <v>1055</v>
      </c>
      <c r="C2272" s="7" t="s">
        <v>1323</v>
      </c>
      <c r="D2272" s="7" t="s">
        <v>1322</v>
      </c>
      <c r="E2272" s="7"/>
      <c r="F2272" s="7"/>
    </row>
    <row r="2273">
      <c r="A2273" s="7" t="s">
        <v>3709</v>
      </c>
      <c r="B2273" s="7" t="s">
        <v>1219</v>
      </c>
      <c r="C2273" s="7" t="s">
        <v>1515</v>
      </c>
      <c r="D2273" s="7" t="s">
        <v>1219</v>
      </c>
      <c r="E2273" s="7"/>
      <c r="F2273" s="7"/>
    </row>
    <row r="2274">
      <c r="A2274" s="7" t="s">
        <v>3710</v>
      </c>
      <c r="B2274" s="7" t="s">
        <v>3711</v>
      </c>
      <c r="C2274" s="7" t="s">
        <v>608</v>
      </c>
      <c r="D2274" s="7" t="s">
        <v>609</v>
      </c>
      <c r="E2274" s="7"/>
      <c r="F2274" s="7"/>
    </row>
    <row r="2275">
      <c r="A2275" s="7" t="s">
        <v>3712</v>
      </c>
      <c r="B2275" s="7" t="s">
        <v>917</v>
      </c>
      <c r="C2275" s="7" t="s">
        <v>906</v>
      </c>
      <c r="D2275" s="7" t="s">
        <v>571</v>
      </c>
      <c r="E2275" s="7"/>
      <c r="F2275" s="7"/>
    </row>
    <row r="2276">
      <c r="A2276" s="7" t="s">
        <v>3712</v>
      </c>
      <c r="B2276" s="7" t="s">
        <v>571</v>
      </c>
      <c r="C2276" s="7" t="s">
        <v>919</v>
      </c>
      <c r="D2276" s="7" t="s">
        <v>571</v>
      </c>
      <c r="E2276" s="7"/>
      <c r="F2276" s="7"/>
    </row>
    <row r="2277">
      <c r="A2277" s="7" t="s">
        <v>3713</v>
      </c>
      <c r="B2277" s="7" t="s">
        <v>1298</v>
      </c>
      <c r="C2277" s="7" t="s">
        <v>847</v>
      </c>
      <c r="D2277" s="7" t="s">
        <v>848</v>
      </c>
      <c r="E2277" s="7"/>
      <c r="F2277" s="7"/>
    </row>
    <row r="2278">
      <c r="A2278" s="7" t="s">
        <v>3714</v>
      </c>
      <c r="B2278" s="7" t="s">
        <v>552</v>
      </c>
      <c r="C2278" s="7" t="s">
        <v>1174</v>
      </c>
      <c r="D2278" s="7" t="s">
        <v>552</v>
      </c>
      <c r="E2278" s="7"/>
      <c r="F2278" s="7"/>
    </row>
    <row r="2279">
      <c r="A2279" s="7" t="s">
        <v>3715</v>
      </c>
      <c r="B2279" s="7" t="s">
        <v>3716</v>
      </c>
      <c r="C2279" s="7" t="s">
        <v>545</v>
      </c>
      <c r="D2279" s="7" t="s">
        <v>544</v>
      </c>
      <c r="E2279" s="7"/>
      <c r="F2279" s="7"/>
    </row>
    <row r="2280">
      <c r="A2280" s="7" t="s">
        <v>3715</v>
      </c>
      <c r="B2280" s="7" t="s">
        <v>3717</v>
      </c>
      <c r="C2280" s="7" t="s">
        <v>1098</v>
      </c>
      <c r="D2280" s="7" t="s">
        <v>716</v>
      </c>
      <c r="E2280" s="7"/>
      <c r="F2280" s="7"/>
    </row>
    <row r="2281">
      <c r="A2281" s="7" t="s">
        <v>3718</v>
      </c>
      <c r="B2281" s="7" t="s">
        <v>1106</v>
      </c>
      <c r="C2281" s="7" t="s">
        <v>1107</v>
      </c>
      <c r="D2281" s="7" t="s">
        <v>531</v>
      </c>
      <c r="E2281" s="7"/>
      <c r="F2281" s="7"/>
    </row>
    <row r="2282">
      <c r="A2282" s="7" t="s">
        <v>3719</v>
      </c>
      <c r="B2282" s="7" t="s">
        <v>3720</v>
      </c>
      <c r="C2282" s="7" t="s">
        <v>2199</v>
      </c>
      <c r="D2282" s="7" t="s">
        <v>2200</v>
      </c>
      <c r="E2282" s="7"/>
      <c r="F2282" s="7"/>
    </row>
    <row r="2283">
      <c r="A2283" s="7" t="s">
        <v>3721</v>
      </c>
      <c r="C2283" s="7" t="s">
        <v>1084</v>
      </c>
      <c r="D2283" s="7" t="s">
        <v>1085</v>
      </c>
      <c r="E2283" s="7"/>
      <c r="F2283" s="7"/>
    </row>
    <row r="2284">
      <c r="A2284" s="7" t="s">
        <v>3722</v>
      </c>
      <c r="B2284" s="7" t="s">
        <v>2887</v>
      </c>
      <c r="C2284" s="7" t="s">
        <v>1090</v>
      </c>
      <c r="D2284" s="7" t="s">
        <v>767</v>
      </c>
      <c r="E2284" s="7"/>
      <c r="F2284" s="7"/>
    </row>
    <row r="2285">
      <c r="A2285" s="7" t="s">
        <v>3723</v>
      </c>
      <c r="B2285" s="7" t="s">
        <v>1149</v>
      </c>
      <c r="C2285" s="7" t="s">
        <v>1150</v>
      </c>
      <c r="D2285" s="7" t="s">
        <v>1149</v>
      </c>
      <c r="E2285" s="7"/>
      <c r="F2285" s="7"/>
    </row>
    <row r="2286">
      <c r="A2286" s="7" t="s">
        <v>3724</v>
      </c>
      <c r="B2286" s="7" t="s">
        <v>582</v>
      </c>
      <c r="C2286" s="7" t="s">
        <v>997</v>
      </c>
      <c r="D2286" s="7" t="s">
        <v>583</v>
      </c>
      <c r="E2286" s="7"/>
      <c r="F2286" s="7"/>
    </row>
    <row r="2287">
      <c r="A2287" s="7" t="s">
        <v>3725</v>
      </c>
      <c r="C2287" s="7" t="s">
        <v>681</v>
      </c>
      <c r="D2287" s="7" t="s">
        <v>682</v>
      </c>
      <c r="E2287" s="7"/>
      <c r="F2287" s="7"/>
    </row>
    <row r="2288">
      <c r="A2288" s="7" t="s">
        <v>3726</v>
      </c>
      <c r="C2288" s="7" t="s">
        <v>681</v>
      </c>
      <c r="D2288" s="7" t="s">
        <v>682</v>
      </c>
      <c r="E2288" s="7"/>
      <c r="F2288" s="7"/>
    </row>
    <row r="2289">
      <c r="A2289" s="7" t="s">
        <v>3727</v>
      </c>
      <c r="B2289" s="7" t="s">
        <v>3632</v>
      </c>
      <c r="C2289" s="7" t="s">
        <v>3728</v>
      </c>
      <c r="D2289" s="7" t="s">
        <v>3729</v>
      </c>
      <c r="E2289" s="7"/>
      <c r="F2289" s="7"/>
    </row>
    <row r="2290">
      <c r="A2290" s="7" t="s">
        <v>3730</v>
      </c>
      <c r="B2290" s="7" t="s">
        <v>3731</v>
      </c>
      <c r="C2290" s="7" t="s">
        <v>857</v>
      </c>
      <c r="D2290" s="7" t="s">
        <v>753</v>
      </c>
      <c r="E2290" s="7"/>
      <c r="F2290" s="7"/>
    </row>
    <row r="2291">
      <c r="A2291" s="7" t="s">
        <v>3732</v>
      </c>
      <c r="C2291" s="7" t="s">
        <v>1564</v>
      </c>
      <c r="D2291" s="7" t="s">
        <v>1564</v>
      </c>
      <c r="E2291" s="7"/>
      <c r="F2291" s="7"/>
    </row>
    <row r="2292">
      <c r="A2292" s="7" t="s">
        <v>3733</v>
      </c>
      <c r="B2292" s="7" t="s">
        <v>1152</v>
      </c>
      <c r="C2292" s="7" t="s">
        <v>1153</v>
      </c>
      <c r="D2292" s="7" t="s">
        <v>568</v>
      </c>
      <c r="E2292" s="7"/>
      <c r="F2292" s="7"/>
    </row>
    <row r="2293">
      <c r="A2293" s="7" t="s">
        <v>3734</v>
      </c>
      <c r="B2293" s="7" t="s">
        <v>582</v>
      </c>
      <c r="C2293" s="7" t="s">
        <v>627</v>
      </c>
      <c r="D2293" s="7" t="s">
        <v>583</v>
      </c>
      <c r="E2293" s="7"/>
      <c r="F2293" s="7"/>
    </row>
    <row r="2294">
      <c r="A2294" s="7" t="s">
        <v>3734</v>
      </c>
      <c r="B2294" s="7" t="s">
        <v>582</v>
      </c>
      <c r="C2294" s="7" t="s">
        <v>2722</v>
      </c>
      <c r="D2294" s="7" t="s">
        <v>2723</v>
      </c>
      <c r="E2294" s="7"/>
      <c r="F2294" s="7"/>
    </row>
    <row r="2295">
      <c r="A2295" s="7" t="s">
        <v>3735</v>
      </c>
      <c r="B2295" s="7" t="s">
        <v>1300</v>
      </c>
      <c r="C2295" s="7" t="s">
        <v>1301</v>
      </c>
      <c r="D2295" s="7" t="s">
        <v>1302</v>
      </c>
      <c r="E2295" s="7"/>
      <c r="F2295" s="7"/>
    </row>
    <row r="2296">
      <c r="A2296" s="7" t="s">
        <v>3736</v>
      </c>
      <c r="B2296" s="7" t="s">
        <v>859</v>
      </c>
      <c r="C2296" s="7" t="s">
        <v>1132</v>
      </c>
      <c r="D2296" s="7" t="s">
        <v>859</v>
      </c>
      <c r="E2296" s="7"/>
      <c r="F2296" s="7"/>
    </row>
    <row r="2297">
      <c r="A2297" s="7" t="s">
        <v>3736</v>
      </c>
      <c r="B2297" s="7" t="s">
        <v>859</v>
      </c>
      <c r="C2297" s="7" t="s">
        <v>860</v>
      </c>
      <c r="D2297" s="7" t="s">
        <v>859</v>
      </c>
      <c r="E2297" s="7"/>
      <c r="F2297" s="7"/>
    </row>
    <row r="2298">
      <c r="A2298" s="7" t="s">
        <v>3737</v>
      </c>
      <c r="B2298" s="7" t="s">
        <v>1587</v>
      </c>
      <c r="C2298" s="7" t="s">
        <v>2204</v>
      </c>
      <c r="D2298" s="7" t="s">
        <v>583</v>
      </c>
      <c r="E2298" s="7"/>
      <c r="F2298" s="7"/>
    </row>
    <row r="2299">
      <c r="A2299" s="7" t="s">
        <v>3738</v>
      </c>
      <c r="B2299" s="7" t="s">
        <v>859</v>
      </c>
      <c r="C2299" s="7" t="s">
        <v>860</v>
      </c>
      <c r="D2299" s="7" t="s">
        <v>859</v>
      </c>
      <c r="E2299" s="7"/>
      <c r="F2299" s="7"/>
    </row>
    <row r="2300">
      <c r="A2300" s="7" t="s">
        <v>3739</v>
      </c>
      <c r="B2300" s="7" t="s">
        <v>1413</v>
      </c>
      <c r="C2300" s="7" t="s">
        <v>1414</v>
      </c>
      <c r="D2300" s="7" t="s">
        <v>1413</v>
      </c>
      <c r="E2300" s="7"/>
      <c r="F2300" s="7"/>
    </row>
    <row r="2301">
      <c r="A2301" s="7" t="s">
        <v>3740</v>
      </c>
      <c r="B2301" s="7" t="s">
        <v>582</v>
      </c>
      <c r="C2301" s="7" t="s">
        <v>997</v>
      </c>
      <c r="D2301" s="7" t="s">
        <v>583</v>
      </c>
      <c r="E2301" s="7"/>
      <c r="F2301" s="7"/>
    </row>
    <row r="2302">
      <c r="A2302" s="7" t="s">
        <v>3741</v>
      </c>
      <c r="B2302" s="7" t="s">
        <v>936</v>
      </c>
      <c r="C2302" s="7" t="s">
        <v>937</v>
      </c>
      <c r="D2302" s="7" t="s">
        <v>531</v>
      </c>
      <c r="E2302" s="7"/>
      <c r="F2302" s="7"/>
    </row>
    <row r="2303">
      <c r="A2303" s="7" t="s">
        <v>3742</v>
      </c>
      <c r="B2303" s="7" t="s">
        <v>672</v>
      </c>
      <c r="C2303" s="7" t="s">
        <v>673</v>
      </c>
      <c r="D2303" s="7" t="s">
        <v>672</v>
      </c>
      <c r="E2303" s="7"/>
      <c r="F2303" s="7"/>
    </row>
    <row r="2304">
      <c r="A2304" s="7" t="s">
        <v>3743</v>
      </c>
      <c r="B2304" s="7" t="s">
        <v>1030</v>
      </c>
      <c r="C2304" s="7" t="s">
        <v>1060</v>
      </c>
      <c r="D2304" s="7" t="s">
        <v>1030</v>
      </c>
      <c r="E2304" s="7"/>
      <c r="F2304" s="7"/>
    </row>
    <row r="2305">
      <c r="A2305" s="7" t="s">
        <v>3744</v>
      </c>
      <c r="C2305" s="7" t="s">
        <v>930</v>
      </c>
      <c r="D2305" s="7" t="s">
        <v>930</v>
      </c>
      <c r="E2305" s="7"/>
      <c r="F2305" s="7"/>
    </row>
    <row r="2306">
      <c r="A2306" s="7" t="s">
        <v>3745</v>
      </c>
      <c r="B2306" s="7" t="s">
        <v>1443</v>
      </c>
      <c r="C2306" s="7" t="s">
        <v>1444</v>
      </c>
      <c r="D2306" s="7" t="s">
        <v>1149</v>
      </c>
      <c r="E2306" s="7"/>
      <c r="F2306" s="7"/>
    </row>
    <row r="2307">
      <c r="A2307" s="7" t="s">
        <v>3746</v>
      </c>
      <c r="B2307" s="7" t="s">
        <v>1345</v>
      </c>
      <c r="C2307" s="7" t="s">
        <v>1346</v>
      </c>
      <c r="D2307" s="7" t="s">
        <v>1347</v>
      </c>
      <c r="E2307" s="7"/>
      <c r="F2307" s="7"/>
    </row>
    <row r="2308">
      <c r="A2308" s="7" t="s">
        <v>3747</v>
      </c>
      <c r="B2308" s="7" t="s">
        <v>3748</v>
      </c>
      <c r="C2308" s="7" t="s">
        <v>927</v>
      </c>
      <c r="D2308" s="7" t="s">
        <v>928</v>
      </c>
      <c r="E2308" s="7"/>
      <c r="F2308" s="7"/>
    </row>
    <row r="2309">
      <c r="A2309" s="7" t="s">
        <v>3749</v>
      </c>
      <c r="B2309" s="7" t="s">
        <v>3750</v>
      </c>
      <c r="C2309" s="7" t="s">
        <v>545</v>
      </c>
      <c r="D2309" s="7" t="s">
        <v>544</v>
      </c>
      <c r="E2309" s="7"/>
      <c r="F2309" s="7"/>
    </row>
    <row r="2310">
      <c r="A2310" s="7" t="s">
        <v>3751</v>
      </c>
      <c r="B2310" s="7" t="s">
        <v>773</v>
      </c>
      <c r="C2310" s="7" t="s">
        <v>774</v>
      </c>
      <c r="D2310" s="7" t="s">
        <v>775</v>
      </c>
      <c r="E2310" s="7"/>
      <c r="F2310" s="7"/>
    </row>
    <row r="2311">
      <c r="A2311" s="7" t="s">
        <v>3752</v>
      </c>
      <c r="B2311" s="7" t="s">
        <v>1952</v>
      </c>
      <c r="C2311" s="7" t="s">
        <v>1951</v>
      </c>
      <c r="D2311" s="7" t="s">
        <v>1952</v>
      </c>
      <c r="E2311" s="7"/>
      <c r="F2311" s="7"/>
    </row>
    <row r="2312">
      <c r="A2312" s="7" t="s">
        <v>3753</v>
      </c>
      <c r="C2312" s="7" t="s">
        <v>675</v>
      </c>
      <c r="D2312" s="7" t="s">
        <v>676</v>
      </c>
      <c r="E2312" s="7"/>
      <c r="F2312" s="7"/>
    </row>
    <row r="2313">
      <c r="A2313" s="7" t="s">
        <v>3754</v>
      </c>
      <c r="B2313" s="7" t="s">
        <v>619</v>
      </c>
      <c r="C2313" s="7" t="s">
        <v>620</v>
      </c>
      <c r="D2313" s="7" t="s">
        <v>621</v>
      </c>
      <c r="E2313" s="7"/>
      <c r="F2313" s="7"/>
    </row>
    <row r="2314">
      <c r="A2314" s="7" t="s">
        <v>3755</v>
      </c>
      <c r="C2314" s="7" t="s">
        <v>755</v>
      </c>
      <c r="D2314" s="7" t="s">
        <v>751</v>
      </c>
      <c r="E2314" s="7"/>
      <c r="F2314" s="7"/>
    </row>
    <row r="2315">
      <c r="A2315" s="7" t="s">
        <v>3756</v>
      </c>
      <c r="C2315" s="7" t="s">
        <v>886</v>
      </c>
      <c r="D2315" s="7" t="s">
        <v>887</v>
      </c>
      <c r="E2315" s="7"/>
      <c r="F2315" s="7"/>
    </row>
    <row r="2316">
      <c r="A2316" s="7" t="s">
        <v>3757</v>
      </c>
      <c r="C2316" s="7" t="s">
        <v>1068</v>
      </c>
      <c r="D2316" s="7" t="s">
        <v>1068</v>
      </c>
      <c r="E2316" s="7"/>
      <c r="F2316" s="7"/>
    </row>
    <row r="2317">
      <c r="A2317" s="7" t="s">
        <v>3758</v>
      </c>
      <c r="C2317" s="7" t="s">
        <v>892</v>
      </c>
      <c r="D2317" s="7" t="s">
        <v>893</v>
      </c>
      <c r="E2317" s="7"/>
      <c r="F2317" s="7"/>
    </row>
    <row r="2318">
      <c r="A2318" s="7" t="s">
        <v>3759</v>
      </c>
      <c r="B2318" s="7" t="s">
        <v>619</v>
      </c>
      <c r="C2318" s="7" t="s">
        <v>880</v>
      </c>
      <c r="D2318" s="7" t="s">
        <v>621</v>
      </c>
      <c r="E2318" s="7"/>
      <c r="F2318" s="7"/>
    </row>
    <row r="2319">
      <c r="A2319" s="7" t="s">
        <v>3759</v>
      </c>
      <c r="B2319" s="7" t="s">
        <v>619</v>
      </c>
      <c r="C2319" s="7" t="s">
        <v>1404</v>
      </c>
      <c r="D2319" s="7" t="s">
        <v>887</v>
      </c>
      <c r="E2319" s="7"/>
      <c r="F2319" s="7"/>
    </row>
    <row r="2320">
      <c r="A2320" s="7" t="s">
        <v>3760</v>
      </c>
      <c r="C2320" s="7" t="s">
        <v>601</v>
      </c>
      <c r="D2320" s="7" t="s">
        <v>602</v>
      </c>
      <c r="E2320" s="7"/>
      <c r="F2320" s="7"/>
    </row>
    <row r="2321">
      <c r="A2321" s="7" t="s">
        <v>3761</v>
      </c>
      <c r="C2321" s="7" t="s">
        <v>675</v>
      </c>
      <c r="D2321" s="7" t="s">
        <v>676</v>
      </c>
      <c r="E2321" s="7"/>
      <c r="F2321" s="7"/>
    </row>
    <row r="2322">
      <c r="A2322" s="7" t="s">
        <v>3762</v>
      </c>
      <c r="C2322" s="7" t="s">
        <v>1076</v>
      </c>
      <c r="D2322" s="7" t="s">
        <v>1077</v>
      </c>
      <c r="E2322" s="7"/>
      <c r="F2322" s="7"/>
    </row>
    <row r="2323">
      <c r="A2323" s="7" t="s">
        <v>3763</v>
      </c>
      <c r="C2323" s="7" t="s">
        <v>601</v>
      </c>
      <c r="D2323" s="7" t="s">
        <v>602</v>
      </c>
      <c r="E2323" s="7"/>
      <c r="F2323" s="7"/>
    </row>
    <row r="2324">
      <c r="A2324" s="7" t="s">
        <v>3764</v>
      </c>
      <c r="B2324" s="7" t="s">
        <v>664</v>
      </c>
      <c r="C2324" s="7" t="s">
        <v>665</v>
      </c>
      <c r="D2324" s="7" t="s">
        <v>664</v>
      </c>
      <c r="E2324" s="7"/>
      <c r="F2324" s="7"/>
    </row>
    <row r="2325">
      <c r="A2325" s="7" t="s">
        <v>3765</v>
      </c>
      <c r="B2325" s="7" t="s">
        <v>582</v>
      </c>
      <c r="C2325" s="7" t="s">
        <v>1904</v>
      </c>
      <c r="D2325" s="7" t="s">
        <v>583</v>
      </c>
      <c r="E2325" s="7"/>
      <c r="F2325" s="7"/>
    </row>
    <row r="2326">
      <c r="A2326" s="7" t="s">
        <v>3766</v>
      </c>
      <c r="B2326" s="7" t="s">
        <v>1118</v>
      </c>
      <c r="C2326" s="7" t="s">
        <v>1119</v>
      </c>
      <c r="D2326" s="7" t="s">
        <v>1120</v>
      </c>
      <c r="E2326" s="7"/>
      <c r="F2326" s="7"/>
    </row>
    <row r="2327">
      <c r="A2327" s="7" t="s">
        <v>3767</v>
      </c>
      <c r="B2327" s="7" t="s">
        <v>1082</v>
      </c>
      <c r="C2327" s="7" t="s">
        <v>792</v>
      </c>
      <c r="D2327" s="7" t="s">
        <v>751</v>
      </c>
      <c r="E2327" s="7"/>
      <c r="F2327" s="7"/>
    </row>
    <row r="2328">
      <c r="A2328" s="7" t="s">
        <v>3768</v>
      </c>
      <c r="B2328" s="7" t="s">
        <v>975</v>
      </c>
      <c r="C2328" s="7" t="s">
        <v>976</v>
      </c>
      <c r="D2328" s="7" t="s">
        <v>977</v>
      </c>
      <c r="E2328" s="7"/>
      <c r="F2328" s="7"/>
    </row>
    <row r="2329">
      <c r="A2329" s="7" t="s">
        <v>3769</v>
      </c>
      <c r="B2329" s="7" t="s">
        <v>1703</v>
      </c>
      <c r="C2329" s="7" t="s">
        <v>3770</v>
      </c>
      <c r="D2329" s="7" t="s">
        <v>3771</v>
      </c>
      <c r="E2329" s="7"/>
      <c r="F2329" s="7"/>
    </row>
    <row r="2330">
      <c r="A2330" s="7" t="s">
        <v>3772</v>
      </c>
      <c r="B2330" s="7" t="s">
        <v>1219</v>
      </c>
      <c r="C2330" s="7" t="s">
        <v>1515</v>
      </c>
      <c r="D2330" s="7" t="s">
        <v>1219</v>
      </c>
      <c r="E2330" s="7"/>
      <c r="F2330" s="7"/>
    </row>
    <row r="2331">
      <c r="A2331" s="7" t="s">
        <v>3773</v>
      </c>
      <c r="B2331" s="7" t="s">
        <v>721</v>
      </c>
      <c r="C2331" s="7" t="s">
        <v>722</v>
      </c>
      <c r="D2331" s="7" t="s">
        <v>723</v>
      </c>
      <c r="E2331" s="7"/>
      <c r="F2331" s="7"/>
    </row>
    <row r="2332">
      <c r="A2332" s="7" t="s">
        <v>3774</v>
      </c>
      <c r="B2332" s="7" t="s">
        <v>2368</v>
      </c>
      <c r="C2332" s="7" t="s">
        <v>1042</v>
      </c>
      <c r="D2332" s="7" t="s">
        <v>1043</v>
      </c>
      <c r="E2332" s="7"/>
      <c r="F2332" s="7"/>
    </row>
    <row r="2333">
      <c r="A2333" s="7" t="s">
        <v>3774</v>
      </c>
      <c r="B2333" s="7" t="s">
        <v>1258</v>
      </c>
      <c r="C2333" s="7" t="s">
        <v>1259</v>
      </c>
      <c r="D2333" s="7" t="s">
        <v>1260</v>
      </c>
      <c r="E2333" s="7"/>
      <c r="F2333" s="7"/>
    </row>
    <row r="2334">
      <c r="A2334" s="7" t="s">
        <v>3775</v>
      </c>
      <c r="B2334" s="7" t="s">
        <v>3480</v>
      </c>
      <c r="C2334" s="7" t="s">
        <v>1119</v>
      </c>
      <c r="D2334" s="7" t="s">
        <v>1120</v>
      </c>
      <c r="E2334" s="7"/>
      <c r="F2334" s="7"/>
    </row>
    <row r="2335">
      <c r="A2335" s="7" t="s">
        <v>3776</v>
      </c>
      <c r="B2335" s="7" t="s">
        <v>3777</v>
      </c>
      <c r="C2335" s="7" t="s">
        <v>963</v>
      </c>
      <c r="D2335" s="7" t="s">
        <v>964</v>
      </c>
      <c r="E2335" s="7"/>
      <c r="F2335" s="7"/>
    </row>
    <row r="2336">
      <c r="A2336" s="7" t="s">
        <v>3778</v>
      </c>
      <c r="C2336" s="7" t="s">
        <v>2039</v>
      </c>
      <c r="D2336" s="7" t="s">
        <v>968</v>
      </c>
      <c r="E2336" s="7"/>
      <c r="F2336" s="7"/>
    </row>
    <row r="2337">
      <c r="A2337" s="7" t="s">
        <v>3779</v>
      </c>
      <c r="B2337" s="7" t="s">
        <v>1312</v>
      </c>
      <c r="C2337" s="7" t="s">
        <v>1583</v>
      </c>
      <c r="D2337" s="7" t="s">
        <v>819</v>
      </c>
      <c r="E2337" s="7"/>
      <c r="F2337" s="7"/>
    </row>
    <row r="2338">
      <c r="A2338" s="7" t="s">
        <v>3780</v>
      </c>
      <c r="B2338" s="7" t="s">
        <v>1428</v>
      </c>
      <c r="C2338" s="7" t="s">
        <v>864</v>
      </c>
      <c r="D2338" s="7" t="s">
        <v>583</v>
      </c>
      <c r="E2338" s="7"/>
      <c r="F2338" s="7"/>
    </row>
    <row r="2339">
      <c r="A2339" s="7" t="s">
        <v>3781</v>
      </c>
      <c r="C2339" s="7" t="s">
        <v>533</v>
      </c>
      <c r="D2339" s="7" t="s">
        <v>527</v>
      </c>
      <c r="E2339" s="7"/>
      <c r="F2339" s="7"/>
    </row>
    <row r="2340">
      <c r="A2340" s="7" t="s">
        <v>3782</v>
      </c>
      <c r="C2340" s="7" t="s">
        <v>1440</v>
      </c>
      <c r="D2340" s="7" t="s">
        <v>1441</v>
      </c>
      <c r="E2340" s="7"/>
      <c r="F2340" s="7"/>
    </row>
    <row r="2341">
      <c r="A2341" s="7" t="s">
        <v>3783</v>
      </c>
      <c r="B2341" s="7" t="s">
        <v>1454</v>
      </c>
      <c r="C2341" s="7" t="s">
        <v>1455</v>
      </c>
      <c r="D2341" s="7" t="s">
        <v>819</v>
      </c>
      <c r="E2341" s="7"/>
      <c r="F2341" s="7"/>
    </row>
    <row r="2342">
      <c r="A2342" s="7" t="s">
        <v>3784</v>
      </c>
      <c r="B2342" s="7" t="s">
        <v>783</v>
      </c>
      <c r="C2342" s="7" t="s">
        <v>784</v>
      </c>
      <c r="D2342" s="7" t="s">
        <v>690</v>
      </c>
      <c r="E2342" s="7"/>
      <c r="F2342" s="7"/>
    </row>
    <row r="2343">
      <c r="A2343" s="7" t="s">
        <v>3785</v>
      </c>
      <c r="C2343" s="7" t="s">
        <v>779</v>
      </c>
      <c r="D2343" s="7" t="s">
        <v>780</v>
      </c>
      <c r="E2343" s="7"/>
      <c r="F2343" s="7"/>
    </row>
    <row r="2344">
      <c r="A2344" s="7" t="s">
        <v>3786</v>
      </c>
      <c r="C2344" s="7" t="s">
        <v>601</v>
      </c>
      <c r="D2344" s="7" t="s">
        <v>602</v>
      </c>
      <c r="E2344" s="7"/>
      <c r="F2344" s="7"/>
    </row>
    <row r="2345">
      <c r="A2345" s="7" t="s">
        <v>3787</v>
      </c>
      <c r="C2345" s="7" t="s">
        <v>701</v>
      </c>
      <c r="D2345" s="7" t="s">
        <v>702</v>
      </c>
      <c r="E2345" s="7"/>
      <c r="F2345" s="7"/>
    </row>
    <row r="2346">
      <c r="A2346" s="7" t="s">
        <v>3788</v>
      </c>
      <c r="B2346" s="7" t="s">
        <v>2795</v>
      </c>
      <c r="C2346" s="7" t="s">
        <v>2080</v>
      </c>
      <c r="D2346" s="7" t="s">
        <v>1080</v>
      </c>
      <c r="E2346" s="7"/>
      <c r="F2346" s="7"/>
    </row>
    <row r="2347">
      <c r="A2347" s="7" t="s">
        <v>3789</v>
      </c>
      <c r="B2347" s="7" t="s">
        <v>994</v>
      </c>
      <c r="C2347" s="7" t="s">
        <v>995</v>
      </c>
      <c r="D2347" s="7" t="s">
        <v>596</v>
      </c>
      <c r="E2347" s="7"/>
      <c r="F2347" s="7"/>
    </row>
    <row r="2348">
      <c r="A2348" s="7" t="s">
        <v>3790</v>
      </c>
      <c r="B2348" s="7" t="s">
        <v>1002</v>
      </c>
      <c r="C2348" s="7" t="s">
        <v>1003</v>
      </c>
      <c r="D2348" s="7" t="s">
        <v>921</v>
      </c>
      <c r="E2348" s="7"/>
      <c r="F2348" s="7"/>
    </row>
    <row r="2349">
      <c r="A2349" s="7" t="s">
        <v>3791</v>
      </c>
      <c r="B2349" s="7" t="s">
        <v>1857</v>
      </c>
      <c r="C2349" s="7" t="s">
        <v>1592</v>
      </c>
      <c r="D2349" s="7" t="s">
        <v>1593</v>
      </c>
      <c r="E2349" s="7"/>
      <c r="F2349" s="7"/>
    </row>
    <row r="2350">
      <c r="A2350" s="7" t="s">
        <v>3792</v>
      </c>
      <c r="C2350" s="7" t="s">
        <v>930</v>
      </c>
      <c r="D2350" s="7" t="s">
        <v>930</v>
      </c>
      <c r="E2350" s="7"/>
      <c r="F2350" s="7"/>
    </row>
    <row r="2351">
      <c r="A2351" s="7" t="s">
        <v>3793</v>
      </c>
      <c r="B2351" s="7" t="s">
        <v>573</v>
      </c>
      <c r="C2351" s="7" t="s">
        <v>574</v>
      </c>
      <c r="D2351" s="7" t="s">
        <v>575</v>
      </c>
      <c r="E2351" s="7"/>
      <c r="F2351" s="7"/>
    </row>
    <row r="2352">
      <c r="A2352" s="7" t="s">
        <v>3793</v>
      </c>
      <c r="C2352" s="7" t="s">
        <v>570</v>
      </c>
      <c r="D2352" s="7" t="s">
        <v>571</v>
      </c>
      <c r="E2352" s="7"/>
      <c r="F2352" s="7"/>
    </row>
    <row r="2353">
      <c r="A2353" s="7" t="s">
        <v>3794</v>
      </c>
      <c r="B2353" s="7" t="s">
        <v>2602</v>
      </c>
      <c r="C2353" s="7" t="s">
        <v>1346</v>
      </c>
      <c r="D2353" s="7" t="s">
        <v>1347</v>
      </c>
      <c r="E2353" s="7"/>
      <c r="F2353" s="7"/>
    </row>
    <row r="2354">
      <c r="A2354" s="7" t="s">
        <v>3795</v>
      </c>
      <c r="B2354" s="7" t="s">
        <v>751</v>
      </c>
      <c r="C2354" s="7" t="s">
        <v>752</v>
      </c>
      <c r="D2354" s="7" t="s">
        <v>753</v>
      </c>
      <c r="E2354" s="7"/>
      <c r="F2354" s="7"/>
    </row>
    <row r="2355">
      <c r="A2355" s="7" t="s">
        <v>3796</v>
      </c>
      <c r="B2355" s="7" t="s">
        <v>712</v>
      </c>
      <c r="C2355" s="7" t="s">
        <v>693</v>
      </c>
      <c r="D2355" s="7" t="s">
        <v>694</v>
      </c>
      <c r="E2355" s="7"/>
      <c r="F2355" s="7"/>
    </row>
    <row r="2356">
      <c r="A2356" s="7" t="s">
        <v>3796</v>
      </c>
      <c r="B2356" s="7" t="s">
        <v>3797</v>
      </c>
      <c r="C2356" s="7" t="s">
        <v>696</v>
      </c>
      <c r="D2356" s="7" t="s">
        <v>694</v>
      </c>
      <c r="E2356" s="7"/>
      <c r="F2356" s="7"/>
    </row>
    <row r="2357">
      <c r="A2357" s="7" t="s">
        <v>3798</v>
      </c>
      <c r="B2357" s="7" t="s">
        <v>1601</v>
      </c>
      <c r="C2357" s="7" t="s">
        <v>1397</v>
      </c>
      <c r="D2357" s="7" t="s">
        <v>1398</v>
      </c>
      <c r="E2357" s="7"/>
      <c r="F2357" s="7"/>
    </row>
    <row r="2358">
      <c r="A2358" s="7" t="s">
        <v>3799</v>
      </c>
      <c r="B2358" s="7" t="s">
        <v>994</v>
      </c>
      <c r="C2358" s="7" t="s">
        <v>995</v>
      </c>
      <c r="D2358" s="7" t="s">
        <v>596</v>
      </c>
      <c r="E2358" s="7"/>
      <c r="F2358" s="7"/>
    </row>
    <row r="2359">
      <c r="A2359" s="7" t="s">
        <v>3800</v>
      </c>
      <c r="B2359" s="7" t="s">
        <v>2062</v>
      </c>
      <c r="C2359" s="7" t="s">
        <v>787</v>
      </c>
      <c r="D2359" s="7" t="s">
        <v>788</v>
      </c>
      <c r="E2359" s="7"/>
      <c r="F2359" s="7"/>
    </row>
    <row r="2360">
      <c r="A2360" s="7" t="s">
        <v>3801</v>
      </c>
      <c r="B2360" s="7" t="s">
        <v>3802</v>
      </c>
      <c r="C2360" s="7" t="s">
        <v>1204</v>
      </c>
      <c r="D2360" s="7" t="s">
        <v>872</v>
      </c>
      <c r="E2360" s="7"/>
      <c r="F2360" s="7"/>
    </row>
    <row r="2361">
      <c r="A2361" s="7" t="s">
        <v>3803</v>
      </c>
      <c r="B2361" s="7" t="s">
        <v>672</v>
      </c>
      <c r="C2361" s="7" t="s">
        <v>673</v>
      </c>
      <c r="D2361" s="7" t="s">
        <v>672</v>
      </c>
      <c r="E2361" s="7"/>
      <c r="F2361" s="7"/>
    </row>
    <row r="2362">
      <c r="A2362" s="7" t="s">
        <v>3804</v>
      </c>
      <c r="B2362" s="7" t="s">
        <v>571</v>
      </c>
      <c r="C2362" s="7" t="s">
        <v>666</v>
      </c>
      <c r="D2362" s="7" t="s">
        <v>571</v>
      </c>
      <c r="E2362" s="7"/>
      <c r="F2362" s="7"/>
    </row>
    <row r="2363">
      <c r="A2363" s="7" t="s">
        <v>3805</v>
      </c>
      <c r="B2363" s="7" t="s">
        <v>3806</v>
      </c>
      <c r="C2363" s="7" t="s">
        <v>1279</v>
      </c>
      <c r="D2363" s="7" t="s">
        <v>596</v>
      </c>
      <c r="E2363" s="7"/>
      <c r="F2363" s="7"/>
    </row>
    <row r="2364">
      <c r="A2364" s="7" t="s">
        <v>3807</v>
      </c>
      <c r="B2364" s="7" t="s">
        <v>1193</v>
      </c>
      <c r="C2364" s="7" t="s">
        <v>1194</v>
      </c>
      <c r="D2364" s="7" t="s">
        <v>971</v>
      </c>
      <c r="E2364" s="7"/>
      <c r="F2364" s="7"/>
    </row>
    <row r="2365">
      <c r="A2365" s="7" t="s">
        <v>3808</v>
      </c>
      <c r="C2365" s="7" t="s">
        <v>755</v>
      </c>
      <c r="D2365" s="7" t="s">
        <v>751</v>
      </c>
      <c r="E2365" s="7"/>
      <c r="F2365" s="7"/>
    </row>
    <row r="2366">
      <c r="A2366" s="7" t="s">
        <v>3809</v>
      </c>
      <c r="B2366" s="7" t="s">
        <v>751</v>
      </c>
      <c r="C2366" s="7" t="s">
        <v>752</v>
      </c>
      <c r="D2366" s="7" t="s">
        <v>753</v>
      </c>
      <c r="E2366" s="7"/>
      <c r="F2366" s="7"/>
    </row>
    <row r="2367">
      <c r="A2367" s="7" t="s">
        <v>3810</v>
      </c>
      <c r="C2367" s="7" t="s">
        <v>547</v>
      </c>
      <c r="D2367" s="7" t="s">
        <v>548</v>
      </c>
      <c r="E2367" s="7"/>
      <c r="F2367" s="7"/>
    </row>
    <row r="2368">
      <c r="A2368" s="7" t="s">
        <v>3811</v>
      </c>
      <c r="C2368" s="7" t="s">
        <v>1564</v>
      </c>
      <c r="D2368" s="7" t="s">
        <v>1564</v>
      </c>
      <c r="E2368" s="7"/>
      <c r="F2368" s="7"/>
    </row>
    <row r="2369">
      <c r="A2369" s="7" t="s">
        <v>3812</v>
      </c>
      <c r="B2369" s="7" t="s">
        <v>3813</v>
      </c>
      <c r="C2369" s="7" t="s">
        <v>1204</v>
      </c>
      <c r="D2369" s="7" t="s">
        <v>872</v>
      </c>
      <c r="E2369" s="7"/>
      <c r="F2369" s="7"/>
    </row>
    <row r="2370">
      <c r="A2370" s="7" t="s">
        <v>3814</v>
      </c>
      <c r="C2370" s="7" t="s">
        <v>1138</v>
      </c>
      <c r="D2370" s="7" t="s">
        <v>556</v>
      </c>
      <c r="E2370" s="7"/>
      <c r="F2370" s="7"/>
    </row>
    <row r="2371">
      <c r="A2371" s="7" t="s">
        <v>3815</v>
      </c>
      <c r="C2371" s="7" t="s">
        <v>1138</v>
      </c>
      <c r="D2371" s="7" t="s">
        <v>556</v>
      </c>
      <c r="E2371" s="7"/>
      <c r="F2371" s="7"/>
    </row>
    <row r="2372">
      <c r="A2372" s="7" t="s">
        <v>3816</v>
      </c>
      <c r="B2372" s="7" t="s">
        <v>3817</v>
      </c>
      <c r="C2372" s="7" t="s">
        <v>903</v>
      </c>
      <c r="D2372" s="7" t="s">
        <v>596</v>
      </c>
      <c r="E2372" s="7"/>
      <c r="F2372" s="7"/>
    </row>
    <row r="2373">
      <c r="A2373" s="7" t="s">
        <v>3816</v>
      </c>
      <c r="B2373" s="7" t="s">
        <v>859</v>
      </c>
      <c r="C2373" s="7" t="s">
        <v>1132</v>
      </c>
      <c r="D2373" s="7" t="s">
        <v>859</v>
      </c>
      <c r="E2373" s="7"/>
      <c r="F2373" s="7"/>
    </row>
    <row r="2374">
      <c r="A2374" s="7" t="s">
        <v>3816</v>
      </c>
      <c r="B2374" s="7" t="s">
        <v>859</v>
      </c>
      <c r="C2374" s="7" t="s">
        <v>860</v>
      </c>
      <c r="D2374" s="7" t="s">
        <v>859</v>
      </c>
      <c r="E2374" s="7"/>
      <c r="F2374" s="7"/>
    </row>
    <row r="2375">
      <c r="A2375" s="7" t="s">
        <v>3818</v>
      </c>
      <c r="B2375" s="7" t="s">
        <v>1857</v>
      </c>
      <c r="C2375" s="7" t="s">
        <v>1592</v>
      </c>
      <c r="D2375" s="7" t="s">
        <v>1593</v>
      </c>
      <c r="E2375" s="7"/>
      <c r="F2375" s="7"/>
    </row>
    <row r="2376">
      <c r="A2376" s="7" t="s">
        <v>3819</v>
      </c>
      <c r="B2376" s="7" t="s">
        <v>1253</v>
      </c>
      <c r="C2376" s="7" t="s">
        <v>1254</v>
      </c>
      <c r="D2376" s="7" t="s">
        <v>1191</v>
      </c>
      <c r="E2376" s="7"/>
      <c r="F2376" s="7"/>
    </row>
    <row r="2377">
      <c r="A2377" s="7" t="s">
        <v>3820</v>
      </c>
      <c r="B2377" s="7" t="s">
        <v>1329</v>
      </c>
      <c r="C2377" s="7" t="s">
        <v>1330</v>
      </c>
      <c r="D2377" s="7" t="s">
        <v>1331</v>
      </c>
      <c r="E2377" s="7"/>
      <c r="F2377" s="7"/>
    </row>
    <row r="2378">
      <c r="A2378" s="7" t="s">
        <v>3821</v>
      </c>
      <c r="B2378" s="7" t="s">
        <v>672</v>
      </c>
      <c r="C2378" s="7" t="s">
        <v>673</v>
      </c>
      <c r="D2378" s="7" t="s">
        <v>672</v>
      </c>
      <c r="E2378" s="7"/>
      <c r="F2378" s="7"/>
    </row>
    <row r="2379">
      <c r="A2379" s="7" t="s">
        <v>3822</v>
      </c>
      <c r="B2379" s="7" t="s">
        <v>2826</v>
      </c>
      <c r="C2379" s="7" t="s">
        <v>627</v>
      </c>
      <c r="D2379" s="7" t="s">
        <v>583</v>
      </c>
      <c r="E2379" s="7"/>
      <c r="F2379" s="7"/>
    </row>
    <row r="2380">
      <c r="A2380" s="7" t="s">
        <v>3822</v>
      </c>
      <c r="B2380" s="7" t="s">
        <v>2826</v>
      </c>
      <c r="C2380" s="7" t="s">
        <v>2722</v>
      </c>
      <c r="D2380" s="7" t="s">
        <v>2723</v>
      </c>
      <c r="E2380" s="7"/>
      <c r="F2380" s="7"/>
    </row>
    <row r="2381">
      <c r="A2381" s="7" t="s">
        <v>3823</v>
      </c>
      <c r="B2381" s="7" t="s">
        <v>562</v>
      </c>
      <c r="C2381" s="7" t="s">
        <v>563</v>
      </c>
      <c r="D2381" s="7" t="s">
        <v>564</v>
      </c>
      <c r="E2381" s="7"/>
      <c r="F2381" s="7"/>
    </row>
    <row r="2382">
      <c r="A2382" s="7" t="s">
        <v>3824</v>
      </c>
      <c r="C2382" s="7" t="s">
        <v>1564</v>
      </c>
      <c r="D2382" s="7" t="s">
        <v>1564</v>
      </c>
      <c r="E2382" s="7"/>
      <c r="F2382" s="7"/>
    </row>
    <row r="2383">
      <c r="A2383" s="7" t="s">
        <v>3825</v>
      </c>
      <c r="B2383" s="7" t="s">
        <v>3826</v>
      </c>
      <c r="C2383" s="7" t="s">
        <v>3827</v>
      </c>
      <c r="D2383" s="7" t="s">
        <v>3828</v>
      </c>
      <c r="E2383" s="7"/>
      <c r="F2383" s="7"/>
    </row>
    <row r="2384">
      <c r="A2384" s="7" t="s">
        <v>3829</v>
      </c>
      <c r="B2384" s="7" t="s">
        <v>1269</v>
      </c>
      <c r="C2384" s="7" t="s">
        <v>1270</v>
      </c>
      <c r="D2384" s="7" t="s">
        <v>921</v>
      </c>
      <c r="E2384" s="7"/>
      <c r="F2384" s="7"/>
    </row>
    <row r="2385">
      <c r="A2385" s="7" t="s">
        <v>3830</v>
      </c>
      <c r="B2385" s="7" t="s">
        <v>615</v>
      </c>
      <c r="C2385" s="7" t="s">
        <v>1744</v>
      </c>
      <c r="D2385" s="7" t="s">
        <v>617</v>
      </c>
      <c r="E2385" s="7"/>
      <c r="F2385" s="7"/>
    </row>
    <row r="2386">
      <c r="A2386" s="7" t="s">
        <v>2199</v>
      </c>
      <c r="B2386" s="7" t="s">
        <v>3831</v>
      </c>
      <c r="C2386" s="7" t="s">
        <v>2199</v>
      </c>
      <c r="D2386" s="7" t="s">
        <v>2200</v>
      </c>
      <c r="E2386" s="7"/>
      <c r="F2386" s="7"/>
    </row>
    <row r="2387">
      <c r="A2387" s="7" t="s">
        <v>3832</v>
      </c>
      <c r="C2387" s="7" t="s">
        <v>2039</v>
      </c>
      <c r="D2387" s="7" t="s">
        <v>968</v>
      </c>
      <c r="E2387" s="7"/>
      <c r="F2387" s="7"/>
    </row>
    <row r="2388">
      <c r="A2388" s="7" t="s">
        <v>3833</v>
      </c>
      <c r="B2388" s="7" t="s">
        <v>716</v>
      </c>
      <c r="C2388" s="7" t="s">
        <v>1098</v>
      </c>
      <c r="D2388" s="7" t="s">
        <v>716</v>
      </c>
      <c r="E2388" s="7"/>
      <c r="F2388" s="7"/>
    </row>
    <row r="2389">
      <c r="A2389" s="7" t="s">
        <v>1183</v>
      </c>
      <c r="B2389" s="7" t="s">
        <v>2247</v>
      </c>
      <c r="C2389" s="7" t="s">
        <v>629</v>
      </c>
      <c r="D2389" s="7" t="s">
        <v>583</v>
      </c>
      <c r="E2389" s="7"/>
      <c r="F2389" s="7"/>
    </row>
    <row r="2390">
      <c r="A2390" s="7" t="s">
        <v>1183</v>
      </c>
      <c r="B2390" s="7" t="s">
        <v>1398</v>
      </c>
      <c r="C2390" s="7" t="s">
        <v>1904</v>
      </c>
      <c r="D2390" s="7" t="s">
        <v>583</v>
      </c>
      <c r="E2390" s="7"/>
      <c r="F2390" s="7"/>
    </row>
    <row r="2391">
      <c r="A2391" s="7" t="s">
        <v>1183</v>
      </c>
      <c r="C2391" s="7" t="s">
        <v>1183</v>
      </c>
      <c r="D2391" s="7" t="s">
        <v>579</v>
      </c>
      <c r="E2391" s="7"/>
      <c r="F2391" s="7"/>
    </row>
    <row r="2392">
      <c r="A2392" s="7" t="s">
        <v>3834</v>
      </c>
      <c r="B2392" s="7" t="s">
        <v>1118</v>
      </c>
      <c r="C2392" s="7" t="s">
        <v>1119</v>
      </c>
      <c r="D2392" s="7" t="s">
        <v>1120</v>
      </c>
      <c r="E2392" s="7"/>
      <c r="F2392" s="7"/>
    </row>
    <row r="2393">
      <c r="A2393" s="7" t="s">
        <v>3835</v>
      </c>
      <c r="C2393" s="7" t="s">
        <v>1564</v>
      </c>
      <c r="D2393" s="7" t="s">
        <v>1564</v>
      </c>
      <c r="E2393" s="7"/>
      <c r="F2393" s="7"/>
    </row>
    <row r="2394">
      <c r="A2394" s="7" t="s">
        <v>3836</v>
      </c>
      <c r="C2394" s="7" t="s">
        <v>2039</v>
      </c>
      <c r="D2394" s="7" t="s">
        <v>968</v>
      </c>
      <c r="E2394" s="7"/>
      <c r="F2394" s="7"/>
    </row>
    <row r="2395">
      <c r="A2395" s="7" t="s">
        <v>3837</v>
      </c>
      <c r="B2395" s="7" t="s">
        <v>1369</v>
      </c>
      <c r="C2395" s="7" t="s">
        <v>1370</v>
      </c>
      <c r="D2395" s="7" t="s">
        <v>1310</v>
      </c>
      <c r="E2395" s="7"/>
      <c r="F2395" s="7"/>
    </row>
    <row r="2396">
      <c r="A2396" s="7" t="s">
        <v>3838</v>
      </c>
      <c r="B2396" s="7" t="s">
        <v>573</v>
      </c>
      <c r="C2396" s="7" t="s">
        <v>574</v>
      </c>
      <c r="D2396" s="7" t="s">
        <v>575</v>
      </c>
      <c r="E2396" s="7"/>
      <c r="F2396" s="7"/>
    </row>
    <row r="2397">
      <c r="A2397" s="7" t="s">
        <v>3839</v>
      </c>
      <c r="C2397" s="7" t="s">
        <v>1250</v>
      </c>
      <c r="D2397" s="7" t="s">
        <v>1251</v>
      </c>
      <c r="E2397" s="7"/>
      <c r="F2397" s="7"/>
    </row>
    <row r="2398">
      <c r="A2398" s="7" t="s">
        <v>3840</v>
      </c>
      <c r="B2398" s="7" t="s">
        <v>808</v>
      </c>
      <c r="C2398" s="7" t="s">
        <v>809</v>
      </c>
      <c r="D2398" s="7" t="s">
        <v>767</v>
      </c>
      <c r="E2398" s="7"/>
      <c r="F2398" s="7"/>
    </row>
    <row r="2399">
      <c r="A2399" s="7" t="s">
        <v>1773</v>
      </c>
      <c r="B2399" s="7" t="s">
        <v>531</v>
      </c>
      <c r="C2399" s="7" t="s">
        <v>1773</v>
      </c>
      <c r="D2399" s="7" t="s">
        <v>531</v>
      </c>
      <c r="E2399" s="7"/>
      <c r="F2399" s="7"/>
    </row>
    <row r="2400">
      <c r="A2400" s="7" t="s">
        <v>3841</v>
      </c>
      <c r="C2400" s="7" t="s">
        <v>1142</v>
      </c>
      <c r="D2400" s="7" t="s">
        <v>609</v>
      </c>
      <c r="E2400" s="7"/>
      <c r="F2400" s="7"/>
    </row>
    <row r="2401">
      <c r="A2401" s="7" t="s">
        <v>3842</v>
      </c>
      <c r="B2401" s="7" t="s">
        <v>552</v>
      </c>
      <c r="C2401" s="7" t="s">
        <v>875</v>
      </c>
      <c r="D2401" s="7" t="s">
        <v>552</v>
      </c>
      <c r="E2401" s="7"/>
      <c r="F2401" s="7"/>
    </row>
    <row r="2402">
      <c r="A2402" s="7" t="s">
        <v>3843</v>
      </c>
      <c r="B2402" s="7" t="s">
        <v>1030</v>
      </c>
      <c r="C2402" s="7" t="s">
        <v>1060</v>
      </c>
      <c r="D2402" s="7" t="s">
        <v>1030</v>
      </c>
      <c r="E2402" s="7"/>
      <c r="F2402" s="7"/>
    </row>
    <row r="2403">
      <c r="A2403" s="7" t="s">
        <v>3844</v>
      </c>
      <c r="B2403" s="7" t="s">
        <v>913</v>
      </c>
      <c r="C2403" s="7" t="s">
        <v>914</v>
      </c>
      <c r="D2403" s="7" t="s">
        <v>915</v>
      </c>
      <c r="E2403" s="7"/>
      <c r="F2403" s="7"/>
    </row>
    <row r="2404">
      <c r="A2404" s="7" t="s">
        <v>3845</v>
      </c>
      <c r="C2404" s="7" t="s">
        <v>629</v>
      </c>
      <c r="D2404" s="7" t="s">
        <v>583</v>
      </c>
      <c r="E2404" s="7"/>
      <c r="F2404" s="7"/>
    </row>
    <row r="2405">
      <c r="A2405" s="7" t="s">
        <v>3846</v>
      </c>
      <c r="B2405" s="7" t="s">
        <v>815</v>
      </c>
      <c r="C2405" s="7" t="s">
        <v>631</v>
      </c>
      <c r="D2405" s="7" t="s">
        <v>583</v>
      </c>
      <c r="E2405" s="7"/>
      <c r="F2405" s="7"/>
    </row>
    <row r="2406">
      <c r="A2406" s="7" t="s">
        <v>3847</v>
      </c>
      <c r="C2406" s="7" t="s">
        <v>1084</v>
      </c>
      <c r="D2406" s="7" t="s">
        <v>1085</v>
      </c>
      <c r="E2406" s="7"/>
      <c r="F2406" s="7"/>
    </row>
    <row r="2407">
      <c r="A2407" s="7" t="s">
        <v>3848</v>
      </c>
      <c r="C2407" s="7" t="s">
        <v>1005</v>
      </c>
      <c r="D2407" s="7" t="s">
        <v>977</v>
      </c>
      <c r="E2407" s="7"/>
      <c r="F2407" s="7"/>
    </row>
    <row r="2408">
      <c r="A2408" s="7" t="s">
        <v>3849</v>
      </c>
      <c r="B2408" s="7" t="s">
        <v>966</v>
      </c>
      <c r="C2408" s="7" t="s">
        <v>967</v>
      </c>
      <c r="D2408" s="7" t="s">
        <v>968</v>
      </c>
      <c r="E2408" s="7"/>
      <c r="F2408" s="7"/>
    </row>
    <row r="2409">
      <c r="A2409" s="7" t="s">
        <v>3850</v>
      </c>
      <c r="C2409" s="7" t="s">
        <v>1005</v>
      </c>
      <c r="D2409" s="7" t="s">
        <v>977</v>
      </c>
      <c r="E2409" s="7"/>
      <c r="F2409" s="7"/>
    </row>
    <row r="2410">
      <c r="A2410" s="7" t="s">
        <v>3851</v>
      </c>
      <c r="B2410" s="7" t="s">
        <v>3852</v>
      </c>
      <c r="C2410" s="7" t="s">
        <v>709</v>
      </c>
      <c r="D2410" s="7" t="s">
        <v>710</v>
      </c>
      <c r="E2410" s="7"/>
      <c r="F2410" s="7"/>
    </row>
    <row r="2411">
      <c r="A2411" s="7" t="s">
        <v>3853</v>
      </c>
      <c r="B2411" s="7" t="s">
        <v>1792</v>
      </c>
      <c r="C2411" s="7" t="s">
        <v>1791</v>
      </c>
      <c r="D2411" s="7" t="s">
        <v>1792</v>
      </c>
      <c r="E2411" s="7"/>
      <c r="F2411" s="7"/>
    </row>
    <row r="2412">
      <c r="A2412" s="7" t="s">
        <v>3854</v>
      </c>
      <c r="B2412" s="7" t="s">
        <v>3855</v>
      </c>
      <c r="C2412" s="7" t="s">
        <v>1781</v>
      </c>
      <c r="D2412" s="7" t="s">
        <v>1782</v>
      </c>
      <c r="E2412" s="7"/>
      <c r="F2412" s="7"/>
    </row>
    <row r="2413">
      <c r="A2413" s="7" t="s">
        <v>3856</v>
      </c>
      <c r="C2413" s="7" t="s">
        <v>1037</v>
      </c>
      <c r="D2413" s="7" t="s">
        <v>699</v>
      </c>
      <c r="E2413" s="7"/>
      <c r="F2413" s="7"/>
    </row>
    <row r="2414">
      <c r="A2414" s="7" t="s">
        <v>3857</v>
      </c>
      <c r="B2414" s="7" t="s">
        <v>1030</v>
      </c>
      <c r="C2414" s="7" t="s">
        <v>1060</v>
      </c>
      <c r="D2414" s="7" t="s">
        <v>1030</v>
      </c>
      <c r="E2414" s="7"/>
      <c r="F2414" s="7"/>
    </row>
    <row r="2415">
      <c r="A2415" s="7" t="s">
        <v>3858</v>
      </c>
      <c r="B2415" s="7" t="s">
        <v>3859</v>
      </c>
      <c r="C2415" s="7" t="s">
        <v>642</v>
      </c>
      <c r="D2415" s="7" t="s">
        <v>643</v>
      </c>
      <c r="E2415" s="7"/>
      <c r="F2415" s="7"/>
    </row>
    <row r="2416">
      <c r="A2416" s="7" t="s">
        <v>3860</v>
      </c>
      <c r="B2416" s="7" t="s">
        <v>1556</v>
      </c>
      <c r="C2416" s="7" t="s">
        <v>642</v>
      </c>
      <c r="D2416" s="7" t="s">
        <v>643</v>
      </c>
      <c r="E2416" s="7"/>
      <c r="F2416" s="7"/>
    </row>
    <row r="2417">
      <c r="A2417" s="7" t="s">
        <v>3861</v>
      </c>
      <c r="B2417" s="7" t="s">
        <v>2490</v>
      </c>
      <c r="C2417" s="7" t="s">
        <v>1320</v>
      </c>
      <c r="D2417" s="7" t="s">
        <v>819</v>
      </c>
      <c r="E2417" s="7"/>
      <c r="F2417" s="7"/>
    </row>
    <row r="2418">
      <c r="A2418" s="7" t="s">
        <v>3861</v>
      </c>
      <c r="B2418" s="7" t="s">
        <v>2489</v>
      </c>
      <c r="C2418" s="7" t="s">
        <v>1583</v>
      </c>
      <c r="D2418" s="7" t="s">
        <v>819</v>
      </c>
      <c r="E2418" s="7"/>
      <c r="F2418" s="7"/>
    </row>
    <row r="2419">
      <c r="A2419" s="7" t="s">
        <v>3862</v>
      </c>
      <c r="B2419" s="7" t="s">
        <v>3863</v>
      </c>
      <c r="C2419" s="7" t="s">
        <v>1274</v>
      </c>
      <c r="D2419" s="7" t="s">
        <v>639</v>
      </c>
      <c r="E2419" s="7"/>
      <c r="F2419" s="7"/>
    </row>
    <row r="2420">
      <c r="A2420" s="7" t="s">
        <v>3862</v>
      </c>
      <c r="B2420" s="7" t="s">
        <v>3863</v>
      </c>
      <c r="C2420" s="7" t="s">
        <v>638</v>
      </c>
      <c r="D2420" s="7" t="s">
        <v>639</v>
      </c>
      <c r="E2420" s="7"/>
      <c r="F2420" s="7"/>
    </row>
    <row r="2421">
      <c r="A2421" s="7" t="s">
        <v>3864</v>
      </c>
      <c r="B2421" s="7" t="s">
        <v>745</v>
      </c>
      <c r="C2421" s="7" t="s">
        <v>744</v>
      </c>
      <c r="D2421" s="7" t="s">
        <v>745</v>
      </c>
      <c r="E2421" s="7"/>
      <c r="F2421" s="7"/>
    </row>
    <row r="2422">
      <c r="A2422" s="7" t="s">
        <v>3865</v>
      </c>
      <c r="B2422" s="7" t="s">
        <v>1669</v>
      </c>
      <c r="C2422" s="7" t="s">
        <v>638</v>
      </c>
      <c r="D2422" s="7" t="s">
        <v>639</v>
      </c>
      <c r="E2422" s="7"/>
      <c r="F2422" s="7"/>
    </row>
    <row r="2423">
      <c r="A2423" s="7" t="s">
        <v>3866</v>
      </c>
      <c r="C2423" s="7" t="s">
        <v>1068</v>
      </c>
      <c r="D2423" s="7" t="s">
        <v>1068</v>
      </c>
      <c r="E2423" s="7"/>
      <c r="F2423" s="7"/>
    </row>
    <row r="2424">
      <c r="A2424" s="7" t="s">
        <v>3867</v>
      </c>
      <c r="C2424" s="7" t="s">
        <v>2152</v>
      </c>
      <c r="D2424" s="7" t="s">
        <v>544</v>
      </c>
      <c r="E2424" s="7"/>
      <c r="F2424" s="7"/>
    </row>
    <row r="2425">
      <c r="A2425" s="7" t="s">
        <v>3868</v>
      </c>
      <c r="C2425" s="7" t="s">
        <v>827</v>
      </c>
      <c r="D2425" s="7" t="s">
        <v>828</v>
      </c>
      <c r="E2425" s="7"/>
      <c r="F2425" s="7"/>
    </row>
    <row r="2426">
      <c r="A2426" s="7" t="s">
        <v>3869</v>
      </c>
      <c r="B2426" s="7" t="s">
        <v>3870</v>
      </c>
      <c r="C2426" s="7" t="s">
        <v>844</v>
      </c>
      <c r="D2426" s="7" t="s">
        <v>575</v>
      </c>
      <c r="E2426" s="7"/>
      <c r="F2426" s="7"/>
    </row>
    <row r="2427">
      <c r="A2427" s="7" t="s">
        <v>3871</v>
      </c>
      <c r="B2427" s="7" t="s">
        <v>564</v>
      </c>
      <c r="C2427" s="7" t="s">
        <v>563</v>
      </c>
      <c r="D2427" s="7" t="s">
        <v>564</v>
      </c>
      <c r="E2427" s="7"/>
      <c r="F2427" s="7"/>
    </row>
    <row r="2428">
      <c r="A2428" s="7" t="s">
        <v>3872</v>
      </c>
      <c r="C2428" s="7" t="s">
        <v>1250</v>
      </c>
      <c r="D2428" s="7" t="s">
        <v>1251</v>
      </c>
      <c r="E2428" s="7"/>
      <c r="F2428" s="7"/>
    </row>
    <row r="2429">
      <c r="A2429" s="7" t="s">
        <v>3873</v>
      </c>
      <c r="C2429" s="7" t="s">
        <v>827</v>
      </c>
      <c r="D2429" s="7" t="s">
        <v>828</v>
      </c>
      <c r="E2429" s="7"/>
      <c r="F2429" s="7"/>
    </row>
    <row r="2430">
      <c r="A2430" s="7" t="s">
        <v>3874</v>
      </c>
      <c r="C2430" s="7" t="s">
        <v>1019</v>
      </c>
      <c r="D2430" s="7" t="s">
        <v>609</v>
      </c>
      <c r="E2430" s="7"/>
      <c r="F2430" s="7"/>
    </row>
    <row r="2431">
      <c r="A2431" s="7" t="s">
        <v>3875</v>
      </c>
      <c r="B2431" s="7" t="s">
        <v>2435</v>
      </c>
      <c r="C2431" s="7" t="s">
        <v>1180</v>
      </c>
      <c r="D2431" s="7" t="s">
        <v>1181</v>
      </c>
      <c r="E2431" s="7"/>
      <c r="F2431" s="7"/>
    </row>
    <row r="2432">
      <c r="A2432" s="7" t="s">
        <v>3876</v>
      </c>
      <c r="B2432" s="7" t="s">
        <v>3877</v>
      </c>
      <c r="C2432" s="7" t="s">
        <v>752</v>
      </c>
      <c r="D2432" s="7" t="s">
        <v>753</v>
      </c>
      <c r="E2432" s="7"/>
      <c r="F2432" s="7"/>
    </row>
    <row r="2433">
      <c r="A2433" s="7" t="s">
        <v>3878</v>
      </c>
      <c r="B2433" s="7" t="s">
        <v>2352</v>
      </c>
      <c r="C2433" s="7" t="s">
        <v>1042</v>
      </c>
      <c r="D2433" s="7" t="s">
        <v>1043</v>
      </c>
      <c r="E2433" s="7"/>
      <c r="F2433" s="7"/>
    </row>
    <row r="2434">
      <c r="A2434" s="7" t="s">
        <v>3879</v>
      </c>
      <c r="C2434" s="7" t="s">
        <v>886</v>
      </c>
      <c r="D2434" s="7" t="s">
        <v>887</v>
      </c>
      <c r="E2434" s="7"/>
      <c r="F2434" s="7"/>
    </row>
    <row r="2435">
      <c r="A2435" s="7" t="s">
        <v>3880</v>
      </c>
      <c r="C2435" s="7" t="s">
        <v>940</v>
      </c>
      <c r="D2435" s="7" t="s">
        <v>941</v>
      </c>
      <c r="E2435" s="7"/>
      <c r="F2435" s="7"/>
    </row>
    <row r="2436">
      <c r="A2436" s="7" t="s">
        <v>3881</v>
      </c>
      <c r="C2436" s="7" t="s">
        <v>1034</v>
      </c>
      <c r="D2436" s="7" t="s">
        <v>872</v>
      </c>
      <c r="E2436" s="7"/>
      <c r="F2436" s="7"/>
    </row>
    <row r="2437">
      <c r="A2437" s="7" t="s">
        <v>3882</v>
      </c>
      <c r="C2437" s="7" t="s">
        <v>3883</v>
      </c>
      <c r="D2437" s="7" t="s">
        <v>3884</v>
      </c>
      <c r="E2437" s="7"/>
      <c r="F2437" s="7"/>
    </row>
    <row r="2438">
      <c r="A2438" s="7" t="s">
        <v>3885</v>
      </c>
      <c r="B2438" s="7" t="s">
        <v>1804</v>
      </c>
      <c r="C2438" s="7" t="s">
        <v>635</v>
      </c>
      <c r="D2438" s="7" t="s">
        <v>531</v>
      </c>
      <c r="E2438" s="7"/>
      <c r="F2438" s="7"/>
    </row>
    <row r="2439">
      <c r="A2439" s="7" t="s">
        <v>3886</v>
      </c>
      <c r="B2439" s="7" t="s">
        <v>688</v>
      </c>
      <c r="C2439" s="7" t="s">
        <v>689</v>
      </c>
      <c r="D2439" s="7" t="s">
        <v>690</v>
      </c>
      <c r="E2439" s="7"/>
      <c r="F2439" s="7"/>
    </row>
    <row r="2440">
      <c r="A2440" s="7" t="s">
        <v>3887</v>
      </c>
      <c r="C2440" s="7" t="s">
        <v>871</v>
      </c>
      <c r="D2440" s="7" t="s">
        <v>872</v>
      </c>
      <c r="E2440" s="7"/>
      <c r="F2440" s="7"/>
    </row>
    <row r="2441">
      <c r="A2441" s="7" t="s">
        <v>3888</v>
      </c>
      <c r="B2441" s="7" t="s">
        <v>1521</v>
      </c>
      <c r="C2441" s="7" t="s">
        <v>1522</v>
      </c>
      <c r="D2441" s="7" t="s">
        <v>1523</v>
      </c>
      <c r="E2441" s="7"/>
      <c r="F2441" s="7"/>
    </row>
    <row r="2442">
      <c r="A2442" s="7" t="s">
        <v>3889</v>
      </c>
      <c r="B2442" s="7" t="s">
        <v>1812</v>
      </c>
      <c r="C2442" s="7" t="s">
        <v>818</v>
      </c>
      <c r="D2442" s="7" t="s">
        <v>819</v>
      </c>
      <c r="E2442" s="7"/>
      <c r="F2442" s="7"/>
    </row>
    <row r="2443">
      <c r="A2443" s="7" t="s">
        <v>3890</v>
      </c>
      <c r="C2443" s="7" t="s">
        <v>839</v>
      </c>
      <c r="D2443" s="7" t="s">
        <v>599</v>
      </c>
      <c r="E2443" s="7"/>
      <c r="F2443" s="7"/>
    </row>
    <row r="2444">
      <c r="A2444" s="7" t="s">
        <v>3891</v>
      </c>
      <c r="B2444" s="7" t="s">
        <v>615</v>
      </c>
      <c r="C2444" s="7" t="s">
        <v>616</v>
      </c>
      <c r="D2444" s="7" t="s">
        <v>617</v>
      </c>
      <c r="E2444" s="7"/>
      <c r="F2444" s="7"/>
    </row>
    <row r="2445">
      <c r="A2445" s="7" t="s">
        <v>3892</v>
      </c>
      <c r="B2445" s="7" t="s">
        <v>3893</v>
      </c>
      <c r="C2445" s="7" t="s">
        <v>1506</v>
      </c>
      <c r="D2445" s="7" t="s">
        <v>1507</v>
      </c>
      <c r="E2445" s="7"/>
      <c r="F2445" s="7"/>
    </row>
    <row r="2446">
      <c r="A2446" s="7" t="s">
        <v>3894</v>
      </c>
      <c r="B2446" s="7" t="s">
        <v>2553</v>
      </c>
      <c r="C2446" s="7" t="s">
        <v>2204</v>
      </c>
      <c r="D2446" s="7" t="s">
        <v>583</v>
      </c>
      <c r="E2446" s="7"/>
      <c r="F2446" s="7"/>
    </row>
    <row r="2447">
      <c r="A2447" s="7" t="s">
        <v>3895</v>
      </c>
      <c r="B2447" s="7" t="s">
        <v>1152</v>
      </c>
      <c r="C2447" s="7" t="s">
        <v>1153</v>
      </c>
      <c r="D2447" s="7" t="s">
        <v>568</v>
      </c>
      <c r="E2447" s="7"/>
      <c r="F2447" s="7"/>
    </row>
    <row r="2448">
      <c r="A2448" s="7" t="s">
        <v>3896</v>
      </c>
      <c r="B2448" s="7" t="s">
        <v>815</v>
      </c>
      <c r="C2448" s="7" t="s">
        <v>629</v>
      </c>
      <c r="D2448" s="7" t="s">
        <v>583</v>
      </c>
      <c r="E2448" s="7"/>
      <c r="F2448" s="7"/>
    </row>
    <row r="2449">
      <c r="A2449" s="7" t="s">
        <v>3896</v>
      </c>
      <c r="C2449" s="7" t="s">
        <v>630</v>
      </c>
      <c r="D2449" s="7" t="s">
        <v>583</v>
      </c>
      <c r="E2449" s="7"/>
      <c r="F2449" s="7"/>
    </row>
    <row r="2450">
      <c r="A2450" s="7" t="s">
        <v>3896</v>
      </c>
      <c r="B2450" s="7" t="s">
        <v>582</v>
      </c>
      <c r="C2450" s="7" t="s">
        <v>2008</v>
      </c>
      <c r="D2450" s="7" t="s">
        <v>583</v>
      </c>
      <c r="E2450" s="7"/>
      <c r="F2450" s="7"/>
    </row>
    <row r="2451">
      <c r="A2451" s="7" t="s">
        <v>3897</v>
      </c>
      <c r="B2451" s="7" t="s">
        <v>582</v>
      </c>
      <c r="C2451" s="7" t="s">
        <v>654</v>
      </c>
      <c r="D2451" s="7" t="s">
        <v>583</v>
      </c>
      <c r="E2451" s="7"/>
      <c r="F2451" s="7"/>
    </row>
    <row r="2452">
      <c r="A2452" s="7" t="s">
        <v>3898</v>
      </c>
      <c r="B2452" s="7" t="s">
        <v>582</v>
      </c>
      <c r="C2452" s="7" t="s">
        <v>627</v>
      </c>
      <c r="D2452" s="7" t="s">
        <v>583</v>
      </c>
      <c r="E2452" s="7"/>
      <c r="F2452" s="7"/>
    </row>
    <row r="2453">
      <c r="A2453" s="7" t="s">
        <v>3899</v>
      </c>
      <c r="C2453" s="7" t="s">
        <v>535</v>
      </c>
      <c r="D2453" s="7" t="s">
        <v>536</v>
      </c>
      <c r="E2453" s="7"/>
      <c r="F2453" s="7"/>
    </row>
    <row r="2454">
      <c r="A2454" s="7" t="s">
        <v>3900</v>
      </c>
      <c r="B2454" s="7" t="s">
        <v>874</v>
      </c>
      <c r="C2454" s="7" t="s">
        <v>875</v>
      </c>
      <c r="D2454" s="7" t="s">
        <v>552</v>
      </c>
      <c r="E2454" s="7"/>
      <c r="F2454" s="7"/>
    </row>
    <row r="2455">
      <c r="A2455" s="7" t="s">
        <v>3900</v>
      </c>
      <c r="B2455" s="7" t="s">
        <v>877</v>
      </c>
      <c r="C2455" s="7" t="s">
        <v>552</v>
      </c>
      <c r="D2455" s="7" t="s">
        <v>552</v>
      </c>
      <c r="E2455" s="7"/>
      <c r="F2455" s="7"/>
    </row>
    <row r="2456">
      <c r="A2456" s="7" t="s">
        <v>3901</v>
      </c>
      <c r="B2456" s="7" t="s">
        <v>2826</v>
      </c>
      <c r="C2456" s="7" t="s">
        <v>627</v>
      </c>
      <c r="D2456" s="7" t="s">
        <v>583</v>
      </c>
      <c r="E2456" s="7"/>
      <c r="F2456" s="7"/>
    </row>
    <row r="2457">
      <c r="A2457" s="7" t="s">
        <v>3901</v>
      </c>
      <c r="B2457" s="7" t="s">
        <v>3902</v>
      </c>
      <c r="C2457" s="7" t="s">
        <v>629</v>
      </c>
      <c r="D2457" s="7" t="s">
        <v>583</v>
      </c>
      <c r="E2457" s="7"/>
      <c r="F2457" s="7"/>
    </row>
    <row r="2458">
      <c r="A2458" s="7" t="s">
        <v>3901</v>
      </c>
      <c r="C2458" s="7" t="s">
        <v>630</v>
      </c>
      <c r="D2458" s="7" t="s">
        <v>583</v>
      </c>
      <c r="E2458" s="7"/>
      <c r="F2458" s="7"/>
    </row>
    <row r="2459">
      <c r="A2459" s="7" t="s">
        <v>3901</v>
      </c>
      <c r="B2459" s="7" t="s">
        <v>2826</v>
      </c>
      <c r="C2459" s="7" t="s">
        <v>2722</v>
      </c>
      <c r="D2459" s="7" t="s">
        <v>2723</v>
      </c>
      <c r="E2459" s="7"/>
      <c r="F2459" s="7"/>
    </row>
    <row r="2460">
      <c r="A2460" s="7" t="s">
        <v>3903</v>
      </c>
      <c r="B2460" s="7" t="s">
        <v>3904</v>
      </c>
      <c r="C2460" s="7" t="s">
        <v>752</v>
      </c>
      <c r="D2460" s="7" t="s">
        <v>753</v>
      </c>
      <c r="E2460" s="7"/>
      <c r="F2460" s="7"/>
    </row>
    <row r="2461">
      <c r="A2461" s="7" t="s">
        <v>3905</v>
      </c>
      <c r="B2461" s="7" t="s">
        <v>1055</v>
      </c>
      <c r="C2461" s="7" t="s">
        <v>1323</v>
      </c>
      <c r="D2461" s="7" t="s">
        <v>1322</v>
      </c>
      <c r="E2461" s="7"/>
      <c r="F2461" s="7"/>
    </row>
    <row r="2462">
      <c r="A2462" s="7" t="s">
        <v>3906</v>
      </c>
      <c r="C2462" s="7" t="s">
        <v>766</v>
      </c>
      <c r="D2462" s="7" t="s">
        <v>767</v>
      </c>
      <c r="E2462" s="7"/>
      <c r="F2462" s="7"/>
    </row>
    <row r="2463">
      <c r="A2463" s="7" t="s">
        <v>3907</v>
      </c>
      <c r="C2463" s="7" t="s">
        <v>526</v>
      </c>
      <c r="D2463" s="7" t="s">
        <v>527</v>
      </c>
      <c r="E2463" s="7"/>
      <c r="F2463" s="7"/>
    </row>
    <row r="2464">
      <c r="A2464" s="7" t="s">
        <v>3908</v>
      </c>
      <c r="B2464" s="7" t="s">
        <v>699</v>
      </c>
      <c r="C2464" s="7" t="s">
        <v>696</v>
      </c>
      <c r="D2464" s="7" t="s">
        <v>694</v>
      </c>
      <c r="E2464" s="7"/>
      <c r="F2464" s="7"/>
    </row>
    <row r="2465">
      <c r="A2465" s="7" t="s">
        <v>3909</v>
      </c>
      <c r="C2465" s="7" t="s">
        <v>698</v>
      </c>
      <c r="D2465" s="7" t="s">
        <v>699</v>
      </c>
      <c r="E2465" s="7"/>
      <c r="F2465" s="7"/>
    </row>
    <row r="2466">
      <c r="A2466" s="7" t="s">
        <v>3910</v>
      </c>
      <c r="C2466" s="7" t="s">
        <v>1336</v>
      </c>
      <c r="D2466" s="7" t="s">
        <v>1191</v>
      </c>
      <c r="E2466" s="7"/>
      <c r="F2466" s="7"/>
    </row>
    <row r="2467">
      <c r="A2467" s="7" t="s">
        <v>3911</v>
      </c>
      <c r="B2467" s="7" t="s">
        <v>1236</v>
      </c>
      <c r="C2467" s="7" t="s">
        <v>1096</v>
      </c>
      <c r="D2467" s="7" t="s">
        <v>531</v>
      </c>
      <c r="E2467" s="7"/>
      <c r="F2467" s="7"/>
    </row>
    <row r="2468">
      <c r="A2468" s="7" t="s">
        <v>3912</v>
      </c>
      <c r="B2468" s="7" t="s">
        <v>1403</v>
      </c>
      <c r="C2468" s="7" t="s">
        <v>1025</v>
      </c>
      <c r="D2468" s="7" t="s">
        <v>887</v>
      </c>
      <c r="E2468" s="7"/>
      <c r="F2468" s="7"/>
    </row>
    <row r="2469">
      <c r="A2469" s="7" t="s">
        <v>3913</v>
      </c>
      <c r="B2469" s="7" t="s">
        <v>1771</v>
      </c>
      <c r="C2469" s="7" t="s">
        <v>1772</v>
      </c>
      <c r="D2469" s="7" t="s">
        <v>1771</v>
      </c>
      <c r="E2469" s="7"/>
      <c r="F2469" s="7"/>
    </row>
    <row r="2470">
      <c r="A2470" s="7" t="s">
        <v>3913</v>
      </c>
      <c r="B2470" s="7" t="s">
        <v>1990</v>
      </c>
      <c r="C2470" s="7" t="s">
        <v>1991</v>
      </c>
      <c r="D2470" s="7" t="s">
        <v>531</v>
      </c>
      <c r="E2470" s="7"/>
      <c r="F2470" s="7"/>
    </row>
    <row r="2471">
      <c r="A2471" s="7" t="s">
        <v>3914</v>
      </c>
      <c r="B2471" s="7" t="s">
        <v>1118</v>
      </c>
      <c r="C2471" s="7" t="s">
        <v>1119</v>
      </c>
      <c r="D2471" s="7" t="s">
        <v>1120</v>
      </c>
      <c r="E2471" s="7"/>
      <c r="F2471" s="7"/>
    </row>
    <row r="2472">
      <c r="A2472" s="7" t="s">
        <v>3915</v>
      </c>
      <c r="B2472" s="7" t="s">
        <v>1055</v>
      </c>
      <c r="C2472" s="7" t="s">
        <v>1056</v>
      </c>
      <c r="D2472" s="7" t="s">
        <v>1055</v>
      </c>
      <c r="E2472" s="7"/>
      <c r="F2472" s="7"/>
    </row>
    <row r="2473">
      <c r="A2473" s="7" t="s">
        <v>3916</v>
      </c>
      <c r="C2473" s="7" t="s">
        <v>681</v>
      </c>
      <c r="D2473" s="7" t="s">
        <v>682</v>
      </c>
      <c r="E2473" s="7"/>
      <c r="F2473" s="7"/>
    </row>
    <row r="2474">
      <c r="A2474" s="7" t="s">
        <v>3917</v>
      </c>
      <c r="B2474" s="7" t="s">
        <v>615</v>
      </c>
      <c r="C2474" s="7" t="s">
        <v>1744</v>
      </c>
      <c r="D2474" s="7" t="s">
        <v>617</v>
      </c>
      <c r="E2474" s="7"/>
      <c r="F2474" s="7"/>
    </row>
    <row r="2475">
      <c r="A2475" s="7" t="s">
        <v>3918</v>
      </c>
      <c r="B2475" s="7" t="s">
        <v>3919</v>
      </c>
      <c r="C2475" s="7" t="s">
        <v>1240</v>
      </c>
      <c r="D2475" s="7" t="s">
        <v>872</v>
      </c>
      <c r="E2475" s="7"/>
      <c r="F2475" s="7"/>
    </row>
    <row r="2476">
      <c r="A2476" s="7" t="s">
        <v>3920</v>
      </c>
      <c r="C2476" s="7" t="s">
        <v>1005</v>
      </c>
      <c r="D2476" s="7" t="s">
        <v>977</v>
      </c>
      <c r="E2476" s="7"/>
      <c r="F2476" s="7"/>
    </row>
    <row r="2477">
      <c r="A2477" s="7" t="s">
        <v>3921</v>
      </c>
      <c r="B2477" s="7" t="s">
        <v>926</v>
      </c>
      <c r="C2477" s="7" t="s">
        <v>927</v>
      </c>
      <c r="D2477" s="7" t="s">
        <v>928</v>
      </c>
      <c r="E2477" s="7"/>
      <c r="F2477" s="7"/>
    </row>
    <row r="2478">
      <c r="A2478" s="7" t="s">
        <v>3922</v>
      </c>
      <c r="B2478" s="7" t="s">
        <v>3923</v>
      </c>
      <c r="C2478" s="7" t="s">
        <v>1098</v>
      </c>
      <c r="D2478" s="7" t="s">
        <v>716</v>
      </c>
      <c r="E2478" s="7"/>
      <c r="F2478" s="7"/>
    </row>
    <row r="2479">
      <c r="A2479" s="7" t="s">
        <v>3924</v>
      </c>
      <c r="C2479" s="7" t="s">
        <v>892</v>
      </c>
      <c r="D2479" s="7" t="s">
        <v>893</v>
      </c>
      <c r="E2479" s="7"/>
      <c r="F2479" s="7"/>
    </row>
    <row r="2480">
      <c r="A2480" s="7" t="s">
        <v>3925</v>
      </c>
      <c r="B2480" s="7" t="s">
        <v>3098</v>
      </c>
      <c r="C2480" s="7" t="s">
        <v>646</v>
      </c>
      <c r="D2480" s="7" t="s">
        <v>647</v>
      </c>
      <c r="E2480" s="7"/>
      <c r="F2480" s="7"/>
    </row>
    <row r="2481">
      <c r="A2481" s="7" t="s">
        <v>3926</v>
      </c>
      <c r="B2481" s="7" t="s">
        <v>3927</v>
      </c>
      <c r="C2481" s="7" t="s">
        <v>758</v>
      </c>
      <c r="D2481" s="7" t="s">
        <v>759</v>
      </c>
      <c r="E2481" s="7"/>
      <c r="F2481" s="7"/>
    </row>
    <row r="2482">
      <c r="A2482" s="7" t="s">
        <v>3928</v>
      </c>
      <c r="C2482" s="7" t="s">
        <v>1265</v>
      </c>
      <c r="D2482" s="7" t="s">
        <v>1266</v>
      </c>
      <c r="E2482" s="7"/>
      <c r="F2482" s="7"/>
    </row>
    <row r="2483">
      <c r="A2483" s="7" t="s">
        <v>3929</v>
      </c>
      <c r="C2483" s="7" t="s">
        <v>1265</v>
      </c>
      <c r="D2483" s="7" t="s">
        <v>1266</v>
      </c>
      <c r="E2483" s="7"/>
      <c r="F2483" s="7"/>
    </row>
    <row r="2484">
      <c r="A2484" s="7" t="s">
        <v>3930</v>
      </c>
      <c r="C2484" s="7" t="s">
        <v>675</v>
      </c>
      <c r="D2484" s="7" t="s">
        <v>676</v>
      </c>
      <c r="E2484" s="7"/>
      <c r="F2484" s="7"/>
    </row>
    <row r="2485">
      <c r="A2485" s="7" t="s">
        <v>3931</v>
      </c>
      <c r="C2485" s="7" t="s">
        <v>992</v>
      </c>
      <c r="D2485" s="7" t="s">
        <v>806</v>
      </c>
      <c r="E2485" s="7"/>
      <c r="F2485" s="7"/>
    </row>
    <row r="2486">
      <c r="A2486" s="7" t="s">
        <v>3932</v>
      </c>
      <c r="C2486" s="7" t="s">
        <v>678</v>
      </c>
      <c r="D2486" s="7" t="s">
        <v>679</v>
      </c>
      <c r="E2486" s="7"/>
      <c r="F2486" s="7"/>
    </row>
    <row r="2487">
      <c r="A2487" s="7" t="s">
        <v>3933</v>
      </c>
      <c r="B2487" s="7" t="s">
        <v>975</v>
      </c>
      <c r="C2487" s="7" t="s">
        <v>976</v>
      </c>
      <c r="D2487" s="7" t="s">
        <v>977</v>
      </c>
      <c r="E2487" s="7"/>
      <c r="F2487" s="7"/>
    </row>
    <row r="2488">
      <c r="A2488" s="7" t="s">
        <v>3934</v>
      </c>
      <c r="C2488" s="7" t="s">
        <v>1265</v>
      </c>
      <c r="D2488" s="7" t="s">
        <v>1266</v>
      </c>
      <c r="E2488" s="7"/>
      <c r="F2488" s="7"/>
    </row>
    <row r="2489">
      <c r="A2489" s="7" t="s">
        <v>3935</v>
      </c>
      <c r="C2489" s="7" t="s">
        <v>1005</v>
      </c>
      <c r="D2489" s="7" t="s">
        <v>977</v>
      </c>
      <c r="E2489" s="7"/>
      <c r="F2489" s="7"/>
    </row>
    <row r="2490">
      <c r="A2490" s="7" t="s">
        <v>3936</v>
      </c>
      <c r="C2490" s="7" t="s">
        <v>678</v>
      </c>
      <c r="D2490" s="7" t="s">
        <v>679</v>
      </c>
      <c r="E2490" s="7"/>
      <c r="F2490" s="7"/>
    </row>
    <row r="2491">
      <c r="A2491" s="7" t="s">
        <v>3937</v>
      </c>
      <c r="B2491" s="7" t="s">
        <v>3938</v>
      </c>
      <c r="C2491" s="7" t="s">
        <v>1506</v>
      </c>
      <c r="D2491" s="7" t="s">
        <v>1507</v>
      </c>
      <c r="E2491" s="7"/>
      <c r="F2491" s="7"/>
    </row>
    <row r="2492">
      <c r="A2492" s="7" t="s">
        <v>3939</v>
      </c>
      <c r="B2492" s="7" t="s">
        <v>3940</v>
      </c>
      <c r="C2492" s="7" t="s">
        <v>758</v>
      </c>
      <c r="D2492" s="7" t="s">
        <v>759</v>
      </c>
      <c r="E2492" s="7"/>
      <c r="F2492" s="7"/>
    </row>
    <row r="2493">
      <c r="A2493" s="7" t="s">
        <v>3941</v>
      </c>
      <c r="B2493" s="7" t="s">
        <v>1298</v>
      </c>
      <c r="C2493" s="7" t="s">
        <v>847</v>
      </c>
      <c r="D2493" s="7" t="s">
        <v>848</v>
      </c>
      <c r="E2493" s="7"/>
      <c r="F2493" s="7"/>
    </row>
    <row r="2494">
      <c r="A2494" s="7" t="s">
        <v>3942</v>
      </c>
      <c r="B2494" s="7" t="s">
        <v>975</v>
      </c>
      <c r="C2494" s="7" t="s">
        <v>976</v>
      </c>
      <c r="D2494" s="7" t="s">
        <v>977</v>
      </c>
      <c r="E2494" s="7"/>
      <c r="F2494" s="7"/>
    </row>
    <row r="2495">
      <c r="A2495" s="7" t="s">
        <v>3943</v>
      </c>
      <c r="C2495" s="7" t="s">
        <v>675</v>
      </c>
      <c r="D2495" s="7" t="s">
        <v>676</v>
      </c>
      <c r="E2495" s="7"/>
      <c r="F2495" s="7"/>
    </row>
    <row r="2496">
      <c r="A2496" s="7" t="s">
        <v>3943</v>
      </c>
      <c r="B2496" s="7" t="s">
        <v>751</v>
      </c>
      <c r="C2496" s="7" t="s">
        <v>752</v>
      </c>
      <c r="D2496" s="7" t="s">
        <v>753</v>
      </c>
      <c r="E2496" s="7"/>
      <c r="F2496" s="7"/>
    </row>
    <row r="2497">
      <c r="A2497" s="7" t="s">
        <v>3944</v>
      </c>
      <c r="B2497" s="7" t="s">
        <v>686</v>
      </c>
      <c r="C2497" s="7" t="s">
        <v>685</v>
      </c>
      <c r="D2497" s="7" t="s">
        <v>686</v>
      </c>
      <c r="E2497" s="7"/>
      <c r="F2497" s="7"/>
    </row>
    <row r="2498">
      <c r="A2498" s="7" t="s">
        <v>3945</v>
      </c>
      <c r="B2498" s="7" t="s">
        <v>3946</v>
      </c>
      <c r="C2498" s="7" t="s">
        <v>752</v>
      </c>
      <c r="D2498" s="7" t="s">
        <v>753</v>
      </c>
      <c r="E2498" s="7"/>
      <c r="F2498" s="7"/>
    </row>
    <row r="2499">
      <c r="A2499" s="7" t="s">
        <v>3947</v>
      </c>
      <c r="B2499" s="7" t="s">
        <v>585</v>
      </c>
      <c r="C2499" s="7" t="s">
        <v>627</v>
      </c>
      <c r="D2499" s="7" t="s">
        <v>583</v>
      </c>
      <c r="E2499" s="7"/>
      <c r="F2499" s="7"/>
    </row>
    <row r="2500">
      <c r="A2500" s="7" t="s">
        <v>3947</v>
      </c>
      <c r="C2500" s="7" t="s">
        <v>630</v>
      </c>
      <c r="D2500" s="7" t="s">
        <v>583</v>
      </c>
      <c r="E2500" s="7"/>
      <c r="F2500" s="7"/>
    </row>
    <row r="2501">
      <c r="A2501" s="7" t="s">
        <v>3947</v>
      </c>
      <c r="B2501" s="7" t="s">
        <v>585</v>
      </c>
      <c r="C2501" s="7" t="s">
        <v>2008</v>
      </c>
      <c r="D2501" s="7" t="s">
        <v>583</v>
      </c>
      <c r="E2501" s="7"/>
      <c r="F2501" s="7"/>
    </row>
    <row r="2502">
      <c r="A2502" s="7" t="s">
        <v>3947</v>
      </c>
      <c r="B2502" s="7" t="s">
        <v>585</v>
      </c>
      <c r="C2502" s="7" t="s">
        <v>2722</v>
      </c>
      <c r="D2502" s="7" t="s">
        <v>2723</v>
      </c>
      <c r="E2502" s="7"/>
      <c r="F2502" s="7"/>
    </row>
    <row r="2503">
      <c r="A2503" s="7" t="s">
        <v>3948</v>
      </c>
      <c r="B2503" s="7" t="s">
        <v>3949</v>
      </c>
      <c r="C2503" s="7" t="s">
        <v>1649</v>
      </c>
      <c r="D2503" s="7" t="s">
        <v>1650</v>
      </c>
      <c r="E2503" s="7"/>
      <c r="F2503" s="7"/>
    </row>
    <row r="2504">
      <c r="A2504" s="7" t="s">
        <v>3950</v>
      </c>
      <c r="B2504" s="7" t="s">
        <v>975</v>
      </c>
      <c r="C2504" s="7" t="s">
        <v>976</v>
      </c>
      <c r="D2504" s="7" t="s">
        <v>977</v>
      </c>
      <c r="E2504" s="7"/>
      <c r="F2504" s="7"/>
    </row>
    <row r="2505">
      <c r="A2505" s="7" t="s">
        <v>3951</v>
      </c>
      <c r="C2505" s="7" t="s">
        <v>1076</v>
      </c>
      <c r="D2505" s="7" t="s">
        <v>1077</v>
      </c>
      <c r="E2505" s="7"/>
      <c r="F2505" s="7"/>
    </row>
    <row r="2506">
      <c r="A2506" s="7" t="s">
        <v>3952</v>
      </c>
      <c r="C2506" s="7" t="s">
        <v>892</v>
      </c>
      <c r="D2506" s="7" t="s">
        <v>893</v>
      </c>
      <c r="E2506" s="7"/>
      <c r="F2506" s="7"/>
    </row>
    <row r="2507">
      <c r="A2507" s="7" t="s">
        <v>3953</v>
      </c>
      <c r="B2507" s="7" t="s">
        <v>3621</v>
      </c>
      <c r="C2507" s="7" t="s">
        <v>1074</v>
      </c>
      <c r="D2507" s="7" t="s">
        <v>544</v>
      </c>
      <c r="E2507" s="7"/>
      <c r="F2507" s="7"/>
    </row>
    <row r="2508">
      <c r="A2508" s="7" t="s">
        <v>3954</v>
      </c>
      <c r="B2508" s="7" t="s">
        <v>804</v>
      </c>
      <c r="C2508" s="7" t="s">
        <v>805</v>
      </c>
      <c r="D2508" s="7" t="s">
        <v>806</v>
      </c>
      <c r="E2508" s="7"/>
      <c r="F2508" s="7"/>
    </row>
    <row r="2509">
      <c r="A2509" s="7" t="s">
        <v>3955</v>
      </c>
      <c r="C2509" s="7" t="s">
        <v>871</v>
      </c>
      <c r="D2509" s="7" t="s">
        <v>872</v>
      </c>
      <c r="E2509" s="7"/>
      <c r="F2509" s="7"/>
    </row>
    <row r="2510">
      <c r="A2510" s="7" t="s">
        <v>3956</v>
      </c>
      <c r="C2510" s="7" t="s">
        <v>1068</v>
      </c>
      <c r="D2510" s="7" t="s">
        <v>1068</v>
      </c>
      <c r="E2510" s="7"/>
      <c r="F2510" s="7"/>
    </row>
    <row r="2511">
      <c r="A2511" s="7" t="s">
        <v>3957</v>
      </c>
      <c r="B2511" s="7" t="s">
        <v>3958</v>
      </c>
      <c r="C2511" s="7" t="s">
        <v>1506</v>
      </c>
      <c r="D2511" s="7" t="s">
        <v>1507</v>
      </c>
      <c r="E2511" s="7"/>
      <c r="F2511" s="7"/>
    </row>
    <row r="2512">
      <c r="A2512" s="7" t="s">
        <v>3959</v>
      </c>
      <c r="C2512" s="7" t="s">
        <v>948</v>
      </c>
      <c r="D2512" s="7" t="s">
        <v>949</v>
      </c>
      <c r="E2512" s="7"/>
      <c r="F2512" s="7"/>
    </row>
    <row r="2513">
      <c r="A2513" s="7" t="s">
        <v>3960</v>
      </c>
      <c r="C2513" s="7" t="s">
        <v>698</v>
      </c>
      <c r="D2513" s="7" t="s">
        <v>699</v>
      </c>
      <c r="E2513" s="7"/>
      <c r="F2513" s="7"/>
    </row>
    <row r="2514">
      <c r="A2514" s="7" t="s">
        <v>3961</v>
      </c>
      <c r="B2514" s="7" t="s">
        <v>615</v>
      </c>
      <c r="C2514" s="7" t="s">
        <v>616</v>
      </c>
      <c r="D2514" s="7" t="s">
        <v>617</v>
      </c>
      <c r="E2514" s="7"/>
      <c r="F2514" s="7"/>
    </row>
    <row r="2515">
      <c r="A2515" s="7" t="s">
        <v>3962</v>
      </c>
      <c r="B2515" s="7" t="s">
        <v>573</v>
      </c>
      <c r="C2515" s="7" t="s">
        <v>844</v>
      </c>
      <c r="D2515" s="7" t="s">
        <v>575</v>
      </c>
      <c r="E2515" s="7"/>
      <c r="F2515" s="7"/>
    </row>
    <row r="2516">
      <c r="A2516" s="7" t="s">
        <v>3963</v>
      </c>
      <c r="B2516" s="7" t="s">
        <v>1426</v>
      </c>
      <c r="C2516" s="7" t="s">
        <v>1244</v>
      </c>
      <c r="D2516" s="7" t="s">
        <v>749</v>
      </c>
      <c r="E2516" s="7"/>
      <c r="F2516" s="7"/>
    </row>
    <row r="2517">
      <c r="A2517" s="7" t="s">
        <v>3964</v>
      </c>
      <c r="B2517" s="7" t="s">
        <v>3965</v>
      </c>
      <c r="C2517" s="7" t="s">
        <v>1506</v>
      </c>
      <c r="D2517" s="7" t="s">
        <v>1507</v>
      </c>
      <c r="E2517" s="7"/>
      <c r="F2517" s="7"/>
    </row>
    <row r="2518">
      <c r="A2518" s="7" t="s">
        <v>3966</v>
      </c>
      <c r="C2518" s="7" t="s">
        <v>940</v>
      </c>
      <c r="D2518" s="7" t="s">
        <v>941</v>
      </c>
      <c r="E2518" s="7"/>
      <c r="F2518" s="7"/>
    </row>
    <row r="2519">
      <c r="A2519" s="7" t="s">
        <v>3967</v>
      </c>
      <c r="B2519" s="7" t="s">
        <v>725</v>
      </c>
      <c r="C2519" s="7" t="s">
        <v>726</v>
      </c>
      <c r="D2519" s="7" t="s">
        <v>725</v>
      </c>
      <c r="E2519" s="7"/>
      <c r="F2519" s="7"/>
    </row>
    <row r="2520">
      <c r="A2520" s="7" t="s">
        <v>3968</v>
      </c>
      <c r="B2520" s="7" t="s">
        <v>2202</v>
      </c>
      <c r="C2520" s="7" t="s">
        <v>1000</v>
      </c>
      <c r="D2520" s="7" t="s">
        <v>723</v>
      </c>
      <c r="E2520" s="7"/>
      <c r="F2520" s="7"/>
    </row>
    <row r="2521">
      <c r="A2521" s="7" t="s">
        <v>3969</v>
      </c>
      <c r="B2521" s="7" t="s">
        <v>859</v>
      </c>
      <c r="C2521" s="7" t="s">
        <v>1132</v>
      </c>
      <c r="D2521" s="7" t="s">
        <v>859</v>
      </c>
      <c r="E2521" s="7"/>
      <c r="F2521" s="7"/>
    </row>
    <row r="2522">
      <c r="A2522" s="7" t="s">
        <v>3970</v>
      </c>
      <c r="B2522" s="7" t="s">
        <v>3971</v>
      </c>
      <c r="C2522" s="7" t="s">
        <v>801</v>
      </c>
      <c r="D2522" s="7" t="s">
        <v>802</v>
      </c>
      <c r="E2522" s="7"/>
      <c r="F2522" s="7"/>
    </row>
    <row r="2523">
      <c r="A2523" s="7" t="s">
        <v>3972</v>
      </c>
      <c r="B2523" s="7" t="s">
        <v>3973</v>
      </c>
      <c r="C2523" s="7" t="s">
        <v>595</v>
      </c>
      <c r="D2523" s="7" t="s">
        <v>596</v>
      </c>
      <c r="E2523" s="7"/>
      <c r="F2523" s="7"/>
    </row>
    <row r="2524">
      <c r="A2524" s="7" t="s">
        <v>3974</v>
      </c>
      <c r="B2524" s="7" t="s">
        <v>1028</v>
      </c>
      <c r="C2524" s="7" t="s">
        <v>1060</v>
      </c>
      <c r="D2524" s="7" t="s">
        <v>1030</v>
      </c>
      <c r="E2524" s="7"/>
      <c r="F2524" s="7"/>
    </row>
    <row r="2525">
      <c r="A2525" s="7" t="s">
        <v>3975</v>
      </c>
      <c r="C2525" s="7" t="s">
        <v>930</v>
      </c>
      <c r="D2525" s="7" t="s">
        <v>930</v>
      </c>
      <c r="E2525" s="7"/>
      <c r="F2525" s="7"/>
    </row>
    <row r="2526">
      <c r="A2526" s="7" t="s">
        <v>3976</v>
      </c>
      <c r="B2526" s="7" t="s">
        <v>1636</v>
      </c>
      <c r="C2526" s="7" t="s">
        <v>1637</v>
      </c>
      <c r="D2526" s="7" t="s">
        <v>1638</v>
      </c>
      <c r="E2526" s="7"/>
      <c r="F2526" s="7"/>
    </row>
    <row r="2527">
      <c r="A2527" s="7" t="s">
        <v>3977</v>
      </c>
      <c r="B2527" s="7" t="s">
        <v>3978</v>
      </c>
      <c r="C2527" s="7" t="s">
        <v>2450</v>
      </c>
      <c r="D2527" s="7" t="s">
        <v>1310</v>
      </c>
      <c r="E2527" s="7"/>
      <c r="F2527" s="7"/>
    </row>
    <row r="2528">
      <c r="A2528" s="7" t="s">
        <v>3979</v>
      </c>
      <c r="B2528" s="7" t="s">
        <v>1055</v>
      </c>
      <c r="C2528" s="7" t="s">
        <v>1056</v>
      </c>
      <c r="D2528" s="7" t="s">
        <v>1055</v>
      </c>
      <c r="E2528" s="7"/>
      <c r="F2528" s="7"/>
    </row>
    <row r="2529">
      <c r="A2529" s="7" t="s">
        <v>3980</v>
      </c>
      <c r="B2529" s="7" t="s">
        <v>1030</v>
      </c>
      <c r="C2529" s="7" t="s">
        <v>1060</v>
      </c>
      <c r="D2529" s="7" t="s">
        <v>1030</v>
      </c>
      <c r="E2529" s="7"/>
      <c r="F2529" s="7"/>
    </row>
    <row r="2530">
      <c r="A2530" s="7" t="s">
        <v>3981</v>
      </c>
      <c r="B2530" s="7" t="s">
        <v>985</v>
      </c>
      <c r="C2530" s="7" t="s">
        <v>986</v>
      </c>
      <c r="D2530" s="7" t="s">
        <v>985</v>
      </c>
      <c r="E2530" s="7"/>
      <c r="F2530" s="7"/>
    </row>
    <row r="2531">
      <c r="A2531" s="7" t="s">
        <v>3982</v>
      </c>
      <c r="B2531" s="7" t="s">
        <v>3983</v>
      </c>
      <c r="C2531" s="7" t="s">
        <v>3984</v>
      </c>
      <c r="D2531" s="7" t="s">
        <v>3985</v>
      </c>
      <c r="E2531" s="7"/>
      <c r="F2531" s="7"/>
    </row>
    <row r="2532">
      <c r="A2532" s="7" t="s">
        <v>3986</v>
      </c>
      <c r="B2532" s="7" t="s">
        <v>1232</v>
      </c>
      <c r="C2532" s="7" t="s">
        <v>986</v>
      </c>
      <c r="D2532" s="7" t="s">
        <v>985</v>
      </c>
      <c r="E2532" s="7"/>
      <c r="F2532" s="7"/>
    </row>
    <row r="2533">
      <c r="A2533" s="7" t="s">
        <v>3987</v>
      </c>
      <c r="B2533" s="7" t="s">
        <v>3988</v>
      </c>
      <c r="C2533" s="7" t="s">
        <v>1781</v>
      </c>
      <c r="D2533" s="7" t="s">
        <v>1782</v>
      </c>
      <c r="E2533" s="7"/>
      <c r="F2533" s="7"/>
    </row>
    <row r="2534">
      <c r="A2534" s="7" t="s">
        <v>3989</v>
      </c>
      <c r="C2534" s="7" t="s">
        <v>3990</v>
      </c>
      <c r="D2534" s="7" t="s">
        <v>3991</v>
      </c>
      <c r="E2534" s="7"/>
      <c r="F2534" s="7"/>
    </row>
    <row r="2535">
      <c r="A2535" s="7" t="s">
        <v>3992</v>
      </c>
      <c r="C2535" s="7" t="s">
        <v>601</v>
      </c>
      <c r="D2535" s="7" t="s">
        <v>602</v>
      </c>
      <c r="E2535" s="7"/>
      <c r="F2535" s="7"/>
    </row>
    <row r="2536">
      <c r="A2536" s="7" t="s">
        <v>3993</v>
      </c>
      <c r="C2536" s="7" t="s">
        <v>992</v>
      </c>
      <c r="D2536" s="7" t="s">
        <v>806</v>
      </c>
      <c r="E2536" s="7"/>
      <c r="F2536" s="7"/>
    </row>
    <row r="2537">
      <c r="A2537" s="7" t="s">
        <v>3994</v>
      </c>
      <c r="C2537" s="7" t="s">
        <v>698</v>
      </c>
      <c r="D2537" s="7" t="s">
        <v>699</v>
      </c>
      <c r="E2537" s="7"/>
      <c r="F2537" s="7"/>
    </row>
    <row r="2538">
      <c r="A2538" s="7" t="s">
        <v>3995</v>
      </c>
      <c r="C2538" s="7" t="s">
        <v>813</v>
      </c>
      <c r="D2538" s="7" t="s">
        <v>686</v>
      </c>
      <c r="E2538" s="7"/>
      <c r="F2538" s="7"/>
    </row>
    <row r="2539">
      <c r="A2539" s="7" t="s">
        <v>3996</v>
      </c>
      <c r="B2539" s="7" t="s">
        <v>2829</v>
      </c>
      <c r="C2539" s="7" t="s">
        <v>896</v>
      </c>
      <c r="D2539" s="7" t="s">
        <v>583</v>
      </c>
      <c r="E2539" s="7"/>
      <c r="F2539" s="7"/>
    </row>
    <row r="2540">
      <c r="A2540" s="7" t="s">
        <v>3997</v>
      </c>
      <c r="B2540" s="7" t="s">
        <v>1345</v>
      </c>
      <c r="C2540" s="7" t="s">
        <v>1346</v>
      </c>
      <c r="D2540" s="7" t="s">
        <v>1347</v>
      </c>
      <c r="E2540" s="7"/>
      <c r="F2540" s="7"/>
    </row>
    <row r="2541">
      <c r="A2541" s="7" t="s">
        <v>3998</v>
      </c>
      <c r="B2541" s="7" t="s">
        <v>571</v>
      </c>
      <c r="C2541" s="7" t="s">
        <v>666</v>
      </c>
      <c r="D2541" s="7" t="s">
        <v>571</v>
      </c>
      <c r="E2541" s="7"/>
      <c r="F2541" s="7"/>
    </row>
    <row r="2542">
      <c r="A2542" s="7" t="s">
        <v>3999</v>
      </c>
      <c r="B2542" s="7" t="s">
        <v>1574</v>
      </c>
      <c r="C2542" s="7" t="s">
        <v>551</v>
      </c>
      <c r="D2542" s="7" t="s">
        <v>552</v>
      </c>
      <c r="E2542" s="7"/>
      <c r="F2542" s="7"/>
    </row>
    <row r="2543">
      <c r="A2543" s="7" t="s">
        <v>4000</v>
      </c>
      <c r="C2543" s="7" t="s">
        <v>1068</v>
      </c>
      <c r="D2543" s="7" t="s">
        <v>1068</v>
      </c>
      <c r="E2543" s="7"/>
      <c r="F2543" s="7"/>
    </row>
    <row r="2544">
      <c r="A2544" s="7" t="s">
        <v>4001</v>
      </c>
      <c r="B2544" s="7" t="s">
        <v>686</v>
      </c>
      <c r="C2544" s="7" t="s">
        <v>685</v>
      </c>
      <c r="D2544" s="7" t="s">
        <v>686</v>
      </c>
      <c r="E2544" s="7"/>
      <c r="F2544" s="7"/>
    </row>
    <row r="2545">
      <c r="A2545" s="7" t="s">
        <v>4002</v>
      </c>
      <c r="B2545" s="7" t="s">
        <v>1968</v>
      </c>
      <c r="C2545" s="7" t="s">
        <v>1969</v>
      </c>
      <c r="D2545" s="7" t="s">
        <v>921</v>
      </c>
      <c r="E2545" s="7"/>
      <c r="F2545" s="7"/>
    </row>
    <row r="2546">
      <c r="A2546" s="7" t="s">
        <v>4003</v>
      </c>
      <c r="B2546" s="7" t="s">
        <v>1503</v>
      </c>
      <c r="C2546" s="7" t="s">
        <v>638</v>
      </c>
      <c r="D2546" s="7" t="s">
        <v>639</v>
      </c>
      <c r="E2546" s="7"/>
      <c r="F2546" s="7"/>
    </row>
    <row r="2547">
      <c r="A2547" s="7" t="s">
        <v>4004</v>
      </c>
      <c r="B2547" s="7" t="s">
        <v>1804</v>
      </c>
      <c r="C2547" s="7" t="s">
        <v>542</v>
      </c>
      <c r="D2547" s="7" t="s">
        <v>531</v>
      </c>
      <c r="E2547" s="7"/>
      <c r="F2547" s="7"/>
    </row>
    <row r="2548">
      <c r="A2548" s="7" t="s">
        <v>4005</v>
      </c>
      <c r="B2548" s="7" t="s">
        <v>4006</v>
      </c>
      <c r="C2548" s="7" t="s">
        <v>801</v>
      </c>
      <c r="D2548" s="7" t="s">
        <v>802</v>
      </c>
      <c r="E2548" s="7"/>
      <c r="F2548" s="7"/>
    </row>
    <row r="2549">
      <c r="A2549" s="7" t="s">
        <v>4007</v>
      </c>
      <c r="B2549" s="7" t="s">
        <v>733</v>
      </c>
      <c r="C2549" s="7" t="s">
        <v>734</v>
      </c>
      <c r="D2549" s="7" t="s">
        <v>735</v>
      </c>
      <c r="E2549" s="7"/>
      <c r="F2549" s="7"/>
    </row>
    <row r="2550">
      <c r="A2550" s="7" t="s">
        <v>4008</v>
      </c>
      <c r="C2550" s="7" t="s">
        <v>763</v>
      </c>
      <c r="D2550" s="7" t="s">
        <v>764</v>
      </c>
      <c r="E2550" s="7"/>
      <c r="F2550" s="7"/>
    </row>
    <row r="2551">
      <c r="A2551" s="7" t="s">
        <v>4009</v>
      </c>
      <c r="C2551" s="7" t="s">
        <v>892</v>
      </c>
      <c r="D2551" s="7" t="s">
        <v>893</v>
      </c>
      <c r="E2551" s="7"/>
      <c r="F2551" s="7"/>
    </row>
    <row r="2552">
      <c r="A2552" s="7" t="s">
        <v>4010</v>
      </c>
      <c r="B2552" s="7" t="s">
        <v>4011</v>
      </c>
      <c r="C2552" s="7" t="s">
        <v>1404</v>
      </c>
      <c r="D2552" s="7" t="s">
        <v>887</v>
      </c>
      <c r="E2552" s="7"/>
      <c r="F2552" s="7"/>
    </row>
    <row r="2553">
      <c r="A2553" s="7" t="s">
        <v>4010</v>
      </c>
      <c r="C2553" s="7" t="s">
        <v>886</v>
      </c>
      <c r="D2553" s="7" t="s">
        <v>887</v>
      </c>
      <c r="E2553" s="7"/>
      <c r="F2553" s="7"/>
    </row>
    <row r="2554">
      <c r="A2554" s="7" t="s">
        <v>4012</v>
      </c>
      <c r="B2554" s="7" t="s">
        <v>4013</v>
      </c>
      <c r="C2554" s="7" t="s">
        <v>1506</v>
      </c>
      <c r="D2554" s="7" t="s">
        <v>1507</v>
      </c>
      <c r="E2554" s="7"/>
      <c r="F2554" s="7"/>
    </row>
    <row r="2555">
      <c r="A2555" s="7" t="s">
        <v>4014</v>
      </c>
      <c r="C2555" s="7" t="s">
        <v>779</v>
      </c>
      <c r="D2555" s="7" t="s">
        <v>780</v>
      </c>
      <c r="E2555" s="7"/>
      <c r="F2555" s="7"/>
    </row>
    <row r="2556">
      <c r="A2556" s="7" t="s">
        <v>4015</v>
      </c>
      <c r="B2556" s="7" t="s">
        <v>2032</v>
      </c>
      <c r="C2556" s="7" t="s">
        <v>2033</v>
      </c>
      <c r="D2556" s="7" t="s">
        <v>788</v>
      </c>
      <c r="E2556" s="7"/>
      <c r="F2556" s="7"/>
    </row>
    <row r="2557">
      <c r="A2557" s="7" t="s">
        <v>4016</v>
      </c>
      <c r="C2557" s="7" t="s">
        <v>1250</v>
      </c>
      <c r="D2557" s="7" t="s">
        <v>1251</v>
      </c>
      <c r="E2557" s="7"/>
      <c r="F2557" s="7"/>
    </row>
    <row r="2558">
      <c r="A2558" s="7" t="s">
        <v>4017</v>
      </c>
      <c r="B2558" s="7" t="s">
        <v>4018</v>
      </c>
      <c r="C2558" s="7" t="s">
        <v>959</v>
      </c>
      <c r="D2558" s="7" t="s">
        <v>664</v>
      </c>
      <c r="E2558" s="7"/>
      <c r="F2558" s="7"/>
    </row>
    <row r="2559">
      <c r="A2559" s="7" t="s">
        <v>4019</v>
      </c>
      <c r="B2559" s="7" t="s">
        <v>4020</v>
      </c>
      <c r="C2559" s="7" t="s">
        <v>959</v>
      </c>
      <c r="D2559" s="7" t="s">
        <v>664</v>
      </c>
      <c r="E2559" s="7"/>
      <c r="F2559" s="7"/>
    </row>
    <row r="2560">
      <c r="A2560" s="7" t="s">
        <v>4021</v>
      </c>
      <c r="C2560" s="7" t="s">
        <v>1037</v>
      </c>
      <c r="D2560" s="7" t="s">
        <v>699</v>
      </c>
      <c r="E2560" s="7"/>
      <c r="F2560" s="7"/>
    </row>
    <row r="2561">
      <c r="A2561" s="7" t="s">
        <v>4022</v>
      </c>
      <c r="B2561" s="7" t="s">
        <v>1892</v>
      </c>
      <c r="C2561" s="7" t="s">
        <v>880</v>
      </c>
      <c r="D2561" s="7" t="s">
        <v>621</v>
      </c>
      <c r="E2561" s="7"/>
      <c r="F2561" s="7"/>
    </row>
    <row r="2562">
      <c r="A2562" s="7" t="s">
        <v>4023</v>
      </c>
      <c r="C2562" s="7" t="s">
        <v>886</v>
      </c>
      <c r="D2562" s="7" t="s">
        <v>887</v>
      </c>
      <c r="E2562" s="7"/>
      <c r="F2562" s="7"/>
    </row>
    <row r="2563">
      <c r="A2563" s="7" t="s">
        <v>4024</v>
      </c>
      <c r="C2563" s="7" t="s">
        <v>698</v>
      </c>
      <c r="D2563" s="7" t="s">
        <v>699</v>
      </c>
      <c r="E2563" s="7"/>
      <c r="F2563" s="7"/>
    </row>
    <row r="2564">
      <c r="A2564" s="7" t="s">
        <v>4025</v>
      </c>
      <c r="B2564" s="7" t="s">
        <v>1591</v>
      </c>
      <c r="C2564" s="7" t="s">
        <v>1592</v>
      </c>
      <c r="D2564" s="7" t="s">
        <v>1593</v>
      </c>
      <c r="E2564" s="7"/>
      <c r="F2564" s="7"/>
    </row>
    <row r="2565">
      <c r="A2565" s="7" t="s">
        <v>4026</v>
      </c>
      <c r="B2565" s="7" t="s">
        <v>686</v>
      </c>
      <c r="C2565" s="7" t="s">
        <v>685</v>
      </c>
      <c r="D2565" s="7" t="s">
        <v>686</v>
      </c>
      <c r="E2565" s="7"/>
      <c r="F2565" s="7"/>
    </row>
    <row r="2566">
      <c r="A2566" s="7" t="s">
        <v>4027</v>
      </c>
      <c r="B2566" s="7" t="s">
        <v>1458</v>
      </c>
      <c r="C2566" s="7" t="s">
        <v>579</v>
      </c>
      <c r="D2566" s="7" t="s">
        <v>579</v>
      </c>
      <c r="E2566" s="7"/>
      <c r="F2566" s="7"/>
    </row>
    <row r="2567">
      <c r="A2567" s="7" t="s">
        <v>4028</v>
      </c>
      <c r="B2567" s="7" t="s">
        <v>1288</v>
      </c>
      <c r="C2567" s="7" t="s">
        <v>1289</v>
      </c>
      <c r="D2567" s="7" t="s">
        <v>1290</v>
      </c>
      <c r="E2567" s="7"/>
      <c r="F2567" s="7"/>
    </row>
    <row r="2568">
      <c r="A2568" s="7" t="s">
        <v>4029</v>
      </c>
      <c r="B2568" s="7" t="s">
        <v>573</v>
      </c>
      <c r="C2568" s="7" t="s">
        <v>844</v>
      </c>
      <c r="D2568" s="7" t="s">
        <v>575</v>
      </c>
      <c r="E2568" s="7"/>
      <c r="F2568" s="7"/>
    </row>
    <row r="2569">
      <c r="A2569" s="7" t="s">
        <v>4030</v>
      </c>
      <c r="B2569" s="7" t="s">
        <v>4031</v>
      </c>
      <c r="C2569" s="7" t="s">
        <v>1506</v>
      </c>
      <c r="D2569" s="7" t="s">
        <v>1507</v>
      </c>
      <c r="E2569" s="7"/>
      <c r="F2569" s="7"/>
    </row>
    <row r="2570">
      <c r="A2570" s="7" t="s">
        <v>4032</v>
      </c>
      <c r="C2570" s="7" t="s">
        <v>601</v>
      </c>
      <c r="D2570" s="7" t="s">
        <v>602</v>
      </c>
      <c r="E2570" s="7"/>
      <c r="F2570" s="7"/>
    </row>
    <row r="2571">
      <c r="A2571" s="7" t="s">
        <v>4033</v>
      </c>
      <c r="C2571" s="7" t="s">
        <v>535</v>
      </c>
      <c r="D2571" s="7" t="s">
        <v>536</v>
      </c>
      <c r="E2571" s="7"/>
      <c r="F2571" s="7"/>
    </row>
    <row r="2572">
      <c r="A2572" s="7" t="s">
        <v>4034</v>
      </c>
      <c r="B2572" s="7" t="s">
        <v>1283</v>
      </c>
      <c r="C2572" s="7" t="s">
        <v>1000</v>
      </c>
      <c r="D2572" s="7" t="s">
        <v>723</v>
      </c>
      <c r="E2572" s="7"/>
      <c r="F2572" s="7"/>
    </row>
    <row r="2573">
      <c r="A2573" s="7" t="s">
        <v>1512</v>
      </c>
      <c r="B2573" s="7" t="s">
        <v>582</v>
      </c>
      <c r="C2573" s="7" t="s">
        <v>1512</v>
      </c>
      <c r="D2573" s="7" t="s">
        <v>583</v>
      </c>
      <c r="E2573" s="7"/>
      <c r="F2573" s="7"/>
    </row>
    <row r="2574">
      <c r="A2574" s="7" t="s">
        <v>4035</v>
      </c>
      <c r="B2574" s="7" t="s">
        <v>1278</v>
      </c>
      <c r="C2574" s="7" t="s">
        <v>596</v>
      </c>
      <c r="D2574" s="7" t="s">
        <v>596</v>
      </c>
      <c r="E2574" s="7"/>
      <c r="F2574" s="7"/>
    </row>
    <row r="2575">
      <c r="A2575" s="7" t="s">
        <v>4036</v>
      </c>
      <c r="C2575" s="7" t="s">
        <v>1400</v>
      </c>
      <c r="D2575" s="7" t="s">
        <v>682</v>
      </c>
      <c r="E2575" s="7"/>
      <c r="F2575" s="7"/>
    </row>
    <row r="2576">
      <c r="A2576" s="7" t="s">
        <v>4037</v>
      </c>
      <c r="B2576" s="7" t="s">
        <v>1458</v>
      </c>
      <c r="C2576" s="7" t="s">
        <v>579</v>
      </c>
      <c r="D2576" s="7" t="s">
        <v>579</v>
      </c>
      <c r="E2576" s="7"/>
      <c r="F2576" s="7"/>
    </row>
    <row r="2577">
      <c r="A2577" s="7" t="s">
        <v>4038</v>
      </c>
      <c r="C2577" s="7" t="s">
        <v>1214</v>
      </c>
      <c r="D2577" s="7" t="s">
        <v>1215</v>
      </c>
      <c r="E2577" s="7"/>
      <c r="F2577" s="7"/>
    </row>
    <row r="2578">
      <c r="A2578" s="7" t="s">
        <v>4039</v>
      </c>
      <c r="B2578" s="7" t="s">
        <v>926</v>
      </c>
      <c r="C2578" s="7" t="s">
        <v>927</v>
      </c>
      <c r="D2578" s="7" t="s">
        <v>928</v>
      </c>
      <c r="E2578" s="7"/>
      <c r="F2578" s="7"/>
    </row>
    <row r="2579">
      <c r="A2579" s="7" t="s">
        <v>4040</v>
      </c>
      <c r="B2579" s="7" t="s">
        <v>926</v>
      </c>
      <c r="C2579" s="7" t="s">
        <v>927</v>
      </c>
      <c r="D2579" s="7" t="s">
        <v>928</v>
      </c>
      <c r="E2579" s="7"/>
      <c r="F2579" s="7"/>
    </row>
    <row r="2580">
      <c r="A2580" s="7" t="s">
        <v>4041</v>
      </c>
      <c r="C2580" s="7" t="s">
        <v>1183</v>
      </c>
      <c r="D2580" s="7" t="s">
        <v>579</v>
      </c>
      <c r="E2580" s="7"/>
      <c r="F2580" s="7"/>
    </row>
    <row r="2581">
      <c r="A2581" s="7" t="s">
        <v>4042</v>
      </c>
      <c r="B2581" s="7" t="s">
        <v>966</v>
      </c>
      <c r="C2581" s="7" t="s">
        <v>967</v>
      </c>
      <c r="D2581" s="7" t="s">
        <v>968</v>
      </c>
      <c r="E2581" s="7"/>
      <c r="F2581" s="7"/>
    </row>
    <row r="2582">
      <c r="A2582" s="7" t="s">
        <v>4043</v>
      </c>
      <c r="B2582" s="7" t="s">
        <v>2401</v>
      </c>
      <c r="C2582" s="7" t="s">
        <v>1274</v>
      </c>
      <c r="D2582" s="7" t="s">
        <v>639</v>
      </c>
      <c r="E2582" s="7"/>
      <c r="F2582" s="7"/>
    </row>
    <row r="2583">
      <c r="A2583" s="7" t="s">
        <v>4043</v>
      </c>
      <c r="B2583" s="7" t="s">
        <v>1193</v>
      </c>
      <c r="C2583" s="7" t="s">
        <v>1194</v>
      </c>
      <c r="D2583" s="7" t="s">
        <v>971</v>
      </c>
      <c r="E2583" s="7"/>
      <c r="F2583" s="7"/>
    </row>
    <row r="2584">
      <c r="A2584" s="7" t="s">
        <v>4044</v>
      </c>
      <c r="B2584" s="7" t="s">
        <v>1792</v>
      </c>
      <c r="C2584" s="7" t="s">
        <v>1791</v>
      </c>
      <c r="D2584" s="7" t="s">
        <v>1792</v>
      </c>
      <c r="E2584" s="7"/>
      <c r="F2584" s="7"/>
    </row>
    <row r="2585">
      <c r="A2585" s="7" t="s">
        <v>4045</v>
      </c>
      <c r="B2585" s="7" t="s">
        <v>2509</v>
      </c>
      <c r="C2585" s="7" t="s">
        <v>1090</v>
      </c>
      <c r="D2585" s="7" t="s">
        <v>767</v>
      </c>
      <c r="E2585" s="7"/>
      <c r="F2585" s="7"/>
    </row>
    <row r="2586">
      <c r="A2586" s="7" t="s">
        <v>4046</v>
      </c>
      <c r="C2586" s="7" t="s">
        <v>2039</v>
      </c>
      <c r="D2586" s="7" t="s">
        <v>968</v>
      </c>
      <c r="E2586" s="7"/>
      <c r="F2586" s="7"/>
    </row>
    <row r="2587">
      <c r="A2587" s="7" t="s">
        <v>4047</v>
      </c>
      <c r="B2587" s="7" t="s">
        <v>2242</v>
      </c>
      <c r="C2587" s="7" t="s">
        <v>2241</v>
      </c>
      <c r="D2587" s="7" t="s">
        <v>2242</v>
      </c>
      <c r="E2587" s="7"/>
      <c r="F2587" s="7"/>
    </row>
    <row r="2588">
      <c r="A2588" s="7" t="s">
        <v>4048</v>
      </c>
      <c r="B2588" s="7" t="s">
        <v>1329</v>
      </c>
      <c r="C2588" s="7" t="s">
        <v>1330</v>
      </c>
      <c r="D2588" s="7" t="s">
        <v>1331</v>
      </c>
      <c r="E2588" s="7"/>
      <c r="F2588" s="7"/>
    </row>
    <row r="2589">
      <c r="A2589" s="7" t="s">
        <v>4049</v>
      </c>
      <c r="B2589" s="7" t="s">
        <v>4050</v>
      </c>
      <c r="C2589" s="7" t="s">
        <v>1642</v>
      </c>
      <c r="D2589" s="7" t="s">
        <v>1643</v>
      </c>
      <c r="E2589" s="7"/>
      <c r="F2589" s="7"/>
    </row>
    <row r="2590">
      <c r="A2590" s="7" t="s">
        <v>4051</v>
      </c>
      <c r="B2590" s="7" t="s">
        <v>1055</v>
      </c>
      <c r="C2590" s="7" t="s">
        <v>1056</v>
      </c>
      <c r="D2590" s="7" t="s">
        <v>1055</v>
      </c>
      <c r="E2590" s="7"/>
      <c r="F2590" s="7"/>
    </row>
    <row r="2591">
      <c r="A2591" s="7" t="s">
        <v>4052</v>
      </c>
      <c r="B2591" s="7" t="s">
        <v>971</v>
      </c>
      <c r="C2591" s="7" t="s">
        <v>969</v>
      </c>
      <c r="D2591" s="7" t="s">
        <v>971</v>
      </c>
      <c r="E2591" s="7"/>
      <c r="F2591" s="7"/>
    </row>
    <row r="2592">
      <c r="A2592" s="7" t="s">
        <v>4053</v>
      </c>
      <c r="B2592" s="7" t="s">
        <v>2223</v>
      </c>
      <c r="C2592" s="7" t="s">
        <v>910</v>
      </c>
      <c r="D2592" s="7" t="s">
        <v>723</v>
      </c>
      <c r="E2592" s="7"/>
      <c r="F2592" s="7"/>
    </row>
    <row r="2593">
      <c r="A2593" s="7" t="s">
        <v>4054</v>
      </c>
      <c r="B2593" s="7" t="s">
        <v>1375</v>
      </c>
      <c r="C2593" s="7" t="s">
        <v>1376</v>
      </c>
      <c r="D2593" s="7" t="s">
        <v>1377</v>
      </c>
      <c r="E2593" s="7"/>
      <c r="F2593" s="7"/>
    </row>
    <row r="2594">
      <c r="A2594" s="7" t="s">
        <v>4055</v>
      </c>
      <c r="B2594" s="7" t="s">
        <v>1258</v>
      </c>
      <c r="C2594" s="7" t="s">
        <v>1259</v>
      </c>
      <c r="D2594" s="7" t="s">
        <v>1260</v>
      </c>
      <c r="E2594" s="7"/>
      <c r="F2594" s="7"/>
    </row>
    <row r="2595">
      <c r="A2595" s="7" t="s">
        <v>4056</v>
      </c>
      <c r="B2595" s="7" t="s">
        <v>1634</v>
      </c>
      <c r="C2595" s="7" t="s">
        <v>1274</v>
      </c>
      <c r="D2595" s="7" t="s">
        <v>639</v>
      </c>
      <c r="E2595" s="7"/>
      <c r="F2595" s="7"/>
    </row>
    <row r="2596">
      <c r="A2596" s="7" t="s">
        <v>4057</v>
      </c>
      <c r="B2596" s="7" t="s">
        <v>936</v>
      </c>
      <c r="C2596" s="7" t="s">
        <v>937</v>
      </c>
      <c r="D2596" s="7" t="s">
        <v>531</v>
      </c>
      <c r="E2596" s="7"/>
      <c r="F2596" s="7"/>
    </row>
    <row r="2597">
      <c r="A2597" s="7" t="s">
        <v>4058</v>
      </c>
      <c r="B2597" s="7" t="s">
        <v>558</v>
      </c>
      <c r="C2597" s="7" t="s">
        <v>559</v>
      </c>
      <c r="D2597" s="7" t="s">
        <v>560</v>
      </c>
      <c r="E2597" s="7"/>
      <c r="F2597" s="7"/>
    </row>
    <row r="2598">
      <c r="A2598" s="7" t="s">
        <v>4059</v>
      </c>
      <c r="B2598" s="7" t="s">
        <v>1434</v>
      </c>
      <c r="C2598" s="7" t="s">
        <v>608</v>
      </c>
      <c r="D2598" s="7" t="s">
        <v>609</v>
      </c>
      <c r="E2598" s="7"/>
      <c r="F2598" s="7"/>
    </row>
    <row r="2599">
      <c r="A2599" s="7" t="s">
        <v>4060</v>
      </c>
      <c r="B2599" s="7" t="s">
        <v>564</v>
      </c>
      <c r="C2599" s="7" t="s">
        <v>563</v>
      </c>
      <c r="D2599" s="7" t="s">
        <v>564</v>
      </c>
      <c r="E2599" s="7"/>
      <c r="F2599" s="7"/>
    </row>
    <row r="2600">
      <c r="A2600" s="7" t="s">
        <v>4061</v>
      </c>
      <c r="B2600" s="7" t="s">
        <v>846</v>
      </c>
      <c r="C2600" s="7" t="s">
        <v>847</v>
      </c>
      <c r="D2600" s="7" t="s">
        <v>848</v>
      </c>
      <c r="E2600" s="7"/>
      <c r="F2600" s="7"/>
    </row>
    <row r="2601">
      <c r="A2601" s="7" t="s">
        <v>4062</v>
      </c>
      <c r="B2601" s="7" t="s">
        <v>4063</v>
      </c>
      <c r="C2601" s="7" t="s">
        <v>1274</v>
      </c>
      <c r="D2601" s="7" t="s">
        <v>639</v>
      </c>
      <c r="E2601" s="7"/>
      <c r="F2601" s="7"/>
    </row>
    <row r="2602">
      <c r="A2602" s="7" t="s">
        <v>4064</v>
      </c>
      <c r="B2602" s="7" t="s">
        <v>1458</v>
      </c>
      <c r="C2602" s="7" t="s">
        <v>579</v>
      </c>
      <c r="D2602" s="7" t="s">
        <v>579</v>
      </c>
      <c r="E2602" s="7"/>
      <c r="F2602" s="7"/>
    </row>
    <row r="2603">
      <c r="A2603" s="7" t="s">
        <v>4065</v>
      </c>
      <c r="C2603" s="7" t="s">
        <v>1183</v>
      </c>
      <c r="D2603" s="7" t="s">
        <v>579</v>
      </c>
      <c r="E2603" s="7"/>
      <c r="F2603" s="7"/>
    </row>
    <row r="2604">
      <c r="A2604" s="7" t="s">
        <v>4066</v>
      </c>
      <c r="C2604" s="7" t="s">
        <v>1372</v>
      </c>
      <c r="D2604" s="7" t="s">
        <v>1373</v>
      </c>
      <c r="E2604" s="7"/>
      <c r="F2604" s="7"/>
    </row>
    <row r="2605">
      <c r="A2605" s="7" t="s">
        <v>4067</v>
      </c>
      <c r="B2605" s="7" t="s">
        <v>1312</v>
      </c>
      <c r="C2605" s="7" t="s">
        <v>1313</v>
      </c>
      <c r="D2605" s="7" t="s">
        <v>819</v>
      </c>
      <c r="E2605" s="7"/>
      <c r="F2605" s="7"/>
    </row>
    <row r="2606">
      <c r="A2606" s="7" t="s">
        <v>4068</v>
      </c>
      <c r="B2606" s="7" t="s">
        <v>582</v>
      </c>
      <c r="C2606" s="7" t="s">
        <v>632</v>
      </c>
      <c r="D2606" s="7" t="s">
        <v>583</v>
      </c>
      <c r="E2606" s="7"/>
      <c r="F2606" s="7"/>
    </row>
    <row r="2607">
      <c r="A2607" s="7" t="s">
        <v>4068</v>
      </c>
      <c r="B2607" s="7" t="s">
        <v>582</v>
      </c>
      <c r="C2607" s="7" t="s">
        <v>624</v>
      </c>
      <c r="D2607" s="7" t="s">
        <v>583</v>
      </c>
      <c r="E2607" s="7"/>
      <c r="F2607" s="7"/>
    </row>
    <row r="2608">
      <c r="A2608" s="7" t="s">
        <v>4069</v>
      </c>
      <c r="B2608" s="7" t="s">
        <v>753</v>
      </c>
      <c r="C2608" s="7" t="s">
        <v>752</v>
      </c>
      <c r="D2608" s="7" t="s">
        <v>753</v>
      </c>
      <c r="E2608" s="7"/>
      <c r="F2608" s="7"/>
    </row>
    <row r="2609">
      <c r="A2609" s="7" t="s">
        <v>4070</v>
      </c>
      <c r="B2609" s="7" t="s">
        <v>1055</v>
      </c>
      <c r="C2609" s="7" t="s">
        <v>1056</v>
      </c>
      <c r="D2609" s="7" t="s">
        <v>1055</v>
      </c>
      <c r="E2609" s="7"/>
      <c r="F2609" s="7"/>
    </row>
    <row r="2610">
      <c r="A2610" s="7" t="s">
        <v>4071</v>
      </c>
      <c r="B2610" s="7" t="s">
        <v>4072</v>
      </c>
      <c r="C2610" s="7" t="s">
        <v>761</v>
      </c>
      <c r="D2610" s="7" t="s">
        <v>571</v>
      </c>
      <c r="E2610" s="7"/>
      <c r="F2610" s="7"/>
    </row>
    <row r="2611">
      <c r="A2611" s="7" t="s">
        <v>4071</v>
      </c>
      <c r="B2611" s="7" t="s">
        <v>917</v>
      </c>
      <c r="C2611" s="7" t="s">
        <v>906</v>
      </c>
      <c r="D2611" s="7" t="s">
        <v>571</v>
      </c>
      <c r="E2611" s="7"/>
      <c r="F2611" s="7"/>
    </row>
    <row r="2612">
      <c r="A2612" s="7" t="s">
        <v>4073</v>
      </c>
      <c r="B2612" s="7" t="s">
        <v>4074</v>
      </c>
      <c r="C2612" s="7" t="s">
        <v>1244</v>
      </c>
      <c r="D2612" s="7" t="s">
        <v>749</v>
      </c>
      <c r="E2612" s="7"/>
      <c r="F2612" s="7"/>
    </row>
    <row r="2613">
      <c r="A2613" s="7" t="s">
        <v>4075</v>
      </c>
      <c r="B2613" s="7" t="s">
        <v>1769</v>
      </c>
      <c r="C2613" s="7" t="s">
        <v>1759</v>
      </c>
      <c r="D2613" s="7" t="s">
        <v>1760</v>
      </c>
      <c r="E2613" s="7"/>
      <c r="F2613" s="7"/>
    </row>
    <row r="2614">
      <c r="A2614" s="7" t="s">
        <v>4076</v>
      </c>
      <c r="B2614" s="7" t="s">
        <v>686</v>
      </c>
      <c r="C2614" s="7" t="s">
        <v>685</v>
      </c>
      <c r="D2614" s="7" t="s">
        <v>686</v>
      </c>
      <c r="E2614" s="7"/>
      <c r="F2614" s="7"/>
    </row>
    <row r="2615">
      <c r="A2615" s="7" t="s">
        <v>4077</v>
      </c>
      <c r="B2615" s="7" t="s">
        <v>1317</v>
      </c>
      <c r="C2615" s="7" t="s">
        <v>1318</v>
      </c>
      <c r="D2615" s="7" t="s">
        <v>819</v>
      </c>
      <c r="E2615" s="7"/>
      <c r="F2615" s="7"/>
    </row>
    <row r="2616">
      <c r="A2616" s="7" t="s">
        <v>4077</v>
      </c>
      <c r="B2616" s="7" t="s">
        <v>1319</v>
      </c>
      <c r="C2616" s="7" t="s">
        <v>1462</v>
      </c>
      <c r="D2616" s="7" t="s">
        <v>819</v>
      </c>
      <c r="E2616" s="7"/>
      <c r="F2616" s="7"/>
    </row>
    <row r="2617">
      <c r="A2617" s="7" t="s">
        <v>4078</v>
      </c>
      <c r="B2617" s="7" t="s">
        <v>4079</v>
      </c>
      <c r="C2617" s="7" t="s">
        <v>1404</v>
      </c>
      <c r="D2617" s="7" t="s">
        <v>887</v>
      </c>
      <c r="E2617" s="7"/>
      <c r="F2617" s="7"/>
    </row>
    <row r="2618">
      <c r="A2618" s="7" t="s">
        <v>4080</v>
      </c>
      <c r="B2618" s="7" t="s">
        <v>4081</v>
      </c>
      <c r="C2618" s="7" t="s">
        <v>2874</v>
      </c>
      <c r="D2618" s="7" t="s">
        <v>2875</v>
      </c>
      <c r="E2618" s="7"/>
      <c r="F2618" s="7"/>
    </row>
    <row r="2619">
      <c r="A2619" s="7" t="s">
        <v>4082</v>
      </c>
      <c r="B2619" s="7" t="s">
        <v>1028</v>
      </c>
      <c r="C2619" s="7" t="s">
        <v>1029</v>
      </c>
      <c r="D2619" s="7" t="s">
        <v>1030</v>
      </c>
      <c r="E2619" s="7"/>
      <c r="F2619" s="7"/>
    </row>
    <row r="2620">
      <c r="A2620" s="7" t="s">
        <v>4083</v>
      </c>
      <c r="B2620" s="7" t="s">
        <v>859</v>
      </c>
      <c r="C2620" s="7" t="s">
        <v>1132</v>
      </c>
      <c r="D2620" s="7" t="s">
        <v>859</v>
      </c>
      <c r="E2620" s="7"/>
      <c r="F2620" s="7"/>
    </row>
    <row r="2621">
      <c r="A2621" s="7" t="s">
        <v>4084</v>
      </c>
      <c r="B2621" s="7" t="s">
        <v>4085</v>
      </c>
      <c r="C2621" s="7" t="s">
        <v>1744</v>
      </c>
      <c r="D2621" s="7" t="s">
        <v>617</v>
      </c>
      <c r="E2621" s="7"/>
      <c r="F2621" s="7"/>
    </row>
    <row r="2622">
      <c r="A2622" s="7" t="s">
        <v>4086</v>
      </c>
      <c r="B2622" s="7" t="s">
        <v>751</v>
      </c>
      <c r="C2622" s="7" t="s">
        <v>752</v>
      </c>
      <c r="D2622" s="7" t="s">
        <v>753</v>
      </c>
      <c r="E2622" s="7"/>
      <c r="F2622" s="7"/>
    </row>
    <row r="2623">
      <c r="A2623" s="7" t="s">
        <v>4087</v>
      </c>
      <c r="B2623" s="7" t="s">
        <v>573</v>
      </c>
      <c r="C2623" s="7" t="s">
        <v>574</v>
      </c>
      <c r="D2623" s="7" t="s">
        <v>575</v>
      </c>
      <c r="E2623" s="7"/>
      <c r="F2623" s="7"/>
    </row>
    <row r="2624">
      <c r="A2624" s="7" t="s">
        <v>4088</v>
      </c>
      <c r="C2624" s="7" t="s">
        <v>535</v>
      </c>
      <c r="D2624" s="7" t="s">
        <v>536</v>
      </c>
      <c r="E2624" s="7"/>
      <c r="F2624" s="7"/>
    </row>
    <row r="2625">
      <c r="A2625" s="7" t="s">
        <v>4089</v>
      </c>
      <c r="C2625" s="7" t="s">
        <v>886</v>
      </c>
      <c r="D2625" s="7" t="s">
        <v>887</v>
      </c>
      <c r="E2625" s="7"/>
      <c r="F2625" s="7"/>
    </row>
    <row r="2626">
      <c r="A2626" s="7" t="s">
        <v>4090</v>
      </c>
      <c r="B2626" s="7" t="s">
        <v>1981</v>
      </c>
      <c r="C2626" s="7" t="s">
        <v>1791</v>
      </c>
      <c r="D2626" s="7" t="s">
        <v>1792</v>
      </c>
      <c r="E2626" s="7"/>
      <c r="F2626" s="7"/>
    </row>
    <row r="2627">
      <c r="A2627" s="7" t="s">
        <v>4091</v>
      </c>
      <c r="B2627" s="7" t="s">
        <v>909</v>
      </c>
      <c r="C2627" s="7" t="s">
        <v>910</v>
      </c>
      <c r="D2627" s="7" t="s">
        <v>723</v>
      </c>
      <c r="E2627" s="7"/>
      <c r="F2627" s="7"/>
    </row>
    <row r="2628">
      <c r="A2628" s="7" t="s">
        <v>4092</v>
      </c>
      <c r="C2628" s="7" t="s">
        <v>1236</v>
      </c>
      <c r="D2628" s="7" t="s">
        <v>1236</v>
      </c>
      <c r="E2628" s="7"/>
      <c r="F2628" s="7"/>
    </row>
    <row r="2629">
      <c r="A2629" s="7" t="s">
        <v>4093</v>
      </c>
      <c r="B2629" s="7" t="s">
        <v>1795</v>
      </c>
      <c r="C2629" s="7" t="s">
        <v>744</v>
      </c>
      <c r="D2629" s="7" t="s">
        <v>745</v>
      </c>
      <c r="E2629" s="7"/>
      <c r="F2629" s="7"/>
    </row>
    <row r="2630">
      <c r="A2630" s="7" t="s">
        <v>4094</v>
      </c>
      <c r="B2630" s="7" t="s">
        <v>1156</v>
      </c>
      <c r="C2630" s="7" t="s">
        <v>1107</v>
      </c>
      <c r="D2630" s="7" t="s">
        <v>531</v>
      </c>
      <c r="E2630" s="7"/>
      <c r="F2630" s="7"/>
    </row>
    <row r="2631">
      <c r="A2631" s="7" t="s">
        <v>4094</v>
      </c>
      <c r="B2631" s="7" t="s">
        <v>1288</v>
      </c>
      <c r="C2631" s="7" t="s">
        <v>1289</v>
      </c>
      <c r="D2631" s="7" t="s">
        <v>1290</v>
      </c>
      <c r="E2631" s="7"/>
      <c r="F2631" s="7"/>
    </row>
    <row r="2632">
      <c r="A2632" s="7" t="s">
        <v>4095</v>
      </c>
      <c r="B2632" s="7" t="s">
        <v>1232</v>
      </c>
      <c r="C2632" s="7" t="s">
        <v>986</v>
      </c>
      <c r="D2632" s="7" t="s">
        <v>985</v>
      </c>
      <c r="E2632" s="7"/>
      <c r="F2632" s="7"/>
    </row>
    <row r="2633">
      <c r="A2633" s="7" t="s">
        <v>4096</v>
      </c>
      <c r="B2633" s="7" t="s">
        <v>4097</v>
      </c>
      <c r="C2633" s="7" t="s">
        <v>744</v>
      </c>
      <c r="D2633" s="7" t="s">
        <v>745</v>
      </c>
      <c r="E2633" s="7"/>
      <c r="F2633" s="7"/>
    </row>
    <row r="2634">
      <c r="A2634" s="7" t="s">
        <v>4098</v>
      </c>
      <c r="B2634" s="7" t="s">
        <v>573</v>
      </c>
      <c r="C2634" s="7" t="s">
        <v>844</v>
      </c>
      <c r="D2634" s="7" t="s">
        <v>575</v>
      </c>
      <c r="E2634" s="7"/>
      <c r="F2634" s="7"/>
    </row>
    <row r="2635">
      <c r="A2635" s="7" t="s">
        <v>4099</v>
      </c>
      <c r="B2635" s="7" t="s">
        <v>1147</v>
      </c>
      <c r="C2635" s="7" t="s">
        <v>642</v>
      </c>
      <c r="D2635" s="7" t="s">
        <v>643</v>
      </c>
      <c r="E2635" s="7"/>
      <c r="F2635" s="7"/>
    </row>
    <row r="2636">
      <c r="A2636" s="7" t="s">
        <v>4100</v>
      </c>
      <c r="C2636" s="7" t="s">
        <v>4101</v>
      </c>
      <c r="D2636" s="7" t="s">
        <v>4102</v>
      </c>
      <c r="E2636" s="7"/>
      <c r="F2636" s="7"/>
    </row>
    <row r="2637">
      <c r="A2637" s="7" t="s">
        <v>4103</v>
      </c>
      <c r="B2637" s="7" t="s">
        <v>704</v>
      </c>
      <c r="C2637" s="7" t="s">
        <v>705</v>
      </c>
      <c r="D2637" s="7" t="s">
        <v>706</v>
      </c>
      <c r="E2637" s="7"/>
      <c r="F2637" s="7"/>
    </row>
    <row r="2638">
      <c r="A2638" s="7" t="s">
        <v>4104</v>
      </c>
      <c r="C2638" s="7" t="s">
        <v>766</v>
      </c>
      <c r="D2638" s="7" t="s">
        <v>767</v>
      </c>
      <c r="E2638" s="7"/>
      <c r="F2638" s="7"/>
    </row>
    <row r="2639">
      <c r="A2639" s="7" t="s">
        <v>4105</v>
      </c>
      <c r="B2639" s="7" t="s">
        <v>985</v>
      </c>
      <c r="C2639" s="7" t="s">
        <v>986</v>
      </c>
      <c r="D2639" s="7" t="s">
        <v>985</v>
      </c>
      <c r="E2639" s="7"/>
      <c r="F2639" s="7"/>
    </row>
    <row r="2640">
      <c r="A2640" s="7" t="s">
        <v>4105</v>
      </c>
      <c r="B2640" s="7" t="s">
        <v>1232</v>
      </c>
      <c r="C2640" s="7" t="s">
        <v>1449</v>
      </c>
      <c r="D2640" s="7" t="s">
        <v>985</v>
      </c>
      <c r="E2640" s="7"/>
      <c r="F2640" s="7"/>
    </row>
    <row r="2641">
      <c r="A2641" s="7" t="s">
        <v>4106</v>
      </c>
      <c r="C2641" s="7" t="s">
        <v>839</v>
      </c>
      <c r="D2641" s="7" t="s">
        <v>599</v>
      </c>
      <c r="E2641" s="7"/>
      <c r="F2641" s="7"/>
    </row>
    <row r="2642">
      <c r="A2642" s="7" t="s">
        <v>4107</v>
      </c>
      <c r="B2642" s="7" t="s">
        <v>4108</v>
      </c>
      <c r="C2642" s="7" t="s">
        <v>1472</v>
      </c>
      <c r="D2642" s="7" t="s">
        <v>690</v>
      </c>
      <c r="E2642" s="7"/>
      <c r="F2642" s="7"/>
    </row>
    <row r="2643">
      <c r="A2643" s="7" t="s">
        <v>4107</v>
      </c>
      <c r="B2643" s="7" t="s">
        <v>1335</v>
      </c>
      <c r="C2643" s="7" t="s">
        <v>1145</v>
      </c>
      <c r="D2643" s="7" t="s">
        <v>690</v>
      </c>
      <c r="E2643" s="7"/>
      <c r="F2643" s="7"/>
    </row>
    <row r="2644">
      <c r="A2644" s="7" t="s">
        <v>4107</v>
      </c>
      <c r="B2644" s="7" t="s">
        <v>2536</v>
      </c>
      <c r="C2644" s="7" t="s">
        <v>2537</v>
      </c>
      <c r="D2644" s="7" t="s">
        <v>690</v>
      </c>
      <c r="E2644" s="7"/>
      <c r="F2644" s="7"/>
    </row>
    <row r="2645">
      <c r="A2645" s="7" t="s">
        <v>4109</v>
      </c>
      <c r="B2645" s="7" t="s">
        <v>4110</v>
      </c>
      <c r="C2645" s="7" t="s">
        <v>847</v>
      </c>
      <c r="D2645" s="7" t="s">
        <v>848</v>
      </c>
      <c r="E2645" s="7"/>
      <c r="F2645" s="7"/>
    </row>
    <row r="2646">
      <c r="A2646" s="7" t="s">
        <v>4111</v>
      </c>
      <c r="B2646" s="7" t="s">
        <v>4112</v>
      </c>
      <c r="C2646" s="7" t="s">
        <v>545</v>
      </c>
      <c r="D2646" s="7" t="s">
        <v>544</v>
      </c>
      <c r="E2646" s="7"/>
      <c r="F2646" s="7"/>
    </row>
    <row r="2647">
      <c r="A2647" s="7" t="s">
        <v>4113</v>
      </c>
      <c r="B2647" s="7" t="s">
        <v>1952</v>
      </c>
      <c r="C2647" s="7" t="s">
        <v>1951</v>
      </c>
      <c r="D2647" s="7" t="s">
        <v>1952</v>
      </c>
      <c r="E2647" s="7"/>
      <c r="F2647" s="7"/>
    </row>
    <row r="2648">
      <c r="A2648" s="7" t="s">
        <v>4114</v>
      </c>
      <c r="B2648" s="7" t="s">
        <v>1443</v>
      </c>
      <c r="C2648" s="7" t="s">
        <v>1444</v>
      </c>
      <c r="D2648" s="7" t="s">
        <v>1149</v>
      </c>
      <c r="E2648" s="7"/>
      <c r="F2648" s="7"/>
    </row>
    <row r="2649">
      <c r="A2649" s="7" t="s">
        <v>4115</v>
      </c>
      <c r="C2649" s="7" t="s">
        <v>1362</v>
      </c>
      <c r="D2649" s="7" t="s">
        <v>605</v>
      </c>
      <c r="E2649" s="7"/>
      <c r="F2649" s="7"/>
    </row>
    <row r="2650">
      <c r="A2650" s="7" t="s">
        <v>4115</v>
      </c>
      <c r="B2650" s="7" t="s">
        <v>1589</v>
      </c>
      <c r="C2650" s="7" t="s">
        <v>1590</v>
      </c>
      <c r="D2650" s="7" t="s">
        <v>1236</v>
      </c>
      <c r="E2650" s="7"/>
      <c r="F2650" s="7"/>
    </row>
    <row r="2651">
      <c r="A2651" s="7" t="s">
        <v>4115</v>
      </c>
      <c r="C2651" s="7" t="s">
        <v>1336</v>
      </c>
      <c r="D2651" s="7" t="s">
        <v>1191</v>
      </c>
      <c r="E2651" s="7"/>
      <c r="F2651" s="7"/>
    </row>
    <row r="2652">
      <c r="A2652" s="7" t="s">
        <v>4116</v>
      </c>
      <c r="B2652" s="7" t="s">
        <v>743</v>
      </c>
      <c r="C2652" s="7" t="s">
        <v>744</v>
      </c>
      <c r="D2652" s="7" t="s">
        <v>745</v>
      </c>
      <c r="E2652" s="7"/>
      <c r="F2652" s="7"/>
    </row>
    <row r="2653">
      <c r="A2653" s="7" t="s">
        <v>4117</v>
      </c>
      <c r="B2653" s="7" t="s">
        <v>1219</v>
      </c>
      <c r="C2653" s="7" t="s">
        <v>1515</v>
      </c>
      <c r="D2653" s="7" t="s">
        <v>1219</v>
      </c>
      <c r="E2653" s="7"/>
      <c r="F2653" s="7"/>
    </row>
    <row r="2654">
      <c r="A2654" s="7" t="s">
        <v>4118</v>
      </c>
      <c r="B2654" s="7" t="s">
        <v>571</v>
      </c>
      <c r="C2654" s="7" t="s">
        <v>821</v>
      </c>
      <c r="D2654" s="7" t="s">
        <v>571</v>
      </c>
      <c r="E2654" s="7"/>
      <c r="F2654" s="7"/>
    </row>
    <row r="2655">
      <c r="A2655" s="7" t="s">
        <v>4119</v>
      </c>
      <c r="B2655" s="7" t="s">
        <v>1217</v>
      </c>
      <c r="C2655" s="7" t="s">
        <v>1218</v>
      </c>
      <c r="D2655" s="7" t="s">
        <v>1219</v>
      </c>
      <c r="E2655" s="7"/>
      <c r="F2655" s="7"/>
    </row>
    <row r="2656">
      <c r="A2656" s="7" t="s">
        <v>4120</v>
      </c>
      <c r="B2656" s="7" t="s">
        <v>4121</v>
      </c>
      <c r="C2656" s="7" t="s">
        <v>608</v>
      </c>
      <c r="D2656" s="7" t="s">
        <v>609</v>
      </c>
      <c r="E2656" s="7"/>
      <c r="F2656" s="7"/>
    </row>
    <row r="2657">
      <c r="A2657" s="7" t="s">
        <v>4122</v>
      </c>
      <c r="C2657" s="7" t="s">
        <v>678</v>
      </c>
      <c r="D2657" s="7" t="s">
        <v>679</v>
      </c>
      <c r="E2657" s="7"/>
      <c r="F2657" s="7"/>
    </row>
    <row r="2658">
      <c r="A2658" s="7" t="s">
        <v>4123</v>
      </c>
      <c r="B2658" s="7" t="s">
        <v>740</v>
      </c>
      <c r="C2658" s="7" t="s">
        <v>741</v>
      </c>
      <c r="D2658" s="7" t="s">
        <v>740</v>
      </c>
      <c r="E2658" s="7"/>
      <c r="F2658" s="7"/>
    </row>
    <row r="2659">
      <c r="A2659" s="7" t="s">
        <v>4124</v>
      </c>
      <c r="B2659" s="7" t="s">
        <v>804</v>
      </c>
      <c r="C2659" s="7" t="s">
        <v>805</v>
      </c>
      <c r="D2659" s="7" t="s">
        <v>806</v>
      </c>
      <c r="E2659" s="7"/>
      <c r="F2659" s="7"/>
    </row>
    <row r="2660">
      <c r="A2660" s="7" t="s">
        <v>4125</v>
      </c>
      <c r="B2660" s="7" t="s">
        <v>538</v>
      </c>
      <c r="C2660" s="7" t="s">
        <v>539</v>
      </c>
      <c r="D2660" s="7" t="s">
        <v>538</v>
      </c>
      <c r="E2660" s="7"/>
      <c r="F2660" s="7"/>
    </row>
    <row r="2661">
      <c r="A2661" s="7" t="s">
        <v>4125</v>
      </c>
      <c r="B2661" s="7" t="s">
        <v>4126</v>
      </c>
      <c r="C2661" s="7" t="s">
        <v>952</v>
      </c>
      <c r="D2661" s="7" t="s">
        <v>531</v>
      </c>
      <c r="E2661" s="7"/>
      <c r="F2661" s="7"/>
    </row>
    <row r="2662">
      <c r="A2662" s="7" t="s">
        <v>4127</v>
      </c>
      <c r="B2662" s="7" t="s">
        <v>975</v>
      </c>
      <c r="C2662" s="7" t="s">
        <v>976</v>
      </c>
      <c r="D2662" s="7" t="s">
        <v>977</v>
      </c>
      <c r="E2662" s="7"/>
      <c r="F2662" s="7"/>
    </row>
    <row r="2663">
      <c r="A2663" s="7" t="s">
        <v>4128</v>
      </c>
      <c r="C2663" s="7" t="s">
        <v>839</v>
      </c>
      <c r="D2663" s="7" t="s">
        <v>599</v>
      </c>
      <c r="E2663" s="7"/>
      <c r="F2663" s="7"/>
    </row>
    <row r="2664">
      <c r="A2664" s="7" t="s">
        <v>4129</v>
      </c>
      <c r="B2664" s="7" t="s">
        <v>1426</v>
      </c>
      <c r="C2664" s="7" t="s">
        <v>748</v>
      </c>
      <c r="D2664" s="7" t="s">
        <v>749</v>
      </c>
      <c r="E2664" s="7"/>
      <c r="F2664" s="7"/>
    </row>
    <row r="2665">
      <c r="A2665" s="7" t="s">
        <v>4130</v>
      </c>
      <c r="B2665" s="7" t="s">
        <v>1403</v>
      </c>
      <c r="C2665" s="7" t="s">
        <v>693</v>
      </c>
      <c r="D2665" s="7" t="s">
        <v>694</v>
      </c>
      <c r="E2665" s="7"/>
      <c r="F2665" s="7"/>
    </row>
    <row r="2666">
      <c r="A2666" s="7" t="s">
        <v>4131</v>
      </c>
      <c r="B2666" s="7" t="s">
        <v>2866</v>
      </c>
      <c r="C2666" s="7" t="s">
        <v>2531</v>
      </c>
      <c r="D2666" s="7" t="s">
        <v>690</v>
      </c>
      <c r="E2666" s="7"/>
      <c r="F2666" s="7"/>
    </row>
    <row r="2667">
      <c r="A2667" s="7" t="s">
        <v>4132</v>
      </c>
      <c r="B2667" s="7" t="s">
        <v>3480</v>
      </c>
      <c r="C2667" s="7" t="s">
        <v>1119</v>
      </c>
      <c r="D2667" s="7" t="s">
        <v>1120</v>
      </c>
      <c r="E2667" s="7"/>
      <c r="F2667" s="7"/>
    </row>
    <row r="2668">
      <c r="A2668" s="7" t="s">
        <v>4133</v>
      </c>
      <c r="B2668" s="7" t="s">
        <v>783</v>
      </c>
      <c r="C2668" s="7" t="s">
        <v>784</v>
      </c>
      <c r="D2668" s="7" t="s">
        <v>690</v>
      </c>
      <c r="E2668" s="7"/>
      <c r="F2668" s="7"/>
    </row>
    <row r="2669">
      <c r="A2669" s="7" t="s">
        <v>4134</v>
      </c>
      <c r="C2669" s="7" t="s">
        <v>533</v>
      </c>
      <c r="D2669" s="7" t="s">
        <v>527</v>
      </c>
      <c r="E2669" s="7"/>
      <c r="F2669" s="7"/>
    </row>
    <row r="2670">
      <c r="A2670" s="7" t="s">
        <v>4135</v>
      </c>
      <c r="B2670" s="7" t="s">
        <v>1952</v>
      </c>
      <c r="C2670" s="7" t="s">
        <v>1951</v>
      </c>
      <c r="D2670" s="7" t="s">
        <v>1952</v>
      </c>
      <c r="E2670" s="7"/>
      <c r="F2670" s="7"/>
    </row>
    <row r="2671">
      <c r="A2671" s="7" t="s">
        <v>4136</v>
      </c>
      <c r="B2671" s="7" t="s">
        <v>3284</v>
      </c>
      <c r="C2671" s="7" t="s">
        <v>2191</v>
      </c>
      <c r="D2671" s="7" t="s">
        <v>2192</v>
      </c>
      <c r="E2671" s="7"/>
      <c r="F2671" s="7"/>
    </row>
    <row r="2672">
      <c r="A2672" s="7" t="s">
        <v>4137</v>
      </c>
      <c r="C2672" s="7" t="s">
        <v>763</v>
      </c>
      <c r="D2672" s="7" t="s">
        <v>764</v>
      </c>
      <c r="E2672" s="7"/>
      <c r="F2672" s="7"/>
    </row>
    <row r="2673">
      <c r="A2673" s="7" t="s">
        <v>4138</v>
      </c>
      <c r="C2673" s="7" t="s">
        <v>763</v>
      </c>
      <c r="D2673" s="7" t="s">
        <v>764</v>
      </c>
      <c r="E2673" s="7"/>
      <c r="F2673" s="7"/>
    </row>
    <row r="2674">
      <c r="A2674" s="7" t="s">
        <v>4139</v>
      </c>
      <c r="B2674" s="7" t="s">
        <v>1129</v>
      </c>
      <c r="C2674" s="7" t="s">
        <v>1130</v>
      </c>
      <c r="D2674" s="7" t="s">
        <v>571</v>
      </c>
      <c r="E2674" s="7"/>
      <c r="F2674" s="7"/>
    </row>
    <row r="2675">
      <c r="A2675" s="7" t="s">
        <v>4140</v>
      </c>
      <c r="C2675" s="7" t="s">
        <v>1440</v>
      </c>
      <c r="D2675" s="7" t="s">
        <v>1441</v>
      </c>
      <c r="E2675" s="7"/>
      <c r="F2675" s="7"/>
    </row>
    <row r="2676">
      <c r="A2676" s="7" t="s">
        <v>4141</v>
      </c>
      <c r="B2676" s="7" t="s">
        <v>936</v>
      </c>
      <c r="C2676" s="7" t="s">
        <v>937</v>
      </c>
      <c r="D2676" s="7" t="s">
        <v>531</v>
      </c>
      <c r="E2676" s="7"/>
      <c r="F2676" s="7"/>
    </row>
    <row r="2677">
      <c r="A2677" s="7" t="s">
        <v>4142</v>
      </c>
      <c r="C2677" s="7" t="s">
        <v>1138</v>
      </c>
      <c r="D2677" s="7" t="s">
        <v>556</v>
      </c>
      <c r="E2677" s="7"/>
      <c r="F2677" s="7"/>
    </row>
    <row r="2678">
      <c r="A2678" s="7" t="s">
        <v>4143</v>
      </c>
      <c r="B2678" s="7" t="s">
        <v>688</v>
      </c>
      <c r="C2678" s="7" t="s">
        <v>689</v>
      </c>
      <c r="D2678" s="7" t="s">
        <v>690</v>
      </c>
      <c r="E2678" s="7"/>
      <c r="F2678" s="7"/>
    </row>
    <row r="2679">
      <c r="A2679" s="7" t="s">
        <v>4144</v>
      </c>
      <c r="B2679" s="7" t="s">
        <v>1283</v>
      </c>
      <c r="C2679" s="7" t="s">
        <v>1000</v>
      </c>
      <c r="D2679" s="7" t="s">
        <v>723</v>
      </c>
      <c r="E2679" s="7"/>
      <c r="F2679" s="7"/>
    </row>
    <row r="2680">
      <c r="A2680" s="7" t="s">
        <v>4145</v>
      </c>
      <c r="B2680" s="7" t="s">
        <v>538</v>
      </c>
      <c r="C2680" s="7" t="s">
        <v>539</v>
      </c>
      <c r="D2680" s="7" t="s">
        <v>538</v>
      </c>
      <c r="E2680" s="7"/>
      <c r="F2680" s="7"/>
    </row>
    <row r="2681">
      <c r="A2681" s="7" t="s">
        <v>4146</v>
      </c>
      <c r="B2681" s="7" t="s">
        <v>1152</v>
      </c>
      <c r="C2681" s="7" t="s">
        <v>1153</v>
      </c>
      <c r="D2681" s="7" t="s">
        <v>568</v>
      </c>
      <c r="E2681" s="7"/>
      <c r="F2681" s="7"/>
    </row>
    <row r="2682">
      <c r="A2682" s="7" t="s">
        <v>4147</v>
      </c>
      <c r="C2682" s="7" t="s">
        <v>1183</v>
      </c>
      <c r="D2682" s="7" t="s">
        <v>579</v>
      </c>
      <c r="E2682" s="7"/>
      <c r="F2682" s="7"/>
    </row>
    <row r="2683">
      <c r="A2683" s="7" t="s">
        <v>4148</v>
      </c>
      <c r="B2683" s="7" t="s">
        <v>4149</v>
      </c>
      <c r="C2683" s="7" t="s">
        <v>1677</v>
      </c>
      <c r="D2683" s="7" t="s">
        <v>819</v>
      </c>
      <c r="E2683" s="7"/>
      <c r="F2683" s="7"/>
    </row>
    <row r="2684">
      <c r="A2684" s="7" t="s">
        <v>4150</v>
      </c>
      <c r="B2684" s="7" t="s">
        <v>649</v>
      </c>
      <c r="C2684" s="7" t="s">
        <v>650</v>
      </c>
      <c r="D2684" s="7" t="s">
        <v>651</v>
      </c>
      <c r="E2684" s="7"/>
      <c r="F2684" s="7"/>
    </row>
    <row r="2685">
      <c r="A2685" s="7" t="s">
        <v>4151</v>
      </c>
      <c r="B2685" s="7" t="s">
        <v>4152</v>
      </c>
      <c r="C2685" s="7" t="s">
        <v>744</v>
      </c>
      <c r="D2685" s="7" t="s">
        <v>745</v>
      </c>
      <c r="E2685" s="7"/>
      <c r="F2685" s="7"/>
    </row>
    <row r="2686">
      <c r="A2686" s="7" t="s">
        <v>4153</v>
      </c>
      <c r="B2686" s="7" t="s">
        <v>1232</v>
      </c>
      <c r="C2686" s="7" t="s">
        <v>1449</v>
      </c>
      <c r="D2686" s="7" t="s">
        <v>985</v>
      </c>
      <c r="E2686" s="7"/>
      <c r="F2686" s="7"/>
    </row>
    <row r="2687">
      <c r="A2687" s="7" t="s">
        <v>4154</v>
      </c>
      <c r="C2687" s="7" t="s">
        <v>1492</v>
      </c>
      <c r="D2687" s="7" t="s">
        <v>527</v>
      </c>
      <c r="E2687" s="7"/>
      <c r="F2687" s="7"/>
    </row>
    <row r="2688">
      <c r="A2688" s="7" t="s">
        <v>4155</v>
      </c>
      <c r="B2688" s="7" t="s">
        <v>4156</v>
      </c>
      <c r="C2688" s="7" t="s">
        <v>1159</v>
      </c>
      <c r="D2688" s="7" t="s">
        <v>1160</v>
      </c>
      <c r="E2688" s="7"/>
      <c r="F2688" s="7"/>
    </row>
    <row r="2689">
      <c r="A2689" s="7" t="s">
        <v>4157</v>
      </c>
      <c r="B2689" s="7" t="s">
        <v>688</v>
      </c>
      <c r="C2689" s="7" t="s">
        <v>689</v>
      </c>
      <c r="D2689" s="7" t="s">
        <v>690</v>
      </c>
      <c r="E2689" s="7"/>
      <c r="F2689" s="7"/>
    </row>
    <row r="2690">
      <c r="A2690" s="7" t="s">
        <v>4158</v>
      </c>
      <c r="B2690" s="7" t="s">
        <v>1329</v>
      </c>
      <c r="C2690" s="7" t="s">
        <v>1752</v>
      </c>
      <c r="D2690" s="7" t="s">
        <v>1331</v>
      </c>
      <c r="E2690" s="7"/>
      <c r="F2690" s="7"/>
    </row>
    <row r="2691">
      <c r="A2691" s="7" t="s">
        <v>4159</v>
      </c>
      <c r="B2691" s="7" t="s">
        <v>728</v>
      </c>
      <c r="C2691" s="7" t="s">
        <v>729</v>
      </c>
      <c r="D2691" s="7" t="s">
        <v>571</v>
      </c>
      <c r="E2691" s="7"/>
      <c r="F2691" s="7"/>
    </row>
    <row r="2692">
      <c r="A2692" s="7" t="s">
        <v>4160</v>
      </c>
      <c r="B2692" s="7" t="s">
        <v>4161</v>
      </c>
      <c r="C2692" s="7" t="s">
        <v>4162</v>
      </c>
      <c r="D2692" s="7" t="s">
        <v>4163</v>
      </c>
      <c r="E2692" s="7"/>
      <c r="F2692" s="7"/>
    </row>
    <row r="2693">
      <c r="A2693" s="7" t="s">
        <v>4164</v>
      </c>
      <c r="C2693" s="7" t="s">
        <v>678</v>
      </c>
      <c r="D2693" s="7" t="s">
        <v>679</v>
      </c>
      <c r="E2693" s="7"/>
      <c r="F2693" s="7"/>
    </row>
    <row r="2694">
      <c r="A2694" s="7" t="s">
        <v>4165</v>
      </c>
      <c r="B2694" s="7" t="s">
        <v>2501</v>
      </c>
      <c r="C2694" s="7" t="s">
        <v>2080</v>
      </c>
      <c r="D2694" s="7" t="s">
        <v>1080</v>
      </c>
      <c r="E2694" s="7"/>
      <c r="F2694" s="7"/>
    </row>
    <row r="2695">
      <c r="A2695" s="7" t="s">
        <v>4166</v>
      </c>
      <c r="B2695" s="7" t="s">
        <v>4167</v>
      </c>
      <c r="C2695" s="7" t="s">
        <v>959</v>
      </c>
      <c r="D2695" s="7" t="s">
        <v>664</v>
      </c>
      <c r="E2695" s="7"/>
      <c r="F2695" s="7"/>
    </row>
    <row r="2696">
      <c r="A2696" s="7" t="s">
        <v>4168</v>
      </c>
      <c r="B2696" s="7" t="s">
        <v>1375</v>
      </c>
      <c r="C2696" s="7" t="s">
        <v>1376</v>
      </c>
      <c r="D2696" s="7" t="s">
        <v>1377</v>
      </c>
      <c r="E2696" s="7"/>
      <c r="F2696" s="7"/>
    </row>
    <row r="2697">
      <c r="A2697" s="7" t="s">
        <v>4169</v>
      </c>
      <c r="B2697" s="7" t="s">
        <v>688</v>
      </c>
      <c r="C2697" s="7" t="s">
        <v>689</v>
      </c>
      <c r="D2697" s="7" t="s">
        <v>690</v>
      </c>
      <c r="E2697" s="7"/>
      <c r="F2697" s="7"/>
    </row>
    <row r="2698">
      <c r="A2698" s="7" t="s">
        <v>4170</v>
      </c>
      <c r="B2698" s="7" t="s">
        <v>573</v>
      </c>
      <c r="C2698" s="7" t="s">
        <v>844</v>
      </c>
      <c r="D2698" s="7" t="s">
        <v>575</v>
      </c>
      <c r="E2698" s="7"/>
      <c r="F2698" s="7"/>
    </row>
    <row r="2699">
      <c r="A2699" s="7" t="s">
        <v>4171</v>
      </c>
      <c r="B2699" s="7" t="s">
        <v>1480</v>
      </c>
      <c r="C2699" s="7" t="s">
        <v>1309</v>
      </c>
      <c r="D2699" s="7" t="s">
        <v>1310</v>
      </c>
      <c r="E2699" s="7"/>
      <c r="F2699" s="7"/>
    </row>
    <row r="2700">
      <c r="A2700" s="7" t="s">
        <v>4172</v>
      </c>
      <c r="B2700" s="7" t="s">
        <v>1432</v>
      </c>
      <c r="C2700" s="7" t="s">
        <v>884</v>
      </c>
      <c r="D2700" s="7" t="s">
        <v>884</v>
      </c>
      <c r="E2700" s="7"/>
      <c r="F2700" s="7"/>
    </row>
    <row r="2701">
      <c r="A2701" s="7" t="s">
        <v>4173</v>
      </c>
      <c r="B2701" s="7" t="s">
        <v>4174</v>
      </c>
      <c r="C2701" s="7" t="s">
        <v>620</v>
      </c>
      <c r="D2701" s="7" t="s">
        <v>621</v>
      </c>
      <c r="E2701" s="7"/>
      <c r="F2701" s="7"/>
    </row>
    <row r="2702">
      <c r="A2702" s="7" t="s">
        <v>4175</v>
      </c>
      <c r="B2702" s="7" t="s">
        <v>1638</v>
      </c>
      <c r="C2702" s="7" t="s">
        <v>1637</v>
      </c>
      <c r="D2702" s="7" t="s">
        <v>1638</v>
      </c>
      <c r="E2702" s="7"/>
      <c r="F2702" s="7"/>
    </row>
    <row r="2703">
      <c r="A2703" s="7" t="s">
        <v>4176</v>
      </c>
      <c r="B2703" s="7" t="s">
        <v>3621</v>
      </c>
      <c r="C2703" s="7" t="s">
        <v>1074</v>
      </c>
      <c r="D2703" s="7" t="s">
        <v>544</v>
      </c>
      <c r="E2703" s="7"/>
      <c r="F2703" s="7"/>
    </row>
    <row r="2704">
      <c r="A2704" s="7" t="s">
        <v>4177</v>
      </c>
      <c r="B2704" s="7" t="s">
        <v>1329</v>
      </c>
      <c r="C2704" s="7" t="s">
        <v>1330</v>
      </c>
      <c r="D2704" s="7" t="s">
        <v>1331</v>
      </c>
      <c r="E2704" s="7"/>
      <c r="F2704" s="7"/>
    </row>
    <row r="2705">
      <c r="A2705" s="7" t="s">
        <v>4178</v>
      </c>
      <c r="C2705" s="7" t="s">
        <v>1183</v>
      </c>
      <c r="D2705" s="7" t="s">
        <v>579</v>
      </c>
      <c r="E2705" s="7"/>
      <c r="F2705" s="7"/>
    </row>
    <row r="2706">
      <c r="A2706" s="7" t="s">
        <v>4179</v>
      </c>
      <c r="B2706" s="7" t="s">
        <v>4180</v>
      </c>
      <c r="C2706" s="7" t="s">
        <v>925</v>
      </c>
      <c r="D2706" s="7" t="s">
        <v>819</v>
      </c>
      <c r="E2706" s="7"/>
      <c r="F2706" s="7"/>
    </row>
    <row r="2707">
      <c r="A2707" s="7" t="s">
        <v>4181</v>
      </c>
      <c r="B2707" s="7" t="s">
        <v>4182</v>
      </c>
      <c r="C2707" s="7" t="s">
        <v>726</v>
      </c>
      <c r="D2707" s="7" t="s">
        <v>725</v>
      </c>
      <c r="E2707" s="7"/>
      <c r="F2707" s="7"/>
    </row>
    <row r="2708">
      <c r="A2708" s="7" t="s">
        <v>4183</v>
      </c>
      <c r="C2708" s="7" t="s">
        <v>4184</v>
      </c>
      <c r="D2708" s="7" t="s">
        <v>725</v>
      </c>
      <c r="E2708" s="7"/>
      <c r="F2708" s="7"/>
    </row>
    <row r="2709">
      <c r="A2709" s="7" t="s">
        <v>4185</v>
      </c>
      <c r="C2709" s="7" t="s">
        <v>4184</v>
      </c>
      <c r="D2709" s="7" t="s">
        <v>725</v>
      </c>
      <c r="E2709" s="7"/>
      <c r="F2709" s="7"/>
    </row>
    <row r="2710">
      <c r="A2710" s="7" t="s">
        <v>4186</v>
      </c>
      <c r="C2710" s="7" t="s">
        <v>4184</v>
      </c>
      <c r="D2710" s="7" t="s">
        <v>725</v>
      </c>
      <c r="E2710" s="7"/>
      <c r="F2710" s="7"/>
    </row>
    <row r="2711">
      <c r="A2711" s="7" t="s">
        <v>4187</v>
      </c>
      <c r="B2711" s="7" t="s">
        <v>3248</v>
      </c>
      <c r="C2711" s="7" t="s">
        <v>2450</v>
      </c>
      <c r="D2711" s="7" t="s">
        <v>1310</v>
      </c>
      <c r="E2711" s="7"/>
      <c r="F2711" s="7"/>
    </row>
    <row r="2712">
      <c r="A2712" s="7" t="s">
        <v>4188</v>
      </c>
      <c r="B2712" s="7" t="s">
        <v>4189</v>
      </c>
      <c r="C2712" s="7" t="s">
        <v>2405</v>
      </c>
      <c r="D2712" s="7" t="s">
        <v>690</v>
      </c>
      <c r="E2712" s="7"/>
      <c r="F2712" s="7"/>
    </row>
    <row r="2713">
      <c r="A2713" s="7" t="s">
        <v>4188</v>
      </c>
      <c r="B2713" s="7" t="s">
        <v>2536</v>
      </c>
      <c r="C2713" s="7" t="s">
        <v>2537</v>
      </c>
      <c r="D2713" s="7" t="s">
        <v>690</v>
      </c>
      <c r="E2713" s="7"/>
      <c r="F2713" s="7"/>
    </row>
    <row r="2714">
      <c r="A2714" s="7" t="s">
        <v>4190</v>
      </c>
      <c r="B2714" s="7" t="s">
        <v>1335</v>
      </c>
      <c r="C2714" s="7" t="s">
        <v>1145</v>
      </c>
      <c r="D2714" s="7" t="s">
        <v>690</v>
      </c>
      <c r="E2714" s="7"/>
      <c r="F2714" s="7"/>
    </row>
    <row r="2715">
      <c r="A2715" s="7" t="s">
        <v>4191</v>
      </c>
      <c r="B2715" s="7" t="s">
        <v>571</v>
      </c>
      <c r="C2715" s="7" t="s">
        <v>761</v>
      </c>
      <c r="D2715" s="7" t="s">
        <v>571</v>
      </c>
      <c r="E2715" s="7"/>
      <c r="F2715" s="7"/>
    </row>
    <row r="2716">
      <c r="A2716" s="7" t="s">
        <v>4192</v>
      </c>
      <c r="B2716" s="7" t="s">
        <v>1952</v>
      </c>
      <c r="C2716" s="7" t="s">
        <v>1951</v>
      </c>
      <c r="D2716" s="7" t="s">
        <v>1952</v>
      </c>
      <c r="E2716" s="7"/>
      <c r="F2716" s="7"/>
    </row>
    <row r="2717">
      <c r="A2717" s="7" t="s">
        <v>4193</v>
      </c>
      <c r="B2717" s="7" t="s">
        <v>1232</v>
      </c>
      <c r="C2717" s="7" t="s">
        <v>986</v>
      </c>
      <c r="D2717" s="7" t="s">
        <v>985</v>
      </c>
      <c r="E2717" s="7"/>
      <c r="F2717" s="7"/>
    </row>
    <row r="2718">
      <c r="A2718" s="7" t="s">
        <v>4194</v>
      </c>
      <c r="B2718" s="7" t="s">
        <v>615</v>
      </c>
      <c r="C2718" s="7" t="s">
        <v>1127</v>
      </c>
      <c r="D2718" s="7" t="s">
        <v>617</v>
      </c>
      <c r="E2718" s="7"/>
      <c r="F2718" s="7"/>
    </row>
    <row r="2719">
      <c r="A2719" s="7" t="s">
        <v>4195</v>
      </c>
      <c r="B2719" s="7" t="s">
        <v>573</v>
      </c>
      <c r="C2719" s="7" t="s">
        <v>844</v>
      </c>
      <c r="D2719" s="7" t="s">
        <v>575</v>
      </c>
      <c r="E2719" s="7"/>
      <c r="F2719" s="7"/>
    </row>
    <row r="2720">
      <c r="A2720" s="7" t="s">
        <v>4196</v>
      </c>
      <c r="B2720" s="7" t="s">
        <v>4197</v>
      </c>
      <c r="C2720" s="7" t="s">
        <v>1011</v>
      </c>
      <c r="D2720" s="7" t="s">
        <v>1012</v>
      </c>
      <c r="E2720" s="7"/>
      <c r="F2720" s="7"/>
    </row>
    <row r="2721">
      <c r="A2721" s="7" t="s">
        <v>4198</v>
      </c>
      <c r="C2721" s="7" t="s">
        <v>533</v>
      </c>
      <c r="D2721" s="7" t="s">
        <v>527</v>
      </c>
      <c r="E2721" s="7"/>
      <c r="F2721" s="7"/>
    </row>
    <row r="2722">
      <c r="A2722" s="7" t="s">
        <v>4199</v>
      </c>
      <c r="B2722" s="7" t="s">
        <v>1288</v>
      </c>
      <c r="C2722" s="7" t="s">
        <v>1289</v>
      </c>
      <c r="D2722" s="7" t="s">
        <v>1290</v>
      </c>
      <c r="E2722" s="7"/>
      <c r="F2722" s="7"/>
    </row>
    <row r="2723">
      <c r="A2723" s="7" t="s">
        <v>4200</v>
      </c>
      <c r="B2723" s="7" t="s">
        <v>1365</v>
      </c>
      <c r="C2723" s="7" t="s">
        <v>1366</v>
      </c>
      <c r="D2723" s="7" t="s">
        <v>690</v>
      </c>
      <c r="E2723" s="7"/>
      <c r="F2723" s="7"/>
    </row>
    <row r="2724">
      <c r="A2724" s="7" t="s">
        <v>4201</v>
      </c>
      <c r="B2724" s="7" t="s">
        <v>1087</v>
      </c>
      <c r="C2724" s="7" t="s">
        <v>967</v>
      </c>
      <c r="D2724" s="7" t="s">
        <v>968</v>
      </c>
      <c r="E2724" s="7"/>
      <c r="F2724" s="7"/>
    </row>
    <row r="2725">
      <c r="A2725" s="7" t="s">
        <v>4202</v>
      </c>
      <c r="B2725" s="7" t="s">
        <v>1443</v>
      </c>
      <c r="C2725" s="7" t="s">
        <v>1444</v>
      </c>
      <c r="D2725" s="7" t="s">
        <v>1149</v>
      </c>
      <c r="E2725" s="7"/>
      <c r="F2725" s="7"/>
    </row>
    <row r="2726">
      <c r="A2726" s="7" t="s">
        <v>4203</v>
      </c>
      <c r="C2726" s="7" t="s">
        <v>2039</v>
      </c>
      <c r="D2726" s="7" t="s">
        <v>968</v>
      </c>
      <c r="E2726" s="7"/>
      <c r="F2726" s="7"/>
    </row>
    <row r="2727">
      <c r="A2727" s="7" t="s">
        <v>4204</v>
      </c>
      <c r="B2727" s="7" t="s">
        <v>1521</v>
      </c>
      <c r="C2727" s="7" t="s">
        <v>1522</v>
      </c>
      <c r="D2727" s="7" t="s">
        <v>1523</v>
      </c>
      <c r="E2727" s="7"/>
      <c r="F2727" s="7"/>
    </row>
    <row r="2728">
      <c r="A2728" s="7" t="s">
        <v>4205</v>
      </c>
      <c r="B2728" s="7" t="s">
        <v>1055</v>
      </c>
      <c r="C2728" s="7" t="s">
        <v>1323</v>
      </c>
      <c r="D2728" s="7" t="s">
        <v>1322</v>
      </c>
      <c r="E2728" s="7"/>
      <c r="F2728" s="7"/>
    </row>
    <row r="2729">
      <c r="A2729" s="7" t="s">
        <v>4206</v>
      </c>
      <c r="B2729" s="7" t="s">
        <v>4207</v>
      </c>
      <c r="C2729" s="7" t="s">
        <v>910</v>
      </c>
      <c r="D2729" s="7" t="s">
        <v>723</v>
      </c>
      <c r="E2729" s="7"/>
      <c r="F2729" s="7"/>
    </row>
    <row r="2730">
      <c r="A2730" s="7" t="s">
        <v>4208</v>
      </c>
      <c r="B2730" s="7" t="s">
        <v>4209</v>
      </c>
      <c r="C2730" s="7" t="s">
        <v>1381</v>
      </c>
      <c r="D2730" s="7" t="s">
        <v>538</v>
      </c>
      <c r="E2730" s="7"/>
      <c r="F2730" s="7"/>
    </row>
    <row r="2731">
      <c r="A2731" s="7" t="s">
        <v>4210</v>
      </c>
      <c r="B2731" s="7" t="s">
        <v>4209</v>
      </c>
      <c r="C2731" s="7" t="s">
        <v>1381</v>
      </c>
      <c r="D2731" s="7" t="s">
        <v>538</v>
      </c>
      <c r="E2731" s="7"/>
      <c r="F2731" s="7"/>
    </row>
    <row r="2732">
      <c r="A2732" s="7" t="s">
        <v>4211</v>
      </c>
      <c r="B2732" s="7" t="s">
        <v>668</v>
      </c>
      <c r="C2732" s="7" t="s">
        <v>669</v>
      </c>
      <c r="D2732" s="7" t="s">
        <v>670</v>
      </c>
      <c r="E2732" s="7"/>
      <c r="F2732" s="7"/>
    </row>
    <row r="2733">
      <c r="A2733" s="7" t="s">
        <v>937</v>
      </c>
      <c r="B2733" s="7" t="s">
        <v>936</v>
      </c>
      <c r="C2733" s="7" t="s">
        <v>937</v>
      </c>
      <c r="D2733" s="7" t="s">
        <v>531</v>
      </c>
      <c r="E2733" s="7"/>
      <c r="F2733" s="7"/>
    </row>
    <row r="2734">
      <c r="A2734" s="7" t="s">
        <v>4212</v>
      </c>
      <c r="B2734" s="7" t="s">
        <v>971</v>
      </c>
      <c r="C2734" s="7" t="s">
        <v>969</v>
      </c>
      <c r="D2734" s="7" t="s">
        <v>971</v>
      </c>
      <c r="E2734" s="7"/>
      <c r="F2734" s="7"/>
    </row>
    <row r="2735">
      <c r="A2735" s="7" t="s">
        <v>4213</v>
      </c>
      <c r="B2735" s="7" t="s">
        <v>1589</v>
      </c>
      <c r="C2735" s="7" t="s">
        <v>1590</v>
      </c>
      <c r="D2735" s="7" t="s">
        <v>1236</v>
      </c>
      <c r="E2735" s="7"/>
      <c r="F2735" s="7"/>
    </row>
    <row r="2736">
      <c r="A2736" s="7" t="s">
        <v>4214</v>
      </c>
      <c r="B2736" s="7" t="s">
        <v>1312</v>
      </c>
      <c r="C2736" s="7" t="s">
        <v>1318</v>
      </c>
      <c r="D2736" s="7" t="s">
        <v>819</v>
      </c>
      <c r="E2736" s="7"/>
      <c r="F2736" s="7"/>
    </row>
    <row r="2737">
      <c r="A2737" s="7" t="s">
        <v>4214</v>
      </c>
      <c r="B2737" s="7" t="s">
        <v>1454</v>
      </c>
      <c r="C2737" s="7" t="s">
        <v>1320</v>
      </c>
      <c r="D2737" s="7" t="s">
        <v>819</v>
      </c>
      <c r="E2737" s="7"/>
      <c r="F2737" s="7"/>
    </row>
    <row r="2738">
      <c r="A2738" s="7" t="s">
        <v>4214</v>
      </c>
      <c r="B2738" s="7" t="s">
        <v>1312</v>
      </c>
      <c r="C2738" s="7" t="s">
        <v>3226</v>
      </c>
      <c r="D2738" s="7" t="s">
        <v>819</v>
      </c>
      <c r="E2738" s="7"/>
      <c r="F2738" s="7"/>
    </row>
    <row r="2739">
      <c r="A2739" s="7" t="s">
        <v>4215</v>
      </c>
      <c r="B2739" s="7" t="s">
        <v>1217</v>
      </c>
      <c r="C2739" s="7" t="s">
        <v>2362</v>
      </c>
      <c r="D2739" s="7" t="s">
        <v>1219</v>
      </c>
      <c r="E2739" s="7"/>
      <c r="F2739" s="7"/>
    </row>
    <row r="2740">
      <c r="A2740" s="7" t="s">
        <v>4216</v>
      </c>
      <c r="B2740" s="7" t="s">
        <v>4217</v>
      </c>
      <c r="C2740" s="7" t="s">
        <v>744</v>
      </c>
      <c r="D2740" s="7" t="s">
        <v>745</v>
      </c>
      <c r="E2740" s="7"/>
      <c r="F2740" s="7"/>
    </row>
    <row r="2741">
      <c r="A2741" s="7" t="s">
        <v>4218</v>
      </c>
      <c r="B2741" s="7" t="s">
        <v>573</v>
      </c>
      <c r="C2741" s="7" t="s">
        <v>574</v>
      </c>
      <c r="D2741" s="7" t="s">
        <v>575</v>
      </c>
      <c r="E2741" s="7"/>
      <c r="F2741" s="7"/>
    </row>
    <row r="2742">
      <c r="A2742" s="7" t="s">
        <v>4219</v>
      </c>
      <c r="B2742" s="7" t="s">
        <v>808</v>
      </c>
      <c r="C2742" s="7" t="s">
        <v>809</v>
      </c>
      <c r="D2742" s="7" t="s">
        <v>767</v>
      </c>
      <c r="E2742" s="7"/>
      <c r="F2742" s="7"/>
    </row>
    <row r="2743">
      <c r="A2743" s="7" t="s">
        <v>4220</v>
      </c>
      <c r="B2743" s="7" t="s">
        <v>2795</v>
      </c>
      <c r="C2743" s="7" t="s">
        <v>2080</v>
      </c>
      <c r="D2743" s="7" t="s">
        <v>1080</v>
      </c>
      <c r="E2743" s="7"/>
      <c r="F2743" s="7"/>
    </row>
    <row r="2744">
      <c r="A2744" s="7" t="s">
        <v>4221</v>
      </c>
      <c r="B2744" s="7" t="s">
        <v>1930</v>
      </c>
      <c r="C2744" s="7" t="s">
        <v>1931</v>
      </c>
      <c r="D2744" s="7" t="s">
        <v>571</v>
      </c>
      <c r="E2744" s="7"/>
      <c r="F2744" s="7"/>
    </row>
    <row r="2745">
      <c r="A2745" s="7" t="s">
        <v>4222</v>
      </c>
      <c r="B2745" s="7" t="s">
        <v>743</v>
      </c>
      <c r="C2745" s="7" t="s">
        <v>744</v>
      </c>
      <c r="D2745" s="7" t="s">
        <v>745</v>
      </c>
      <c r="E2745" s="7"/>
      <c r="F2745" s="7"/>
    </row>
    <row r="2746">
      <c r="A2746" s="7" t="s">
        <v>4223</v>
      </c>
      <c r="B2746" s="7" t="s">
        <v>1129</v>
      </c>
      <c r="C2746" s="7" t="s">
        <v>1130</v>
      </c>
      <c r="D2746" s="7" t="s">
        <v>571</v>
      </c>
      <c r="E2746" s="7"/>
      <c r="F2746" s="7"/>
    </row>
    <row r="2747">
      <c r="A2747" s="7" t="s">
        <v>4224</v>
      </c>
      <c r="B2747" s="7" t="s">
        <v>1232</v>
      </c>
      <c r="C2747" s="7" t="s">
        <v>1449</v>
      </c>
      <c r="D2747" s="7" t="s">
        <v>985</v>
      </c>
      <c r="E2747" s="7"/>
      <c r="F2747" s="7"/>
    </row>
    <row r="2748">
      <c r="A2748" s="7" t="s">
        <v>4225</v>
      </c>
      <c r="B2748" s="7" t="s">
        <v>1253</v>
      </c>
      <c r="C2748" s="7" t="s">
        <v>1254</v>
      </c>
      <c r="D2748" s="7" t="s">
        <v>1191</v>
      </c>
      <c r="E2748" s="7"/>
      <c r="F2748" s="7"/>
    </row>
    <row r="2749">
      <c r="A2749" s="7" t="s">
        <v>4226</v>
      </c>
      <c r="B2749" s="7" t="s">
        <v>1002</v>
      </c>
      <c r="C2749" s="7" t="s">
        <v>1003</v>
      </c>
      <c r="D2749" s="7" t="s">
        <v>921</v>
      </c>
      <c r="E2749" s="7"/>
      <c r="F2749" s="7"/>
    </row>
    <row r="2750">
      <c r="A2750" s="7" t="s">
        <v>4227</v>
      </c>
      <c r="B2750" s="7" t="s">
        <v>863</v>
      </c>
      <c r="C2750" s="7" t="s">
        <v>1904</v>
      </c>
      <c r="D2750" s="7" t="s">
        <v>583</v>
      </c>
      <c r="E2750" s="7"/>
      <c r="F2750" s="7"/>
    </row>
    <row r="2751">
      <c r="A2751" s="7" t="s">
        <v>4228</v>
      </c>
      <c r="C2751" s="7" t="s">
        <v>1250</v>
      </c>
      <c r="D2751" s="7" t="s">
        <v>1251</v>
      </c>
      <c r="E2751" s="7"/>
      <c r="F2751" s="7"/>
    </row>
    <row r="2752">
      <c r="A2752" s="7" t="s">
        <v>4229</v>
      </c>
      <c r="B2752" s="7" t="s">
        <v>2728</v>
      </c>
      <c r="C2752" s="7" t="s">
        <v>744</v>
      </c>
      <c r="D2752" s="7" t="s">
        <v>745</v>
      </c>
      <c r="E2752" s="7"/>
      <c r="F2752" s="7"/>
    </row>
    <row r="2753">
      <c r="A2753" s="7" t="s">
        <v>4230</v>
      </c>
      <c r="B2753" s="7" t="s">
        <v>1868</v>
      </c>
      <c r="C2753" s="7" t="s">
        <v>2450</v>
      </c>
      <c r="D2753" s="7" t="s">
        <v>1310</v>
      </c>
      <c r="E2753" s="7"/>
      <c r="F2753" s="7"/>
    </row>
    <row r="2754">
      <c r="A2754" s="7" t="s">
        <v>4231</v>
      </c>
      <c r="B2754" s="7" t="s">
        <v>1329</v>
      </c>
      <c r="C2754" s="7" t="s">
        <v>1752</v>
      </c>
      <c r="D2754" s="7" t="s">
        <v>1331</v>
      </c>
      <c r="E2754" s="7"/>
      <c r="F2754" s="7"/>
    </row>
    <row r="2755">
      <c r="A2755" s="7" t="s">
        <v>4232</v>
      </c>
      <c r="C2755" s="7" t="s">
        <v>755</v>
      </c>
      <c r="D2755" s="7" t="s">
        <v>751</v>
      </c>
      <c r="E2755" s="7"/>
      <c r="F2755" s="7"/>
    </row>
    <row r="2756">
      <c r="A2756" s="7" t="s">
        <v>4233</v>
      </c>
      <c r="B2756" s="7" t="s">
        <v>4234</v>
      </c>
      <c r="C2756" s="7" t="s">
        <v>952</v>
      </c>
      <c r="D2756" s="7" t="s">
        <v>531</v>
      </c>
      <c r="E2756" s="7"/>
      <c r="F2756" s="7"/>
    </row>
    <row r="2757">
      <c r="A2757" s="7" t="s">
        <v>4235</v>
      </c>
      <c r="B2757" s="7" t="s">
        <v>2242</v>
      </c>
      <c r="C2757" s="7" t="s">
        <v>2241</v>
      </c>
      <c r="D2757" s="7" t="s">
        <v>2242</v>
      </c>
      <c r="E2757" s="7"/>
      <c r="F2757" s="7"/>
    </row>
    <row r="2758">
      <c r="A2758" s="7" t="s">
        <v>4236</v>
      </c>
      <c r="B2758" s="7" t="s">
        <v>3550</v>
      </c>
      <c r="C2758" s="7" t="s">
        <v>952</v>
      </c>
      <c r="D2758" s="7" t="s">
        <v>531</v>
      </c>
      <c r="E2758" s="7"/>
      <c r="F2758" s="7"/>
    </row>
    <row r="2759">
      <c r="A2759" s="7" t="s">
        <v>4237</v>
      </c>
      <c r="B2759" s="7" t="s">
        <v>672</v>
      </c>
      <c r="C2759" s="7" t="s">
        <v>673</v>
      </c>
      <c r="D2759" s="7" t="s">
        <v>672</v>
      </c>
      <c r="E2759" s="7"/>
      <c r="F2759" s="7"/>
    </row>
    <row r="2760">
      <c r="A2760" s="7" t="s">
        <v>2531</v>
      </c>
      <c r="B2760" s="7" t="s">
        <v>1795</v>
      </c>
      <c r="C2760" s="7" t="s">
        <v>1472</v>
      </c>
      <c r="D2760" s="7" t="s">
        <v>690</v>
      </c>
      <c r="E2760" s="7"/>
      <c r="F2760" s="7"/>
    </row>
    <row r="2761">
      <c r="A2761" s="7" t="s">
        <v>2531</v>
      </c>
      <c r="B2761" s="7" t="s">
        <v>2866</v>
      </c>
      <c r="C2761" s="7" t="s">
        <v>2531</v>
      </c>
      <c r="D2761" s="7" t="s">
        <v>690</v>
      </c>
      <c r="E2761" s="7"/>
      <c r="F2761" s="7"/>
    </row>
    <row r="2762">
      <c r="A2762" s="7" t="s">
        <v>4238</v>
      </c>
      <c r="B2762" s="7" t="s">
        <v>1857</v>
      </c>
      <c r="C2762" s="7" t="s">
        <v>1592</v>
      </c>
      <c r="D2762" s="7" t="s">
        <v>1593</v>
      </c>
      <c r="E2762" s="7"/>
      <c r="F2762" s="7"/>
    </row>
    <row r="2763">
      <c r="A2763" s="7" t="s">
        <v>4239</v>
      </c>
      <c r="B2763" s="7" t="s">
        <v>4240</v>
      </c>
      <c r="C2763" s="7" t="s">
        <v>857</v>
      </c>
      <c r="D2763" s="7" t="s">
        <v>753</v>
      </c>
      <c r="E2763" s="7"/>
      <c r="F2763" s="7"/>
    </row>
    <row r="2764">
      <c r="A2764" s="7" t="s">
        <v>4241</v>
      </c>
      <c r="B2764" s="7" t="s">
        <v>1016</v>
      </c>
      <c r="C2764" s="7" t="s">
        <v>1017</v>
      </c>
      <c r="D2764" s="7" t="s">
        <v>690</v>
      </c>
      <c r="E2764" s="7"/>
      <c r="F2764" s="7"/>
    </row>
    <row r="2765">
      <c r="A2765" s="7" t="s">
        <v>4242</v>
      </c>
      <c r="B2765" s="7" t="s">
        <v>2829</v>
      </c>
      <c r="C2765" s="7" t="s">
        <v>896</v>
      </c>
      <c r="D2765" s="7" t="s">
        <v>583</v>
      </c>
      <c r="E2765" s="7"/>
      <c r="F2765" s="7"/>
    </row>
    <row r="2766">
      <c r="A2766" s="7" t="s">
        <v>4243</v>
      </c>
      <c r="C2766" s="7" t="s">
        <v>777</v>
      </c>
      <c r="D2766" s="7" t="s">
        <v>527</v>
      </c>
      <c r="E2766" s="7"/>
      <c r="F2766" s="7"/>
    </row>
    <row r="2767">
      <c r="A2767" s="7" t="s">
        <v>4244</v>
      </c>
      <c r="B2767" s="7" t="s">
        <v>4245</v>
      </c>
      <c r="C2767" s="7" t="s">
        <v>1159</v>
      </c>
      <c r="D2767" s="7" t="s">
        <v>1160</v>
      </c>
      <c r="E2767" s="7"/>
      <c r="F2767" s="7"/>
    </row>
    <row r="2768">
      <c r="A2768" s="7" t="s">
        <v>4246</v>
      </c>
      <c r="B2768" s="7" t="s">
        <v>1952</v>
      </c>
      <c r="C2768" s="7" t="s">
        <v>1951</v>
      </c>
      <c r="D2768" s="7" t="s">
        <v>1952</v>
      </c>
      <c r="E2768" s="7"/>
      <c r="F2768" s="7"/>
    </row>
    <row r="2769">
      <c r="A2769" s="7" t="s">
        <v>4247</v>
      </c>
      <c r="B2769" s="7" t="s">
        <v>1110</v>
      </c>
      <c r="C2769" s="7" t="s">
        <v>4248</v>
      </c>
      <c r="D2769" s="7" t="s">
        <v>4249</v>
      </c>
      <c r="E2769" s="7"/>
      <c r="F2769" s="7"/>
    </row>
    <row r="2770">
      <c r="A2770" s="7" t="s">
        <v>4250</v>
      </c>
      <c r="B2770" s="7" t="s">
        <v>4251</v>
      </c>
      <c r="C2770" s="7" t="s">
        <v>1090</v>
      </c>
      <c r="D2770" s="7" t="s">
        <v>767</v>
      </c>
      <c r="E2770" s="7"/>
      <c r="F2770" s="7"/>
    </row>
    <row r="2771">
      <c r="A2771" s="7" t="s">
        <v>4252</v>
      </c>
      <c r="C2771" s="7" t="s">
        <v>604</v>
      </c>
      <c r="D2771" s="7" t="s">
        <v>605</v>
      </c>
      <c r="E2771" s="7"/>
      <c r="F2771" s="7"/>
    </row>
    <row r="2772">
      <c r="A2772" s="7" t="s">
        <v>4253</v>
      </c>
      <c r="B2772" s="7" t="s">
        <v>3863</v>
      </c>
      <c r="C2772" s="7" t="s">
        <v>1274</v>
      </c>
      <c r="D2772" s="7" t="s">
        <v>639</v>
      </c>
      <c r="E2772" s="7"/>
      <c r="F2772" s="7"/>
    </row>
    <row r="2773">
      <c r="A2773" s="7" t="s">
        <v>4254</v>
      </c>
      <c r="B2773" s="7" t="s">
        <v>1228</v>
      </c>
      <c r="C2773" s="7" t="s">
        <v>1229</v>
      </c>
      <c r="D2773" s="7" t="s">
        <v>571</v>
      </c>
      <c r="E2773" s="7"/>
      <c r="F2773" s="7"/>
    </row>
    <row r="2774">
      <c r="A2774" s="7" t="s">
        <v>4255</v>
      </c>
      <c r="B2774" s="7" t="s">
        <v>1193</v>
      </c>
      <c r="C2774" s="7" t="s">
        <v>1194</v>
      </c>
      <c r="D2774" s="7" t="s">
        <v>971</v>
      </c>
      <c r="E2774" s="7"/>
      <c r="F2774" s="7"/>
    </row>
    <row r="2775">
      <c r="A2775" s="7" t="s">
        <v>4256</v>
      </c>
      <c r="B2775" s="7" t="s">
        <v>933</v>
      </c>
      <c r="C2775" s="7" t="s">
        <v>959</v>
      </c>
      <c r="D2775" s="7" t="s">
        <v>664</v>
      </c>
      <c r="E2775" s="7"/>
      <c r="F2775" s="7"/>
    </row>
    <row r="2776">
      <c r="A2776" s="7" t="s">
        <v>4257</v>
      </c>
      <c r="B2776" s="7" t="s">
        <v>668</v>
      </c>
      <c r="C2776" s="7" t="s">
        <v>669</v>
      </c>
      <c r="D2776" s="7" t="s">
        <v>670</v>
      </c>
      <c r="E2776" s="7"/>
      <c r="F2776" s="7"/>
    </row>
    <row r="2777">
      <c r="A2777" s="7" t="s">
        <v>4258</v>
      </c>
      <c r="B2777" s="7" t="s">
        <v>1028</v>
      </c>
      <c r="C2777" s="7" t="s">
        <v>1029</v>
      </c>
      <c r="D2777" s="7" t="s">
        <v>1030</v>
      </c>
      <c r="E2777" s="7"/>
      <c r="F2777" s="7"/>
    </row>
    <row r="2778">
      <c r="A2778" s="7" t="s">
        <v>4259</v>
      </c>
      <c r="B2778" s="7" t="s">
        <v>615</v>
      </c>
      <c r="C2778" s="7" t="s">
        <v>1127</v>
      </c>
      <c r="D2778" s="7" t="s">
        <v>617</v>
      </c>
      <c r="E2778" s="7"/>
      <c r="F2778" s="7"/>
    </row>
    <row r="2779">
      <c r="A2779" s="7" t="s">
        <v>4260</v>
      </c>
      <c r="B2779" s="7" t="s">
        <v>1288</v>
      </c>
      <c r="C2779" s="7" t="s">
        <v>1289</v>
      </c>
      <c r="D2779" s="7" t="s">
        <v>1290</v>
      </c>
      <c r="E2779" s="7"/>
      <c r="F2779" s="7"/>
    </row>
    <row r="2780">
      <c r="A2780" s="7" t="s">
        <v>4261</v>
      </c>
      <c r="B2780" s="7" t="s">
        <v>1253</v>
      </c>
      <c r="C2780" s="7" t="s">
        <v>1254</v>
      </c>
      <c r="D2780" s="7" t="s">
        <v>1191</v>
      </c>
      <c r="E2780" s="7"/>
      <c r="F2780" s="7"/>
    </row>
    <row r="2781">
      <c r="A2781" s="7" t="s">
        <v>4262</v>
      </c>
      <c r="B2781" s="7" t="s">
        <v>1047</v>
      </c>
      <c r="C2781" s="7" t="s">
        <v>4263</v>
      </c>
      <c r="D2781" s="7" t="s">
        <v>4264</v>
      </c>
      <c r="E2781" s="7"/>
      <c r="F2781" s="7"/>
    </row>
    <row r="2782">
      <c r="A2782" s="7" t="s">
        <v>4265</v>
      </c>
      <c r="B2782" s="7" t="s">
        <v>1047</v>
      </c>
      <c r="C2782" s="7" t="s">
        <v>4266</v>
      </c>
      <c r="D2782" s="7" t="s">
        <v>4267</v>
      </c>
      <c r="E2782" s="7"/>
      <c r="F2782" s="7"/>
    </row>
    <row r="2783">
      <c r="A2783" s="7" t="s">
        <v>4268</v>
      </c>
      <c r="B2783" s="7" t="s">
        <v>2032</v>
      </c>
      <c r="C2783" s="7" t="s">
        <v>2033</v>
      </c>
      <c r="D2783" s="7" t="s">
        <v>788</v>
      </c>
      <c r="E2783" s="7"/>
      <c r="F2783" s="7"/>
    </row>
    <row r="2784">
      <c r="A2784" s="7" t="s">
        <v>4269</v>
      </c>
      <c r="B2784" s="7" t="s">
        <v>4270</v>
      </c>
      <c r="C2784" s="7" t="s">
        <v>1159</v>
      </c>
      <c r="D2784" s="7" t="s">
        <v>1160</v>
      </c>
      <c r="E2784" s="7"/>
      <c r="F2784" s="7"/>
    </row>
    <row r="2785">
      <c r="A2785" s="7" t="s">
        <v>4271</v>
      </c>
      <c r="B2785" s="7" t="s">
        <v>538</v>
      </c>
      <c r="C2785" s="7" t="s">
        <v>539</v>
      </c>
      <c r="D2785" s="7" t="s">
        <v>538</v>
      </c>
      <c r="E2785" s="7"/>
      <c r="F2785" s="7"/>
    </row>
    <row r="2786">
      <c r="A2786" s="7" t="s">
        <v>4272</v>
      </c>
      <c r="B2786" s="7" t="s">
        <v>626</v>
      </c>
      <c r="C2786" s="7" t="s">
        <v>1904</v>
      </c>
      <c r="D2786" s="7" t="s">
        <v>583</v>
      </c>
      <c r="E2786" s="7"/>
      <c r="F2786" s="7"/>
    </row>
    <row r="2787">
      <c r="A2787" s="7" t="s">
        <v>4273</v>
      </c>
      <c r="C2787" s="7" t="s">
        <v>2039</v>
      </c>
      <c r="D2787" s="7" t="s">
        <v>968</v>
      </c>
      <c r="E2787" s="7"/>
      <c r="F2787" s="7"/>
    </row>
    <row r="2788">
      <c r="A2788" s="7" t="s">
        <v>4274</v>
      </c>
      <c r="B2788" s="7" t="s">
        <v>4275</v>
      </c>
      <c r="C2788" s="7" t="s">
        <v>1642</v>
      </c>
      <c r="D2788" s="7" t="s">
        <v>1643</v>
      </c>
      <c r="E2788" s="7"/>
      <c r="F2788" s="7"/>
    </row>
    <row r="2789">
      <c r="A2789" s="7" t="s">
        <v>4276</v>
      </c>
      <c r="B2789" s="7" t="s">
        <v>571</v>
      </c>
      <c r="C2789" s="7" t="s">
        <v>919</v>
      </c>
      <c r="D2789" s="7" t="s">
        <v>571</v>
      </c>
      <c r="E2789" s="7"/>
      <c r="F2789" s="7"/>
    </row>
    <row r="2790">
      <c r="A2790" s="7" t="s">
        <v>4276</v>
      </c>
      <c r="B2790" s="7" t="s">
        <v>571</v>
      </c>
      <c r="C2790" s="7" t="s">
        <v>666</v>
      </c>
      <c r="D2790" s="7" t="s">
        <v>571</v>
      </c>
      <c r="E2790" s="7"/>
      <c r="F2790" s="7"/>
    </row>
    <row r="2791">
      <c r="A2791" s="7" t="s">
        <v>4277</v>
      </c>
      <c r="B2791" s="7" t="s">
        <v>1345</v>
      </c>
      <c r="C2791" s="7" t="s">
        <v>1346</v>
      </c>
      <c r="D2791" s="7" t="s">
        <v>1347</v>
      </c>
      <c r="E2791" s="7"/>
      <c r="F2791" s="7"/>
    </row>
    <row r="2792">
      <c r="A2792" s="7" t="s">
        <v>4278</v>
      </c>
      <c r="B2792" s="7" t="s">
        <v>2614</v>
      </c>
      <c r="C2792" s="7" t="s">
        <v>857</v>
      </c>
      <c r="D2792" s="7" t="s">
        <v>753</v>
      </c>
      <c r="E2792" s="7"/>
      <c r="F2792" s="7"/>
    </row>
    <row r="2793">
      <c r="A2793" s="7" t="s">
        <v>4279</v>
      </c>
      <c r="C2793" s="7" t="s">
        <v>604</v>
      </c>
      <c r="D2793" s="7" t="s">
        <v>605</v>
      </c>
      <c r="E2793" s="7"/>
      <c r="F2793" s="7"/>
    </row>
    <row r="2794">
      <c r="A2794" s="7" t="s">
        <v>4280</v>
      </c>
      <c r="B2794" s="7" t="s">
        <v>1288</v>
      </c>
      <c r="C2794" s="7" t="s">
        <v>1289</v>
      </c>
      <c r="D2794" s="7" t="s">
        <v>1290</v>
      </c>
      <c r="E2794" s="7"/>
      <c r="F2794" s="7"/>
    </row>
    <row r="2795">
      <c r="A2795" s="7" t="s">
        <v>4281</v>
      </c>
      <c r="B2795" s="7" t="s">
        <v>1589</v>
      </c>
      <c r="C2795" s="7" t="s">
        <v>1590</v>
      </c>
      <c r="D2795" s="7" t="s">
        <v>1236</v>
      </c>
      <c r="E2795" s="7"/>
      <c r="F2795" s="7"/>
    </row>
    <row r="2796">
      <c r="A2796" s="7" t="s">
        <v>4282</v>
      </c>
      <c r="B2796" s="7" t="s">
        <v>1308</v>
      </c>
      <c r="C2796" s="7" t="s">
        <v>1309</v>
      </c>
      <c r="D2796" s="7" t="s">
        <v>1310</v>
      </c>
      <c r="E2796" s="7"/>
      <c r="F2796" s="7"/>
    </row>
    <row r="2797">
      <c r="A2797" s="7" t="s">
        <v>4283</v>
      </c>
      <c r="C2797" s="7" t="s">
        <v>547</v>
      </c>
      <c r="D2797" s="7" t="s">
        <v>548</v>
      </c>
      <c r="E2797" s="7"/>
      <c r="F2797" s="7"/>
    </row>
    <row r="2798">
      <c r="A2798" s="7" t="s">
        <v>4284</v>
      </c>
      <c r="B2798" s="7" t="s">
        <v>4285</v>
      </c>
      <c r="C2798" s="7" t="s">
        <v>1274</v>
      </c>
      <c r="D2798" s="7" t="s">
        <v>639</v>
      </c>
      <c r="E2798" s="7"/>
      <c r="F2798" s="7"/>
    </row>
    <row r="2799">
      <c r="A2799" s="7" t="s">
        <v>4284</v>
      </c>
      <c r="B2799" s="7" t="s">
        <v>4285</v>
      </c>
      <c r="C2799" s="7" t="s">
        <v>638</v>
      </c>
      <c r="D2799" s="7" t="s">
        <v>639</v>
      </c>
      <c r="E2799" s="7"/>
      <c r="F2799" s="7"/>
    </row>
    <row r="2800">
      <c r="A2800" s="7" t="s">
        <v>4286</v>
      </c>
      <c r="C2800" s="7" t="s">
        <v>948</v>
      </c>
      <c r="D2800" s="7" t="s">
        <v>949</v>
      </c>
      <c r="E2800" s="7"/>
      <c r="F2800" s="7"/>
    </row>
    <row r="2801">
      <c r="A2801" s="7" t="s">
        <v>4287</v>
      </c>
      <c r="B2801" s="7" t="s">
        <v>767</v>
      </c>
      <c r="C2801" s="7" t="s">
        <v>2049</v>
      </c>
      <c r="D2801" s="7" t="s">
        <v>767</v>
      </c>
      <c r="E2801" s="7"/>
      <c r="F2801" s="7"/>
    </row>
    <row r="2802">
      <c r="A2802" s="7" t="s">
        <v>4288</v>
      </c>
      <c r="C2802" s="7" t="s">
        <v>1079</v>
      </c>
      <c r="D2802" s="7" t="s">
        <v>1080</v>
      </c>
      <c r="E2802" s="7"/>
      <c r="F2802" s="7"/>
    </row>
    <row r="2803">
      <c r="A2803" s="7" t="s">
        <v>4288</v>
      </c>
      <c r="B2803" s="7" t="s">
        <v>571</v>
      </c>
      <c r="C2803" s="7" t="s">
        <v>666</v>
      </c>
      <c r="D2803" s="7" t="s">
        <v>571</v>
      </c>
      <c r="E2803" s="7"/>
      <c r="F2803" s="7"/>
    </row>
    <row r="2804">
      <c r="A2804" s="7" t="s">
        <v>4289</v>
      </c>
      <c r="B2804" s="7" t="s">
        <v>4290</v>
      </c>
      <c r="C2804" s="7" t="s">
        <v>1153</v>
      </c>
      <c r="D2804" s="7" t="s">
        <v>568</v>
      </c>
      <c r="E2804" s="7"/>
      <c r="F2804" s="7"/>
    </row>
    <row r="2805">
      <c r="A2805" s="7" t="s">
        <v>4291</v>
      </c>
      <c r="B2805" s="7" t="s">
        <v>566</v>
      </c>
      <c r="C2805" s="7" t="s">
        <v>567</v>
      </c>
      <c r="D2805" s="7" t="s">
        <v>568</v>
      </c>
      <c r="E2805" s="7"/>
      <c r="F2805" s="7"/>
    </row>
    <row r="2806">
      <c r="A2806" s="7" t="s">
        <v>4292</v>
      </c>
      <c r="C2806" s="7" t="s">
        <v>1372</v>
      </c>
      <c r="D2806" s="7" t="s">
        <v>1373</v>
      </c>
      <c r="E2806" s="7"/>
      <c r="F2806" s="7"/>
    </row>
    <row r="2807">
      <c r="A2807" s="7" t="s">
        <v>4293</v>
      </c>
      <c r="B2807" s="7" t="s">
        <v>936</v>
      </c>
      <c r="C2807" s="7" t="s">
        <v>937</v>
      </c>
      <c r="D2807" s="7" t="s">
        <v>531</v>
      </c>
      <c r="E2807" s="7"/>
      <c r="F2807" s="7"/>
    </row>
    <row r="2808">
      <c r="A2808" s="7" t="s">
        <v>4294</v>
      </c>
      <c r="C2808" s="7" t="s">
        <v>1019</v>
      </c>
      <c r="D2808" s="7" t="s">
        <v>609</v>
      </c>
      <c r="E2808" s="7"/>
      <c r="F2808" s="7"/>
    </row>
    <row r="2809">
      <c r="A2809" s="7" t="s">
        <v>4295</v>
      </c>
      <c r="B2809" s="7" t="s">
        <v>1152</v>
      </c>
      <c r="C2809" s="7" t="s">
        <v>1153</v>
      </c>
      <c r="D2809" s="7" t="s">
        <v>568</v>
      </c>
      <c r="E2809" s="7"/>
      <c r="F2809" s="7"/>
    </row>
    <row r="2810">
      <c r="A2810" s="7" t="s">
        <v>4296</v>
      </c>
      <c r="B2810" s="7" t="s">
        <v>2798</v>
      </c>
      <c r="C2810" s="7" t="s">
        <v>744</v>
      </c>
      <c r="D2810" s="7" t="s">
        <v>745</v>
      </c>
      <c r="E2810" s="7"/>
      <c r="F2810" s="7"/>
    </row>
    <row r="2811">
      <c r="A2811" s="7" t="s">
        <v>4297</v>
      </c>
      <c r="C2811" s="7" t="s">
        <v>1336</v>
      </c>
      <c r="D2811" s="7" t="s">
        <v>1191</v>
      </c>
      <c r="E2811" s="7"/>
      <c r="F2811" s="7"/>
    </row>
    <row r="2812">
      <c r="A2812" s="7" t="s">
        <v>4298</v>
      </c>
      <c r="C2812" s="7" t="s">
        <v>2039</v>
      </c>
      <c r="D2812" s="7" t="s">
        <v>968</v>
      </c>
      <c r="E2812" s="7"/>
      <c r="F2812" s="7"/>
    </row>
    <row r="2813">
      <c r="A2813" s="7" t="s">
        <v>4299</v>
      </c>
      <c r="B2813" s="7" t="s">
        <v>571</v>
      </c>
      <c r="C2813" s="7" t="s">
        <v>761</v>
      </c>
      <c r="D2813" s="7" t="s">
        <v>571</v>
      </c>
      <c r="E2813" s="7"/>
      <c r="F2813" s="7"/>
    </row>
    <row r="2814">
      <c r="A2814" s="7" t="s">
        <v>4299</v>
      </c>
      <c r="B2814" s="7" t="s">
        <v>4300</v>
      </c>
      <c r="C2814" s="7" t="s">
        <v>919</v>
      </c>
      <c r="D2814" s="7" t="s">
        <v>571</v>
      </c>
      <c r="E2814" s="7"/>
      <c r="F2814" s="7"/>
    </row>
    <row r="2815">
      <c r="A2815" s="7" t="s">
        <v>4301</v>
      </c>
      <c r="B2815" s="7" t="s">
        <v>615</v>
      </c>
      <c r="C2815" s="7" t="s">
        <v>1127</v>
      </c>
      <c r="D2815" s="7" t="s">
        <v>617</v>
      </c>
      <c r="E2815" s="7"/>
      <c r="F2815" s="7"/>
    </row>
    <row r="2816">
      <c r="A2816" s="7" t="s">
        <v>4302</v>
      </c>
      <c r="B2816" s="7" t="s">
        <v>4303</v>
      </c>
      <c r="C2816" s="7" t="s">
        <v>857</v>
      </c>
      <c r="D2816" s="7" t="s">
        <v>753</v>
      </c>
      <c r="E2816" s="7"/>
      <c r="F2816" s="7"/>
    </row>
    <row r="2817">
      <c r="A2817" s="7" t="s">
        <v>4304</v>
      </c>
      <c r="B2817" s="7" t="s">
        <v>4305</v>
      </c>
      <c r="C2817" s="7" t="s">
        <v>4306</v>
      </c>
      <c r="D2817" s="7" t="s">
        <v>3884</v>
      </c>
      <c r="E2817" s="7"/>
      <c r="F2817" s="7"/>
    </row>
    <row r="2818">
      <c r="A2818" s="7" t="s">
        <v>4307</v>
      </c>
      <c r="B2818" s="7" t="s">
        <v>4308</v>
      </c>
      <c r="C2818" s="7" t="s">
        <v>4309</v>
      </c>
      <c r="D2818" s="7" t="s">
        <v>4310</v>
      </c>
      <c r="E2818" s="7"/>
      <c r="F2818" s="7"/>
    </row>
    <row r="2819">
      <c r="A2819" s="7" t="s">
        <v>4311</v>
      </c>
      <c r="B2819" s="7" t="s">
        <v>4312</v>
      </c>
      <c r="C2819" s="7" t="s">
        <v>4313</v>
      </c>
      <c r="D2819" s="7" t="s">
        <v>4314</v>
      </c>
      <c r="E2819" s="7"/>
      <c r="F2819" s="7"/>
    </row>
    <row r="2820">
      <c r="A2820" s="7" t="s">
        <v>4315</v>
      </c>
      <c r="B2820" s="7" t="s">
        <v>4316</v>
      </c>
      <c r="C2820" s="7" t="s">
        <v>4317</v>
      </c>
      <c r="D2820" s="7" t="s">
        <v>4318</v>
      </c>
      <c r="E2820" s="7"/>
      <c r="F2820" s="7"/>
    </row>
    <row r="2821">
      <c r="A2821" s="7" t="s">
        <v>4319</v>
      </c>
      <c r="B2821" s="7" t="s">
        <v>3632</v>
      </c>
      <c r="C2821" s="7" t="s">
        <v>4320</v>
      </c>
      <c r="D2821" s="7" t="s">
        <v>4321</v>
      </c>
      <c r="E2821" s="7"/>
      <c r="F2821" s="7"/>
    </row>
    <row r="2822">
      <c r="A2822" s="7" t="s">
        <v>4322</v>
      </c>
      <c r="B2822" s="7" t="s">
        <v>4323</v>
      </c>
      <c r="C2822" s="7" t="s">
        <v>4324</v>
      </c>
      <c r="D2822" s="7" t="s">
        <v>4325</v>
      </c>
      <c r="E2822" s="7"/>
      <c r="F2822" s="7"/>
    </row>
    <row r="2823">
      <c r="A2823" s="7" t="s">
        <v>4326</v>
      </c>
      <c r="B2823" s="7" t="s">
        <v>1703</v>
      </c>
      <c r="C2823" s="7" t="s">
        <v>4327</v>
      </c>
      <c r="D2823" s="7" t="s">
        <v>2904</v>
      </c>
      <c r="E2823" s="7"/>
      <c r="F2823" s="7"/>
    </row>
    <row r="2824">
      <c r="A2824" s="7" t="s">
        <v>4328</v>
      </c>
      <c r="B2824" s="7" t="s">
        <v>4329</v>
      </c>
      <c r="C2824" s="7" t="s">
        <v>4330</v>
      </c>
      <c r="D2824" s="7" t="s">
        <v>4331</v>
      </c>
      <c r="E2824" s="7"/>
      <c r="F2824" s="7"/>
    </row>
    <row r="2825">
      <c r="A2825" s="7" t="s">
        <v>4332</v>
      </c>
      <c r="B2825" s="7" t="s">
        <v>3632</v>
      </c>
      <c r="C2825" s="7" t="s">
        <v>4333</v>
      </c>
      <c r="D2825" s="7" t="s">
        <v>4334</v>
      </c>
      <c r="E2825" s="7"/>
      <c r="F2825" s="7"/>
    </row>
    <row r="2826">
      <c r="A2826" s="7" t="s">
        <v>4335</v>
      </c>
      <c r="C2826" s="7" t="s">
        <v>1336</v>
      </c>
      <c r="D2826" s="7" t="s">
        <v>1191</v>
      </c>
      <c r="E2826" s="7"/>
      <c r="F2826" s="7"/>
    </row>
    <row r="2827">
      <c r="A2827" s="7" t="s">
        <v>4336</v>
      </c>
      <c r="C2827" s="7" t="s">
        <v>533</v>
      </c>
      <c r="D2827" s="7" t="s">
        <v>527</v>
      </c>
      <c r="E2827" s="7"/>
      <c r="F2827" s="7"/>
    </row>
    <row r="2828">
      <c r="A2828" s="7" t="s">
        <v>4337</v>
      </c>
      <c r="B2828" s="7" t="s">
        <v>2553</v>
      </c>
      <c r="C2828" s="7" t="s">
        <v>850</v>
      </c>
      <c r="D2828" s="7" t="s">
        <v>583</v>
      </c>
      <c r="E2828" s="7"/>
      <c r="F2828" s="7"/>
    </row>
    <row r="2829">
      <c r="A2829" s="7" t="s">
        <v>4337</v>
      </c>
      <c r="C2829" s="7" t="s">
        <v>852</v>
      </c>
      <c r="D2829" s="7" t="s">
        <v>583</v>
      </c>
      <c r="E2829" s="7"/>
      <c r="F2829" s="7"/>
    </row>
    <row r="2830">
      <c r="A2830" s="7" t="s">
        <v>4337</v>
      </c>
      <c r="B2830" s="7" t="s">
        <v>2553</v>
      </c>
      <c r="C2830" s="7" t="s">
        <v>2204</v>
      </c>
      <c r="D2830" s="7" t="s">
        <v>583</v>
      </c>
      <c r="E2830" s="7"/>
      <c r="F2830" s="7"/>
    </row>
    <row r="2831">
      <c r="A2831" s="7" t="s">
        <v>4338</v>
      </c>
      <c r="C2831" s="7" t="s">
        <v>892</v>
      </c>
      <c r="D2831" s="7" t="s">
        <v>893</v>
      </c>
      <c r="E2831" s="7"/>
      <c r="F2831" s="7"/>
    </row>
    <row r="2832">
      <c r="A2832" s="7" t="s">
        <v>4339</v>
      </c>
      <c r="B2832" s="7" t="s">
        <v>1432</v>
      </c>
      <c r="C2832" s="7" t="s">
        <v>884</v>
      </c>
      <c r="D2832" s="7" t="s">
        <v>884</v>
      </c>
      <c r="E2832" s="7"/>
      <c r="F2832" s="7"/>
    </row>
    <row r="2833">
      <c r="A2833" s="7" t="s">
        <v>4340</v>
      </c>
      <c r="B2833" s="7" t="s">
        <v>1041</v>
      </c>
      <c r="C2833" s="7" t="s">
        <v>1042</v>
      </c>
      <c r="D2833" s="7" t="s">
        <v>1043</v>
      </c>
      <c r="E2833" s="7"/>
      <c r="F2833" s="7"/>
    </row>
    <row r="2834">
      <c r="A2834" s="7" t="s">
        <v>4341</v>
      </c>
      <c r="B2834" s="7" t="s">
        <v>4342</v>
      </c>
      <c r="C2834" s="7" t="s">
        <v>555</v>
      </c>
      <c r="D2834" s="7" t="s">
        <v>556</v>
      </c>
      <c r="E2834" s="7"/>
      <c r="F2834" s="7"/>
    </row>
    <row r="2835">
      <c r="A2835" s="7" t="s">
        <v>4343</v>
      </c>
      <c r="C2835" s="7" t="s">
        <v>1176</v>
      </c>
      <c r="D2835" s="7" t="s">
        <v>1177</v>
      </c>
      <c r="E2835" s="7"/>
      <c r="F2835" s="7"/>
    </row>
    <row r="2836">
      <c r="A2836" s="7" t="s">
        <v>4344</v>
      </c>
      <c r="B2836" s="7" t="s">
        <v>966</v>
      </c>
      <c r="C2836" s="7" t="s">
        <v>967</v>
      </c>
      <c r="D2836" s="7" t="s">
        <v>968</v>
      </c>
      <c r="E2836" s="7"/>
      <c r="F2836" s="7"/>
    </row>
    <row r="2837">
      <c r="A2837" s="7" t="s">
        <v>4345</v>
      </c>
      <c r="B2837" s="7" t="s">
        <v>1542</v>
      </c>
      <c r="C2837" s="7" t="s">
        <v>809</v>
      </c>
      <c r="D2837" s="7" t="s">
        <v>767</v>
      </c>
      <c r="E2837" s="7"/>
      <c r="F2837" s="7"/>
    </row>
    <row r="2838">
      <c r="A2838" s="7" t="s">
        <v>4346</v>
      </c>
      <c r="C2838" s="7" t="s">
        <v>1400</v>
      </c>
      <c r="D2838" s="7" t="s">
        <v>682</v>
      </c>
      <c r="E2838" s="7"/>
      <c r="F2838" s="7"/>
    </row>
    <row r="2839">
      <c r="A2839" s="7" t="s">
        <v>4347</v>
      </c>
      <c r="C2839" s="7" t="s">
        <v>701</v>
      </c>
      <c r="D2839" s="7" t="s">
        <v>702</v>
      </c>
      <c r="E2839" s="7"/>
      <c r="F2839" s="7"/>
    </row>
    <row r="2840">
      <c r="A2840" s="7" t="s">
        <v>4348</v>
      </c>
      <c r="B2840" s="7" t="s">
        <v>783</v>
      </c>
      <c r="C2840" s="7" t="s">
        <v>784</v>
      </c>
      <c r="D2840" s="7" t="s">
        <v>690</v>
      </c>
      <c r="E2840" s="7"/>
      <c r="F2840" s="7"/>
    </row>
    <row r="2841">
      <c r="A2841" s="7" t="s">
        <v>4349</v>
      </c>
      <c r="B2841" s="7" t="s">
        <v>1219</v>
      </c>
      <c r="C2841" s="7" t="s">
        <v>1515</v>
      </c>
      <c r="D2841" s="7" t="s">
        <v>1219</v>
      </c>
      <c r="E2841" s="7"/>
      <c r="F2841" s="7"/>
    </row>
    <row r="2842">
      <c r="A2842" s="7" t="s">
        <v>4350</v>
      </c>
      <c r="B2842" s="7" t="s">
        <v>4351</v>
      </c>
      <c r="C2842" s="7" t="s">
        <v>1180</v>
      </c>
      <c r="D2842" s="7" t="s">
        <v>1181</v>
      </c>
      <c r="E2842" s="7"/>
      <c r="F2842" s="7"/>
    </row>
    <row r="2843">
      <c r="A2843" s="7" t="s">
        <v>4352</v>
      </c>
      <c r="B2843" s="7" t="s">
        <v>4353</v>
      </c>
      <c r="C2843" s="7" t="s">
        <v>2241</v>
      </c>
      <c r="D2843" s="7" t="s">
        <v>2242</v>
      </c>
      <c r="E2843" s="7"/>
      <c r="F2843" s="7"/>
    </row>
    <row r="2844">
      <c r="A2844" s="7" t="s">
        <v>4354</v>
      </c>
      <c r="B2844" s="7" t="s">
        <v>1333</v>
      </c>
      <c r="C2844" s="7" t="s">
        <v>1462</v>
      </c>
      <c r="D2844" s="7" t="s">
        <v>819</v>
      </c>
      <c r="E2844" s="7"/>
      <c r="F2844" s="7"/>
    </row>
    <row r="2845">
      <c r="A2845" s="7" t="s">
        <v>4355</v>
      </c>
      <c r="B2845" s="7" t="s">
        <v>804</v>
      </c>
      <c r="C2845" s="7" t="s">
        <v>805</v>
      </c>
      <c r="D2845" s="7" t="s">
        <v>806</v>
      </c>
      <c r="E2845" s="7"/>
      <c r="F2845" s="7"/>
    </row>
    <row r="2846">
      <c r="A2846" s="7" t="s">
        <v>4356</v>
      </c>
      <c r="B2846" s="7" t="s">
        <v>2032</v>
      </c>
      <c r="C2846" s="7" t="s">
        <v>2033</v>
      </c>
      <c r="D2846" s="7" t="s">
        <v>788</v>
      </c>
      <c r="E2846" s="7"/>
      <c r="F2846" s="7"/>
    </row>
    <row r="2847">
      <c r="A2847" s="7" t="s">
        <v>4357</v>
      </c>
      <c r="B2847" s="7" t="s">
        <v>4358</v>
      </c>
      <c r="C2847" s="7" t="s">
        <v>1204</v>
      </c>
      <c r="D2847" s="7" t="s">
        <v>872</v>
      </c>
      <c r="E2847" s="7"/>
      <c r="F2847" s="7"/>
    </row>
    <row r="2848">
      <c r="A2848" s="7" t="s">
        <v>4359</v>
      </c>
      <c r="B2848" s="7" t="s">
        <v>804</v>
      </c>
      <c r="C2848" s="7" t="s">
        <v>805</v>
      </c>
      <c r="D2848" s="7" t="s">
        <v>806</v>
      </c>
      <c r="E2848" s="7"/>
      <c r="F2848" s="7"/>
    </row>
    <row r="2849">
      <c r="A2849" s="7" t="s">
        <v>4360</v>
      </c>
      <c r="C2849" s="7" t="s">
        <v>675</v>
      </c>
      <c r="D2849" s="7" t="s">
        <v>676</v>
      </c>
      <c r="E2849" s="7"/>
      <c r="F2849" s="7"/>
    </row>
    <row r="2850">
      <c r="A2850" s="7" t="s">
        <v>4361</v>
      </c>
      <c r="B2850" s="7" t="s">
        <v>817</v>
      </c>
      <c r="C2850" s="7" t="s">
        <v>818</v>
      </c>
      <c r="D2850" s="7" t="s">
        <v>819</v>
      </c>
      <c r="E2850" s="7"/>
      <c r="F2850" s="7"/>
    </row>
    <row r="2851">
      <c r="A2851" s="7" t="s">
        <v>4362</v>
      </c>
      <c r="B2851" s="7" t="s">
        <v>1482</v>
      </c>
      <c r="C2851" s="7" t="s">
        <v>1481</v>
      </c>
      <c r="D2851" s="7" t="s">
        <v>1030</v>
      </c>
      <c r="E2851" s="7"/>
      <c r="F2851" s="7"/>
    </row>
    <row r="2852">
      <c r="A2852" s="7" t="s">
        <v>4363</v>
      </c>
      <c r="B2852" s="7" t="s">
        <v>4364</v>
      </c>
      <c r="C2852" s="7" t="s">
        <v>1138</v>
      </c>
      <c r="D2852" s="7" t="s">
        <v>556</v>
      </c>
      <c r="E2852" s="7"/>
      <c r="F2852" s="7"/>
    </row>
    <row r="2853">
      <c r="A2853" s="7" t="s">
        <v>4365</v>
      </c>
      <c r="B2853" s="7" t="s">
        <v>4366</v>
      </c>
      <c r="C2853" s="7" t="s">
        <v>752</v>
      </c>
      <c r="D2853" s="7" t="s">
        <v>753</v>
      </c>
      <c r="E2853" s="7"/>
      <c r="F2853" s="7"/>
    </row>
    <row r="2854">
      <c r="A2854" s="7" t="s">
        <v>4367</v>
      </c>
      <c r="C2854" s="7" t="s">
        <v>1250</v>
      </c>
      <c r="D2854" s="7" t="s">
        <v>1251</v>
      </c>
      <c r="E2854" s="7"/>
      <c r="F2854" s="7"/>
    </row>
    <row r="2855">
      <c r="A2855" s="7" t="s">
        <v>4368</v>
      </c>
      <c r="B2855" s="7" t="s">
        <v>664</v>
      </c>
      <c r="C2855" s="7" t="s">
        <v>665</v>
      </c>
      <c r="D2855" s="7" t="s">
        <v>664</v>
      </c>
      <c r="E2855" s="7"/>
      <c r="F2855" s="7"/>
    </row>
    <row r="2856">
      <c r="A2856" s="7" t="s">
        <v>4369</v>
      </c>
      <c r="B2856" s="7" t="s">
        <v>619</v>
      </c>
      <c r="C2856" s="7" t="s">
        <v>880</v>
      </c>
      <c r="D2856" s="7" t="s">
        <v>621</v>
      </c>
      <c r="E2856" s="7"/>
      <c r="F2856" s="7"/>
    </row>
    <row r="2857">
      <c r="A2857" s="7" t="s">
        <v>4370</v>
      </c>
      <c r="B2857" s="7" t="s">
        <v>751</v>
      </c>
      <c r="C2857" s="7" t="s">
        <v>752</v>
      </c>
      <c r="D2857" s="7" t="s">
        <v>753</v>
      </c>
      <c r="E2857" s="7"/>
      <c r="F2857" s="7"/>
    </row>
    <row r="2858">
      <c r="A2858" s="7" t="s">
        <v>4371</v>
      </c>
      <c r="B2858" s="7" t="s">
        <v>699</v>
      </c>
      <c r="C2858" s="7" t="s">
        <v>734</v>
      </c>
      <c r="D2858" s="7" t="s">
        <v>735</v>
      </c>
      <c r="E2858" s="7"/>
      <c r="F2858" s="7"/>
    </row>
    <row r="2859">
      <c r="A2859" s="7" t="s">
        <v>4372</v>
      </c>
      <c r="B2859" s="7" t="s">
        <v>859</v>
      </c>
      <c r="C2859" s="7" t="s">
        <v>1132</v>
      </c>
      <c r="D2859" s="7" t="s">
        <v>859</v>
      </c>
      <c r="E2859" s="7"/>
      <c r="F2859" s="7"/>
    </row>
    <row r="2860">
      <c r="A2860" s="7" t="s">
        <v>4372</v>
      </c>
      <c r="B2860" s="7" t="s">
        <v>859</v>
      </c>
      <c r="C2860" s="7" t="s">
        <v>860</v>
      </c>
      <c r="D2860" s="7" t="s">
        <v>859</v>
      </c>
      <c r="E2860" s="7"/>
      <c r="F2860" s="7"/>
    </row>
    <row r="2861">
      <c r="A2861" s="7" t="s">
        <v>4373</v>
      </c>
      <c r="B2861" s="7" t="s">
        <v>538</v>
      </c>
      <c r="C2861" s="7" t="s">
        <v>539</v>
      </c>
      <c r="D2861" s="7" t="s">
        <v>538</v>
      </c>
      <c r="E2861" s="7"/>
      <c r="F2861" s="7"/>
    </row>
    <row r="2862">
      <c r="A2862" s="7" t="s">
        <v>4374</v>
      </c>
      <c r="B2862" s="7" t="s">
        <v>1312</v>
      </c>
      <c r="C2862" s="7" t="s">
        <v>1313</v>
      </c>
      <c r="D2862" s="7" t="s">
        <v>819</v>
      </c>
      <c r="E2862" s="7"/>
      <c r="F2862" s="7"/>
    </row>
    <row r="2863">
      <c r="A2863" s="7" t="s">
        <v>4375</v>
      </c>
      <c r="B2863" s="7" t="s">
        <v>4376</v>
      </c>
      <c r="C2863" s="7" t="s">
        <v>1404</v>
      </c>
      <c r="D2863" s="7" t="s">
        <v>887</v>
      </c>
      <c r="E2863" s="7"/>
      <c r="F2863" s="7"/>
    </row>
    <row r="2864">
      <c r="A2864" s="7" t="s">
        <v>4375</v>
      </c>
      <c r="B2864" s="7" t="s">
        <v>4377</v>
      </c>
      <c r="C2864" s="7" t="s">
        <v>1025</v>
      </c>
      <c r="D2864" s="7" t="s">
        <v>887</v>
      </c>
      <c r="E2864" s="7"/>
      <c r="F2864" s="7"/>
    </row>
    <row r="2865">
      <c r="A2865" s="7" t="s">
        <v>4378</v>
      </c>
      <c r="B2865" s="7" t="s">
        <v>751</v>
      </c>
      <c r="C2865" s="7" t="s">
        <v>752</v>
      </c>
      <c r="D2865" s="7" t="s">
        <v>753</v>
      </c>
      <c r="E2865" s="7"/>
      <c r="F2865" s="7"/>
    </row>
    <row r="2866">
      <c r="A2866" s="7" t="s">
        <v>4379</v>
      </c>
      <c r="B2866" s="7" t="s">
        <v>4380</v>
      </c>
      <c r="C2866" s="7" t="s">
        <v>1404</v>
      </c>
      <c r="D2866" s="7" t="s">
        <v>887</v>
      </c>
      <c r="E2866" s="7"/>
      <c r="F2866" s="7"/>
    </row>
    <row r="2867">
      <c r="A2867" s="7" t="s">
        <v>4381</v>
      </c>
      <c r="B2867" s="7" t="s">
        <v>725</v>
      </c>
      <c r="C2867" s="7" t="s">
        <v>726</v>
      </c>
      <c r="D2867" s="7" t="s">
        <v>725</v>
      </c>
      <c r="E2867" s="7"/>
      <c r="F2867" s="7"/>
    </row>
    <row r="2868">
      <c r="A2868" s="7" t="s">
        <v>4381</v>
      </c>
      <c r="C2868" s="7" t="s">
        <v>675</v>
      </c>
      <c r="D2868" s="7" t="s">
        <v>676</v>
      </c>
      <c r="E2868" s="7"/>
      <c r="F2868" s="7"/>
    </row>
    <row r="2869">
      <c r="A2869" s="7" t="s">
        <v>4382</v>
      </c>
      <c r="B2869" s="7" t="s">
        <v>1232</v>
      </c>
      <c r="C2869" s="7" t="s">
        <v>1449</v>
      </c>
      <c r="D2869" s="7" t="s">
        <v>985</v>
      </c>
      <c r="E2869" s="7"/>
      <c r="F2869" s="7"/>
    </row>
    <row r="2870">
      <c r="A2870" s="7" t="s">
        <v>4383</v>
      </c>
      <c r="B2870" s="7" t="s">
        <v>1258</v>
      </c>
      <c r="C2870" s="7" t="s">
        <v>1259</v>
      </c>
      <c r="D2870" s="7" t="s">
        <v>1260</v>
      </c>
      <c r="E2870" s="7"/>
      <c r="F2870" s="7"/>
    </row>
    <row r="2871">
      <c r="A2871" s="7" t="s">
        <v>4384</v>
      </c>
      <c r="B2871" s="7" t="s">
        <v>725</v>
      </c>
      <c r="C2871" s="7" t="s">
        <v>726</v>
      </c>
      <c r="D2871" s="7" t="s">
        <v>725</v>
      </c>
      <c r="E2871" s="7"/>
      <c r="F2871" s="7"/>
    </row>
    <row r="2872">
      <c r="A2872" s="7" t="s">
        <v>4385</v>
      </c>
      <c r="B2872" s="7" t="s">
        <v>1312</v>
      </c>
      <c r="C2872" s="7" t="s">
        <v>1318</v>
      </c>
      <c r="D2872" s="7" t="s">
        <v>819</v>
      </c>
      <c r="E2872" s="7"/>
      <c r="F2872" s="7"/>
    </row>
    <row r="2873">
      <c r="A2873" s="7" t="s">
        <v>4385</v>
      </c>
      <c r="B2873" s="7" t="s">
        <v>1454</v>
      </c>
      <c r="C2873" s="7" t="s">
        <v>1455</v>
      </c>
      <c r="D2873" s="7" t="s">
        <v>819</v>
      </c>
      <c r="E2873" s="7"/>
      <c r="F2873" s="7"/>
    </row>
    <row r="2874">
      <c r="A2874" s="7" t="s">
        <v>4386</v>
      </c>
      <c r="B2874" s="7" t="s">
        <v>4387</v>
      </c>
      <c r="C2874" s="7" t="s">
        <v>1159</v>
      </c>
      <c r="D2874" s="7" t="s">
        <v>1160</v>
      </c>
      <c r="E2874" s="7"/>
      <c r="F2874" s="7"/>
    </row>
    <row r="2875">
      <c r="A2875" s="7" t="s">
        <v>4388</v>
      </c>
      <c r="B2875" s="7" t="s">
        <v>1312</v>
      </c>
      <c r="C2875" s="7" t="s">
        <v>1318</v>
      </c>
      <c r="D2875" s="7" t="s">
        <v>819</v>
      </c>
      <c r="E2875" s="7"/>
      <c r="F2875" s="7"/>
    </row>
    <row r="2876">
      <c r="A2876" s="7" t="s">
        <v>4388</v>
      </c>
      <c r="B2876" s="7" t="s">
        <v>1454</v>
      </c>
      <c r="C2876" s="7" t="s">
        <v>1462</v>
      </c>
      <c r="D2876" s="7" t="s">
        <v>819</v>
      </c>
      <c r="E2876" s="7"/>
      <c r="F2876" s="7"/>
    </row>
    <row r="2877">
      <c r="A2877" s="7" t="s">
        <v>4389</v>
      </c>
      <c r="C2877" s="7" t="s">
        <v>526</v>
      </c>
      <c r="D2877" s="7" t="s">
        <v>527</v>
      </c>
      <c r="E2877" s="7"/>
      <c r="F2877" s="7"/>
    </row>
    <row r="2878">
      <c r="A2878" s="7" t="s">
        <v>4390</v>
      </c>
      <c r="B2878" s="7" t="s">
        <v>623</v>
      </c>
      <c r="C2878" s="7" t="s">
        <v>624</v>
      </c>
      <c r="D2878" s="7" t="s">
        <v>583</v>
      </c>
      <c r="E2878" s="7"/>
      <c r="F2878" s="7"/>
    </row>
    <row r="2879">
      <c r="A2879" s="7" t="s">
        <v>4391</v>
      </c>
      <c r="B2879" s="7" t="s">
        <v>1601</v>
      </c>
      <c r="C2879" s="7" t="s">
        <v>1397</v>
      </c>
      <c r="D2879" s="7" t="s">
        <v>1398</v>
      </c>
      <c r="E2879" s="7"/>
      <c r="F2879" s="7"/>
    </row>
    <row r="2880">
      <c r="A2880" s="7" t="s">
        <v>4392</v>
      </c>
      <c r="C2880" s="7" t="s">
        <v>1196</v>
      </c>
      <c r="D2880" s="7" t="s">
        <v>682</v>
      </c>
      <c r="E2880" s="7"/>
      <c r="F2880" s="7"/>
    </row>
    <row r="2881">
      <c r="A2881" s="7" t="s">
        <v>4393</v>
      </c>
      <c r="B2881" s="7" t="s">
        <v>582</v>
      </c>
      <c r="C2881" s="7" t="s">
        <v>1683</v>
      </c>
      <c r="D2881" s="7" t="s">
        <v>583</v>
      </c>
      <c r="E2881" s="7"/>
      <c r="F2881" s="7"/>
    </row>
    <row r="2882">
      <c r="A2882" s="7" t="s">
        <v>4394</v>
      </c>
      <c r="B2882" s="7" t="s">
        <v>1822</v>
      </c>
      <c r="C2882" s="7" t="s">
        <v>851</v>
      </c>
      <c r="D2882" s="7" t="s">
        <v>583</v>
      </c>
      <c r="E2882" s="7"/>
      <c r="F2882" s="7"/>
    </row>
    <row r="2883">
      <c r="A2883" s="7" t="s">
        <v>4395</v>
      </c>
      <c r="B2883" s="7" t="s">
        <v>582</v>
      </c>
      <c r="C2883" s="7" t="s">
        <v>2204</v>
      </c>
      <c r="D2883" s="7" t="s">
        <v>583</v>
      </c>
      <c r="E2883" s="7"/>
      <c r="F2883" s="7"/>
    </row>
    <row r="2884">
      <c r="A2884" s="7" t="s">
        <v>4396</v>
      </c>
      <c r="B2884" s="7" t="s">
        <v>688</v>
      </c>
      <c r="C2884" s="7" t="s">
        <v>689</v>
      </c>
      <c r="D2884" s="7" t="s">
        <v>690</v>
      </c>
      <c r="E2884" s="7"/>
      <c r="F2884" s="7"/>
    </row>
    <row r="2885">
      <c r="A2885" s="7" t="s">
        <v>4397</v>
      </c>
      <c r="B2885" s="7" t="s">
        <v>1857</v>
      </c>
      <c r="C2885" s="7" t="s">
        <v>1592</v>
      </c>
      <c r="D2885" s="7" t="s">
        <v>1593</v>
      </c>
      <c r="E2885" s="7"/>
      <c r="F2885" s="7"/>
    </row>
    <row r="2886">
      <c r="A2886" s="7" t="s">
        <v>4398</v>
      </c>
      <c r="B2886" s="7" t="s">
        <v>1454</v>
      </c>
      <c r="C2886" s="7" t="s">
        <v>1320</v>
      </c>
      <c r="D2886" s="7" t="s">
        <v>819</v>
      </c>
      <c r="E2886" s="7"/>
      <c r="F2886" s="7"/>
    </row>
    <row r="2887">
      <c r="A2887" s="7" t="s">
        <v>784</v>
      </c>
      <c r="B2887" s="7" t="s">
        <v>4399</v>
      </c>
      <c r="C2887" s="7" t="s">
        <v>784</v>
      </c>
      <c r="D2887" s="7" t="s">
        <v>690</v>
      </c>
      <c r="E2887" s="7"/>
      <c r="F2887" s="7"/>
    </row>
    <row r="2888">
      <c r="A2888" s="7" t="s">
        <v>4400</v>
      </c>
      <c r="B2888" s="7" t="s">
        <v>859</v>
      </c>
      <c r="C2888" s="7" t="s">
        <v>1132</v>
      </c>
      <c r="D2888" s="7" t="s">
        <v>859</v>
      </c>
      <c r="E2888" s="7"/>
      <c r="F2888" s="7"/>
    </row>
    <row r="2889">
      <c r="A2889" s="7" t="s">
        <v>4401</v>
      </c>
      <c r="C2889" s="7" t="s">
        <v>604</v>
      </c>
      <c r="D2889" s="7" t="s">
        <v>605</v>
      </c>
      <c r="E2889" s="7"/>
      <c r="F2889" s="7"/>
    </row>
    <row r="2890">
      <c r="A2890" s="7" t="s">
        <v>4402</v>
      </c>
      <c r="C2890" s="7" t="s">
        <v>1492</v>
      </c>
      <c r="D2890" s="7" t="s">
        <v>527</v>
      </c>
      <c r="E2890" s="7"/>
      <c r="F2890" s="7"/>
    </row>
    <row r="2891">
      <c r="A2891" s="7" t="s">
        <v>4403</v>
      </c>
      <c r="C2891" s="7" t="s">
        <v>1362</v>
      </c>
      <c r="D2891" s="7" t="s">
        <v>605</v>
      </c>
      <c r="E2891" s="7"/>
      <c r="F2891" s="7"/>
    </row>
    <row r="2892">
      <c r="A2892" s="7" t="s">
        <v>4404</v>
      </c>
      <c r="B2892" s="7" t="s">
        <v>4405</v>
      </c>
      <c r="C2892" s="7" t="s">
        <v>1159</v>
      </c>
      <c r="D2892" s="7" t="s">
        <v>1160</v>
      </c>
      <c r="E2892" s="7"/>
      <c r="F2892" s="7"/>
    </row>
    <row r="2893">
      <c r="A2893" s="7" t="s">
        <v>4406</v>
      </c>
      <c r="C2893" s="7" t="s">
        <v>777</v>
      </c>
      <c r="D2893" s="7" t="s">
        <v>527</v>
      </c>
      <c r="E2893" s="7"/>
      <c r="F2893" s="7"/>
    </row>
    <row r="2894">
      <c r="A2894" s="7" t="s">
        <v>4407</v>
      </c>
      <c r="B2894" s="7" t="s">
        <v>531</v>
      </c>
      <c r="C2894" s="7" t="s">
        <v>1773</v>
      </c>
      <c r="D2894" s="7" t="s">
        <v>531</v>
      </c>
      <c r="E2894" s="7"/>
      <c r="F2894" s="7"/>
    </row>
    <row r="2895">
      <c r="A2895" s="7" t="s">
        <v>4408</v>
      </c>
      <c r="B2895" s="7" t="s">
        <v>564</v>
      </c>
      <c r="C2895" s="7" t="s">
        <v>563</v>
      </c>
      <c r="D2895" s="7" t="s">
        <v>564</v>
      </c>
      <c r="E2895" s="7"/>
      <c r="F2895" s="7"/>
    </row>
    <row r="2896">
      <c r="A2896" s="7" t="s">
        <v>4409</v>
      </c>
      <c r="B2896" s="7" t="s">
        <v>4410</v>
      </c>
      <c r="C2896" s="7" t="s">
        <v>545</v>
      </c>
      <c r="D2896" s="7" t="s">
        <v>544</v>
      </c>
      <c r="E2896" s="7"/>
      <c r="F2896" s="7"/>
    </row>
    <row r="2897">
      <c r="A2897" s="7" t="s">
        <v>4411</v>
      </c>
      <c r="C2897" s="7" t="s">
        <v>1400</v>
      </c>
      <c r="D2897" s="7" t="s">
        <v>682</v>
      </c>
      <c r="E2897" s="7"/>
      <c r="F2897" s="7"/>
    </row>
    <row r="2898">
      <c r="A2898" s="7" t="s">
        <v>4412</v>
      </c>
      <c r="B2898" s="7" t="s">
        <v>558</v>
      </c>
      <c r="C2898" s="7" t="s">
        <v>559</v>
      </c>
      <c r="D2898" s="7" t="s">
        <v>560</v>
      </c>
      <c r="E2898" s="7"/>
      <c r="F2898" s="7"/>
    </row>
    <row r="2899">
      <c r="A2899" s="7" t="s">
        <v>4413</v>
      </c>
      <c r="B2899" s="7" t="s">
        <v>582</v>
      </c>
      <c r="C2899" s="7" t="s">
        <v>850</v>
      </c>
      <c r="D2899" s="7" t="s">
        <v>583</v>
      </c>
      <c r="E2899" s="7"/>
      <c r="F2899" s="7"/>
    </row>
    <row r="2900">
      <c r="A2900" s="7" t="s">
        <v>4413</v>
      </c>
      <c r="C2900" s="7" t="s">
        <v>630</v>
      </c>
      <c r="D2900" s="7" t="s">
        <v>583</v>
      </c>
      <c r="E2900" s="7"/>
      <c r="F2900" s="7"/>
    </row>
    <row r="2901">
      <c r="A2901" s="7" t="s">
        <v>4413</v>
      </c>
      <c r="B2901" s="7" t="s">
        <v>1511</v>
      </c>
      <c r="C2901" s="7" t="s">
        <v>1512</v>
      </c>
      <c r="D2901" s="7" t="s">
        <v>583</v>
      </c>
      <c r="E2901" s="7"/>
      <c r="F2901" s="7"/>
    </row>
    <row r="2902">
      <c r="A2902" s="7" t="s">
        <v>4414</v>
      </c>
      <c r="B2902" s="7" t="s">
        <v>582</v>
      </c>
      <c r="C2902" s="7" t="s">
        <v>2008</v>
      </c>
      <c r="D2902" s="7" t="s">
        <v>583</v>
      </c>
      <c r="E2902" s="7"/>
      <c r="F2902" s="7"/>
    </row>
    <row r="2903">
      <c r="A2903" s="7" t="s">
        <v>4414</v>
      </c>
      <c r="B2903" s="7" t="s">
        <v>582</v>
      </c>
      <c r="C2903" s="7" t="s">
        <v>1683</v>
      </c>
      <c r="D2903" s="7" t="s">
        <v>583</v>
      </c>
      <c r="E2903" s="7"/>
      <c r="F2903" s="7"/>
    </row>
    <row r="2904">
      <c r="A2904" s="7" t="s">
        <v>4415</v>
      </c>
      <c r="C2904" s="7" t="s">
        <v>1400</v>
      </c>
      <c r="D2904" s="7" t="s">
        <v>682</v>
      </c>
      <c r="E2904" s="7"/>
      <c r="F2904" s="7"/>
    </row>
    <row r="2905">
      <c r="A2905" s="7" t="s">
        <v>4416</v>
      </c>
      <c r="C2905" s="7" t="s">
        <v>1492</v>
      </c>
      <c r="D2905" s="7" t="s">
        <v>527</v>
      </c>
      <c r="E2905" s="7"/>
      <c r="F2905" s="7"/>
    </row>
    <row r="2906">
      <c r="A2906" s="7" t="s">
        <v>4417</v>
      </c>
      <c r="C2906" s="7" t="s">
        <v>681</v>
      </c>
      <c r="D2906" s="7" t="s">
        <v>682</v>
      </c>
      <c r="E2906" s="7"/>
      <c r="F2906" s="7"/>
    </row>
    <row r="2907">
      <c r="A2907" s="7" t="s">
        <v>4418</v>
      </c>
      <c r="C2907" s="7" t="s">
        <v>681</v>
      </c>
      <c r="D2907" s="7" t="s">
        <v>682</v>
      </c>
      <c r="E2907" s="7"/>
      <c r="F2907" s="7"/>
    </row>
    <row r="2908">
      <c r="A2908" s="7" t="s">
        <v>4419</v>
      </c>
      <c r="C2908" s="7" t="s">
        <v>777</v>
      </c>
      <c r="D2908" s="7" t="s">
        <v>527</v>
      </c>
      <c r="E2908" s="7"/>
      <c r="F2908" s="7"/>
    </row>
    <row r="2909">
      <c r="A2909" s="7" t="s">
        <v>4420</v>
      </c>
      <c r="C2909" s="7" t="s">
        <v>681</v>
      </c>
      <c r="D2909" s="7" t="s">
        <v>682</v>
      </c>
      <c r="E2909" s="7"/>
      <c r="F2909" s="7"/>
    </row>
    <row r="2910">
      <c r="A2910" s="7" t="s">
        <v>4421</v>
      </c>
      <c r="B2910" s="7" t="s">
        <v>1812</v>
      </c>
      <c r="C2910" s="7" t="s">
        <v>1813</v>
      </c>
      <c r="D2910" s="7" t="s">
        <v>819</v>
      </c>
      <c r="E2910" s="7"/>
      <c r="F2910" s="7"/>
    </row>
    <row r="2911">
      <c r="A2911" s="7" t="s">
        <v>4422</v>
      </c>
      <c r="B2911" s="7" t="s">
        <v>1432</v>
      </c>
      <c r="C2911" s="7" t="s">
        <v>884</v>
      </c>
      <c r="D2911" s="7" t="s">
        <v>884</v>
      </c>
      <c r="E2911" s="7"/>
      <c r="F2911" s="7"/>
    </row>
    <row r="2912">
      <c r="A2912" s="7" t="s">
        <v>4423</v>
      </c>
      <c r="B2912" s="7" t="s">
        <v>577</v>
      </c>
      <c r="C2912" s="7" t="s">
        <v>578</v>
      </c>
      <c r="D2912" s="7" t="s">
        <v>579</v>
      </c>
      <c r="E2912" s="7"/>
      <c r="F2912" s="7"/>
    </row>
    <row r="2913">
      <c r="A2913" s="7" t="s">
        <v>4424</v>
      </c>
      <c r="B2913" s="7" t="s">
        <v>2232</v>
      </c>
      <c r="C2913" s="7" t="s">
        <v>1437</v>
      </c>
      <c r="D2913" s="7" t="s">
        <v>690</v>
      </c>
      <c r="E2913" s="7"/>
      <c r="F2913" s="7"/>
    </row>
    <row r="2914">
      <c r="A2914" s="7" t="s">
        <v>4425</v>
      </c>
      <c r="B2914" s="7" t="s">
        <v>1055</v>
      </c>
      <c r="C2914" s="7" t="s">
        <v>1323</v>
      </c>
      <c r="D2914" s="7" t="s">
        <v>1322</v>
      </c>
      <c r="E2914" s="7"/>
      <c r="F2914" s="7"/>
    </row>
    <row r="2915">
      <c r="A2915" s="7" t="s">
        <v>4426</v>
      </c>
      <c r="B2915" s="7" t="s">
        <v>2798</v>
      </c>
      <c r="C2915" s="7" t="s">
        <v>744</v>
      </c>
      <c r="D2915" s="7" t="s">
        <v>745</v>
      </c>
      <c r="E2915" s="7"/>
      <c r="F2915" s="7"/>
    </row>
    <row r="2916">
      <c r="A2916" s="7" t="s">
        <v>4427</v>
      </c>
      <c r="B2916" s="7" t="s">
        <v>1269</v>
      </c>
      <c r="C2916" s="7" t="s">
        <v>1270</v>
      </c>
      <c r="D2916" s="7" t="s">
        <v>921</v>
      </c>
      <c r="E2916" s="7"/>
      <c r="F2916" s="7"/>
    </row>
    <row r="2917">
      <c r="A2917" s="7" t="s">
        <v>4428</v>
      </c>
      <c r="B2917" s="7" t="s">
        <v>4429</v>
      </c>
      <c r="C2917" s="7" t="s">
        <v>1381</v>
      </c>
      <c r="D2917" s="7" t="s">
        <v>538</v>
      </c>
      <c r="E2917" s="7"/>
      <c r="F2917" s="7"/>
    </row>
    <row r="2918">
      <c r="A2918" s="7" t="s">
        <v>4430</v>
      </c>
      <c r="C2918" s="7" t="s">
        <v>1400</v>
      </c>
      <c r="D2918" s="7" t="s">
        <v>682</v>
      </c>
      <c r="E2918" s="7"/>
      <c r="F2918" s="7"/>
    </row>
    <row r="2919">
      <c r="A2919" s="7" t="s">
        <v>4431</v>
      </c>
      <c r="C2919" s="7" t="s">
        <v>1492</v>
      </c>
      <c r="D2919" s="7" t="s">
        <v>527</v>
      </c>
      <c r="E2919" s="7"/>
      <c r="F2919" s="7"/>
    </row>
    <row r="2920">
      <c r="A2920" s="7" t="s">
        <v>4432</v>
      </c>
      <c r="B2920" s="7" t="s">
        <v>623</v>
      </c>
      <c r="C2920" s="7" t="s">
        <v>624</v>
      </c>
      <c r="D2920" s="7" t="s">
        <v>583</v>
      </c>
      <c r="E2920" s="7"/>
      <c r="F2920" s="7"/>
    </row>
    <row r="2921">
      <c r="A2921" s="7" t="s">
        <v>4433</v>
      </c>
      <c r="B2921" s="7" t="s">
        <v>582</v>
      </c>
      <c r="C2921" s="7" t="s">
        <v>1683</v>
      </c>
      <c r="D2921" s="7" t="s">
        <v>583</v>
      </c>
      <c r="E2921" s="7"/>
      <c r="F2921" s="7"/>
    </row>
    <row r="2922">
      <c r="A2922" s="7" t="s">
        <v>4434</v>
      </c>
      <c r="B2922" s="7" t="s">
        <v>1432</v>
      </c>
      <c r="C2922" s="7" t="s">
        <v>884</v>
      </c>
      <c r="D2922" s="7" t="s">
        <v>884</v>
      </c>
      <c r="E2922" s="7"/>
      <c r="F2922" s="7"/>
    </row>
    <row r="2923">
      <c r="A2923" s="7" t="s">
        <v>4435</v>
      </c>
      <c r="B2923" s="7" t="s">
        <v>573</v>
      </c>
      <c r="C2923" s="7" t="s">
        <v>574</v>
      </c>
      <c r="D2923" s="7" t="s">
        <v>575</v>
      </c>
      <c r="E2923" s="7"/>
      <c r="F2923" s="7"/>
    </row>
    <row r="2924">
      <c r="A2924" s="7" t="s">
        <v>4436</v>
      </c>
      <c r="B2924" s="7" t="s">
        <v>1510</v>
      </c>
      <c r="C2924" s="7" t="s">
        <v>850</v>
      </c>
      <c r="D2924" s="7" t="s">
        <v>583</v>
      </c>
      <c r="E2924" s="7"/>
      <c r="F2924" s="7"/>
    </row>
    <row r="2925">
      <c r="A2925" s="7" t="s">
        <v>4436</v>
      </c>
      <c r="C2925" s="7" t="s">
        <v>852</v>
      </c>
      <c r="D2925" s="7" t="s">
        <v>583</v>
      </c>
      <c r="E2925" s="7"/>
      <c r="F2925" s="7"/>
    </row>
    <row r="2926">
      <c r="A2926" s="7" t="s">
        <v>4436</v>
      </c>
      <c r="B2926" s="7" t="s">
        <v>1510</v>
      </c>
      <c r="C2926" s="7" t="s">
        <v>2008</v>
      </c>
      <c r="D2926" s="7" t="s">
        <v>583</v>
      </c>
      <c r="E2926" s="7"/>
      <c r="F2926" s="7"/>
    </row>
    <row r="2927">
      <c r="A2927" s="7" t="s">
        <v>4436</v>
      </c>
      <c r="B2927" s="7" t="s">
        <v>1511</v>
      </c>
      <c r="C2927" s="7" t="s">
        <v>1512</v>
      </c>
      <c r="D2927" s="7" t="s">
        <v>583</v>
      </c>
      <c r="E2927" s="7"/>
      <c r="F2927" s="7"/>
    </row>
    <row r="2928">
      <c r="A2928" s="7" t="s">
        <v>4437</v>
      </c>
      <c r="C2928" s="7" t="s">
        <v>701</v>
      </c>
      <c r="D2928" s="7" t="s">
        <v>702</v>
      </c>
      <c r="E2928" s="7"/>
      <c r="F2928" s="7"/>
    </row>
    <row r="2929">
      <c r="A2929" s="7" t="s">
        <v>4438</v>
      </c>
      <c r="B2929" s="7" t="s">
        <v>653</v>
      </c>
      <c r="C2929" s="7" t="s">
        <v>1360</v>
      </c>
      <c r="D2929" s="7" t="s">
        <v>583</v>
      </c>
      <c r="E2929" s="7"/>
      <c r="F2929" s="7"/>
    </row>
    <row r="2930">
      <c r="A2930" s="7" t="s">
        <v>4439</v>
      </c>
      <c r="C2930" s="7" t="s">
        <v>1400</v>
      </c>
      <c r="D2930" s="7" t="s">
        <v>682</v>
      </c>
      <c r="E2930" s="7"/>
      <c r="F2930" s="7"/>
    </row>
    <row r="2931">
      <c r="A2931" s="7" t="s">
        <v>4440</v>
      </c>
      <c r="B2931" s="7" t="s">
        <v>1219</v>
      </c>
      <c r="C2931" s="7" t="s">
        <v>1515</v>
      </c>
      <c r="D2931" s="7" t="s">
        <v>1219</v>
      </c>
      <c r="E2931" s="7"/>
      <c r="F2931" s="7"/>
    </row>
    <row r="2932">
      <c r="A2932" s="7" t="s">
        <v>4441</v>
      </c>
      <c r="C2932" s="7" t="s">
        <v>1400</v>
      </c>
      <c r="D2932" s="7" t="s">
        <v>682</v>
      </c>
      <c r="E2932" s="7"/>
      <c r="F2932" s="7"/>
    </row>
    <row r="2933">
      <c r="A2933" s="7" t="s">
        <v>4442</v>
      </c>
      <c r="B2933" s="7" t="s">
        <v>1129</v>
      </c>
      <c r="C2933" s="7" t="s">
        <v>1130</v>
      </c>
      <c r="D2933" s="7" t="s">
        <v>571</v>
      </c>
      <c r="E2933" s="7"/>
      <c r="F2933" s="7"/>
    </row>
    <row r="2934">
      <c r="A2934" s="7" t="s">
        <v>4443</v>
      </c>
      <c r="C2934" s="7" t="s">
        <v>535</v>
      </c>
      <c r="D2934" s="7" t="s">
        <v>536</v>
      </c>
      <c r="E2934" s="7"/>
      <c r="F2934" s="7"/>
    </row>
    <row r="2935">
      <c r="A2935" s="7" t="s">
        <v>4444</v>
      </c>
      <c r="B2935" s="7" t="s">
        <v>571</v>
      </c>
      <c r="C2935" s="7" t="s">
        <v>821</v>
      </c>
      <c r="D2935" s="7" t="s">
        <v>571</v>
      </c>
      <c r="E2935" s="7"/>
      <c r="F2935" s="7"/>
    </row>
    <row r="2936">
      <c r="A2936" s="7" t="s">
        <v>4445</v>
      </c>
      <c r="B2936" s="7" t="s">
        <v>2805</v>
      </c>
      <c r="C2936" s="7" t="s">
        <v>542</v>
      </c>
      <c r="D2936" s="7" t="s">
        <v>531</v>
      </c>
      <c r="E2936" s="7"/>
      <c r="F2936" s="7"/>
    </row>
    <row r="2937">
      <c r="A2937" s="7" t="s">
        <v>4446</v>
      </c>
      <c r="B2937" s="7" t="s">
        <v>2025</v>
      </c>
      <c r="C2937" s="7" t="s">
        <v>529</v>
      </c>
      <c r="D2937" s="7" t="s">
        <v>531</v>
      </c>
      <c r="E2937" s="7"/>
      <c r="F2937" s="7"/>
    </row>
    <row r="2938">
      <c r="A2938" s="7" t="s">
        <v>4447</v>
      </c>
      <c r="B2938" s="7" t="s">
        <v>582</v>
      </c>
      <c r="C2938" s="7" t="s">
        <v>851</v>
      </c>
      <c r="D2938" s="7" t="s">
        <v>583</v>
      </c>
      <c r="E2938" s="7"/>
      <c r="F2938" s="7"/>
    </row>
    <row r="2939">
      <c r="A2939" s="7" t="s">
        <v>4448</v>
      </c>
      <c r="B2939" s="7" t="s">
        <v>1574</v>
      </c>
      <c r="C2939" s="7" t="s">
        <v>551</v>
      </c>
      <c r="D2939" s="7" t="s">
        <v>552</v>
      </c>
      <c r="E2939" s="7"/>
      <c r="F2939" s="7"/>
    </row>
    <row r="2940">
      <c r="A2940" s="7" t="s">
        <v>4449</v>
      </c>
      <c r="C2940" s="7" t="s">
        <v>1142</v>
      </c>
      <c r="D2940" s="7" t="s">
        <v>609</v>
      </c>
      <c r="E2940" s="7"/>
      <c r="F2940" s="7"/>
    </row>
    <row r="2941">
      <c r="A2941" s="7" t="s">
        <v>4450</v>
      </c>
      <c r="B2941" s="7" t="s">
        <v>808</v>
      </c>
      <c r="C2941" s="7" t="s">
        <v>809</v>
      </c>
      <c r="D2941" s="7" t="s">
        <v>767</v>
      </c>
      <c r="E2941" s="7"/>
      <c r="F2941" s="7"/>
    </row>
    <row r="2942">
      <c r="A2942" s="7" t="s">
        <v>4451</v>
      </c>
      <c r="B2942" s="7" t="s">
        <v>4452</v>
      </c>
      <c r="C2942" s="7" t="s">
        <v>1159</v>
      </c>
      <c r="D2942" s="7" t="s">
        <v>1160</v>
      </c>
      <c r="E2942" s="7"/>
      <c r="F2942" s="7"/>
    </row>
    <row r="2943">
      <c r="A2943" s="7" t="s">
        <v>4453</v>
      </c>
      <c r="B2943" s="7" t="s">
        <v>4454</v>
      </c>
      <c r="C2943" s="7" t="s">
        <v>1677</v>
      </c>
      <c r="D2943" s="7" t="s">
        <v>819</v>
      </c>
      <c r="E2943" s="7"/>
      <c r="F2943" s="7"/>
    </row>
    <row r="2944">
      <c r="A2944" s="7" t="s">
        <v>4455</v>
      </c>
      <c r="C2944" s="7" t="s">
        <v>777</v>
      </c>
      <c r="D2944" s="7" t="s">
        <v>527</v>
      </c>
      <c r="E2944" s="7"/>
      <c r="F2944" s="7"/>
    </row>
    <row r="2945">
      <c r="A2945" s="7" t="s">
        <v>4456</v>
      </c>
      <c r="B2945" s="7" t="s">
        <v>1990</v>
      </c>
      <c r="C2945" s="7" t="s">
        <v>1991</v>
      </c>
      <c r="D2945" s="7" t="s">
        <v>531</v>
      </c>
      <c r="E2945" s="7"/>
      <c r="F2945" s="7"/>
    </row>
    <row r="2946">
      <c r="A2946" s="7" t="s">
        <v>4457</v>
      </c>
      <c r="B2946" s="7" t="s">
        <v>4458</v>
      </c>
      <c r="C2946" s="7" t="s">
        <v>1011</v>
      </c>
      <c r="D2946" s="7" t="s">
        <v>1012</v>
      </c>
      <c r="E2946" s="7"/>
      <c r="F2946" s="7"/>
    </row>
    <row r="2947">
      <c r="A2947" s="7" t="s">
        <v>4459</v>
      </c>
      <c r="C2947" s="7" t="s">
        <v>533</v>
      </c>
      <c r="D2947" s="7" t="s">
        <v>527</v>
      </c>
      <c r="E2947" s="7"/>
      <c r="F2947" s="7"/>
    </row>
    <row r="2948">
      <c r="A2948" s="7" t="s">
        <v>4460</v>
      </c>
      <c r="C2948" s="7" t="s">
        <v>1440</v>
      </c>
      <c r="D2948" s="7" t="s">
        <v>1441</v>
      </c>
      <c r="E2948" s="7"/>
      <c r="F2948" s="7"/>
    </row>
    <row r="2949">
      <c r="A2949" s="7" t="s">
        <v>4461</v>
      </c>
      <c r="B2949" s="7" t="s">
        <v>1028</v>
      </c>
      <c r="C2949" s="7" t="s">
        <v>1029</v>
      </c>
      <c r="D2949" s="7" t="s">
        <v>1030</v>
      </c>
      <c r="E2949" s="7"/>
      <c r="F2949" s="7"/>
    </row>
    <row r="2950">
      <c r="A2950" s="7" t="s">
        <v>4462</v>
      </c>
      <c r="C2950" s="7" t="s">
        <v>1176</v>
      </c>
      <c r="D2950" s="7" t="s">
        <v>1177</v>
      </c>
      <c r="E2950" s="7"/>
      <c r="F2950" s="7"/>
    </row>
    <row r="2951">
      <c r="A2951" s="7" t="s">
        <v>4463</v>
      </c>
      <c r="C2951" s="7" t="s">
        <v>1176</v>
      </c>
      <c r="D2951" s="7" t="s">
        <v>1177</v>
      </c>
      <c r="E2951" s="7"/>
      <c r="F2951" s="7"/>
    </row>
    <row r="2952">
      <c r="A2952" s="7" t="s">
        <v>4464</v>
      </c>
      <c r="B2952" s="7" t="s">
        <v>2530</v>
      </c>
      <c r="C2952" s="7" t="s">
        <v>2531</v>
      </c>
      <c r="D2952" s="7" t="s">
        <v>690</v>
      </c>
      <c r="E2952" s="7"/>
      <c r="F2952" s="7"/>
    </row>
    <row r="2953">
      <c r="A2953" s="7" t="s">
        <v>4465</v>
      </c>
      <c r="B2953" s="7" t="s">
        <v>558</v>
      </c>
      <c r="C2953" s="7" t="s">
        <v>559</v>
      </c>
      <c r="D2953" s="7" t="s">
        <v>560</v>
      </c>
      <c r="E2953" s="7"/>
      <c r="F2953" s="7"/>
    </row>
    <row r="2954">
      <c r="A2954" s="7" t="s">
        <v>4466</v>
      </c>
      <c r="C2954" s="7" t="s">
        <v>1176</v>
      </c>
      <c r="D2954" s="7" t="s">
        <v>1177</v>
      </c>
      <c r="E2954" s="7"/>
      <c r="F2954" s="7"/>
    </row>
    <row r="2955">
      <c r="A2955" s="7" t="s">
        <v>4467</v>
      </c>
      <c r="C2955" s="7" t="s">
        <v>535</v>
      </c>
      <c r="D2955" s="7" t="s">
        <v>536</v>
      </c>
      <c r="E2955" s="7"/>
      <c r="F2955" s="7"/>
    </row>
    <row r="2956">
      <c r="A2956" s="7" t="s">
        <v>4468</v>
      </c>
      <c r="C2956" s="7" t="s">
        <v>1440</v>
      </c>
      <c r="D2956" s="7" t="s">
        <v>1441</v>
      </c>
      <c r="E2956" s="7"/>
      <c r="F2956" s="7"/>
    </row>
    <row r="2957">
      <c r="A2957" s="7" t="s">
        <v>4469</v>
      </c>
      <c r="B2957" s="7" t="s">
        <v>3988</v>
      </c>
      <c r="C2957" s="7" t="s">
        <v>1781</v>
      </c>
      <c r="D2957" s="7" t="s">
        <v>1782</v>
      </c>
      <c r="E2957" s="7"/>
      <c r="F2957" s="7"/>
    </row>
    <row r="2958">
      <c r="A2958" s="7" t="s">
        <v>4470</v>
      </c>
      <c r="B2958" s="7" t="s">
        <v>634</v>
      </c>
      <c r="C2958" s="7" t="s">
        <v>635</v>
      </c>
      <c r="D2958" s="7" t="s">
        <v>531</v>
      </c>
      <c r="E2958" s="7"/>
      <c r="F2958" s="7"/>
    </row>
    <row r="2959">
      <c r="A2959" s="7" t="s">
        <v>4471</v>
      </c>
      <c r="C2959" s="7" t="s">
        <v>526</v>
      </c>
      <c r="D2959" s="7" t="s">
        <v>527</v>
      </c>
      <c r="E2959" s="7"/>
      <c r="F2959" s="7"/>
    </row>
    <row r="2960">
      <c r="A2960" s="7" t="s">
        <v>4472</v>
      </c>
      <c r="B2960" s="7" t="s">
        <v>582</v>
      </c>
      <c r="C2960" s="7" t="s">
        <v>997</v>
      </c>
      <c r="D2960" s="7" t="s">
        <v>583</v>
      </c>
      <c r="E2960" s="7"/>
      <c r="F2960" s="7"/>
    </row>
    <row r="2961">
      <c r="A2961" s="7" t="s">
        <v>4473</v>
      </c>
      <c r="C2961" s="7" t="s">
        <v>681</v>
      </c>
      <c r="D2961" s="7" t="s">
        <v>682</v>
      </c>
      <c r="E2961" s="7"/>
      <c r="F2961" s="7"/>
    </row>
    <row r="2962">
      <c r="A2962" s="7" t="s">
        <v>4474</v>
      </c>
      <c r="C2962" s="7" t="s">
        <v>1400</v>
      </c>
      <c r="D2962" s="7" t="s">
        <v>682</v>
      </c>
      <c r="E2962" s="7"/>
      <c r="F2962" s="7"/>
    </row>
    <row r="2963">
      <c r="A2963" s="7" t="s">
        <v>4475</v>
      </c>
      <c r="B2963" s="7" t="s">
        <v>723</v>
      </c>
      <c r="C2963" s="7" t="s">
        <v>722</v>
      </c>
      <c r="D2963" s="7" t="s">
        <v>723</v>
      </c>
      <c r="E2963" s="7"/>
      <c r="F2963" s="7"/>
    </row>
    <row r="2964">
      <c r="A2964" s="7" t="s">
        <v>4476</v>
      </c>
      <c r="C2964" s="7" t="s">
        <v>681</v>
      </c>
      <c r="D2964" s="7" t="s">
        <v>682</v>
      </c>
      <c r="E2964" s="7"/>
      <c r="F2964" s="7"/>
    </row>
    <row r="2965">
      <c r="A2965" s="7" t="s">
        <v>4477</v>
      </c>
      <c r="B2965" s="7" t="s">
        <v>1868</v>
      </c>
      <c r="C2965" s="7" t="s">
        <v>2450</v>
      </c>
      <c r="D2965" s="7" t="s">
        <v>1310</v>
      </c>
      <c r="E2965" s="7"/>
      <c r="F2965" s="7"/>
    </row>
    <row r="2966">
      <c r="A2966" s="7" t="s">
        <v>4478</v>
      </c>
      <c r="B2966" s="7" t="s">
        <v>4479</v>
      </c>
      <c r="C2966" s="7" t="s">
        <v>1159</v>
      </c>
      <c r="D2966" s="7" t="s">
        <v>1160</v>
      </c>
      <c r="E2966" s="7"/>
      <c r="F2966" s="7"/>
    </row>
    <row r="2967">
      <c r="A2967" s="7" t="s">
        <v>4480</v>
      </c>
      <c r="B2967" s="7" t="s">
        <v>1458</v>
      </c>
      <c r="C2967" s="7" t="s">
        <v>579</v>
      </c>
      <c r="D2967" s="7" t="s">
        <v>579</v>
      </c>
      <c r="E2967" s="7"/>
      <c r="F2967" s="7"/>
    </row>
    <row r="2968">
      <c r="A2968" s="7" t="s">
        <v>4481</v>
      </c>
      <c r="B2968" s="7" t="s">
        <v>1269</v>
      </c>
      <c r="C2968" s="7" t="s">
        <v>1270</v>
      </c>
      <c r="D2968" s="7" t="s">
        <v>921</v>
      </c>
      <c r="E2968" s="7"/>
      <c r="F2968" s="7"/>
    </row>
    <row r="2969">
      <c r="A2969" s="7" t="s">
        <v>4482</v>
      </c>
      <c r="B2969" s="7" t="s">
        <v>615</v>
      </c>
      <c r="C2969" s="7" t="s">
        <v>1744</v>
      </c>
      <c r="D2969" s="7" t="s">
        <v>617</v>
      </c>
      <c r="E2969" s="7"/>
      <c r="F2969" s="7"/>
    </row>
    <row r="2970">
      <c r="A2970" s="7" t="s">
        <v>4483</v>
      </c>
      <c r="B2970" s="7" t="s">
        <v>808</v>
      </c>
      <c r="C2970" s="7" t="s">
        <v>809</v>
      </c>
      <c r="D2970" s="7" t="s">
        <v>767</v>
      </c>
      <c r="E2970" s="7"/>
      <c r="F2970" s="7"/>
    </row>
    <row r="2971">
      <c r="A2971" s="7" t="s">
        <v>4484</v>
      </c>
      <c r="C2971" s="7" t="s">
        <v>1452</v>
      </c>
      <c r="D2971" s="7" t="s">
        <v>583</v>
      </c>
      <c r="E2971" s="7"/>
      <c r="F2971" s="7"/>
    </row>
    <row r="2972">
      <c r="A2972" s="7" t="s">
        <v>4485</v>
      </c>
      <c r="B2972" s="7" t="s">
        <v>2490</v>
      </c>
      <c r="C2972" s="7" t="s">
        <v>1455</v>
      </c>
      <c r="D2972" s="7" t="s">
        <v>819</v>
      </c>
      <c r="E2972" s="7"/>
      <c r="F2972" s="7"/>
    </row>
    <row r="2973">
      <c r="A2973" s="7" t="s">
        <v>4486</v>
      </c>
      <c r="C2973" s="7" t="s">
        <v>1176</v>
      </c>
      <c r="D2973" s="7" t="s">
        <v>1177</v>
      </c>
      <c r="E2973" s="7"/>
      <c r="F2973" s="7"/>
    </row>
    <row r="2974">
      <c r="A2974" s="7" t="s">
        <v>4487</v>
      </c>
      <c r="C2974" s="7" t="s">
        <v>1176</v>
      </c>
      <c r="D2974" s="7" t="s">
        <v>1177</v>
      </c>
      <c r="E2974" s="7"/>
      <c r="F2974" s="7"/>
    </row>
    <row r="2975">
      <c r="A2975" s="7" t="s">
        <v>4488</v>
      </c>
      <c r="B2975" s="7" t="s">
        <v>582</v>
      </c>
      <c r="C2975" s="7" t="s">
        <v>896</v>
      </c>
      <c r="D2975" s="7" t="s">
        <v>583</v>
      </c>
      <c r="E2975" s="7"/>
      <c r="F2975" s="7"/>
    </row>
    <row r="2976">
      <c r="A2976" s="7" t="s">
        <v>4489</v>
      </c>
      <c r="C2976" s="7" t="s">
        <v>526</v>
      </c>
      <c r="D2976" s="7" t="s">
        <v>527</v>
      </c>
      <c r="E2976" s="7"/>
      <c r="F2976" s="7"/>
    </row>
    <row r="2977">
      <c r="A2977" s="7" t="s">
        <v>4490</v>
      </c>
      <c r="C2977" s="7" t="s">
        <v>1176</v>
      </c>
      <c r="D2977" s="7" t="s">
        <v>1177</v>
      </c>
      <c r="E2977" s="7"/>
      <c r="F2977" s="7"/>
    </row>
    <row r="2978">
      <c r="A2978" s="7" t="s">
        <v>4491</v>
      </c>
      <c r="C2978" s="7" t="s">
        <v>1452</v>
      </c>
      <c r="D2978" s="7" t="s">
        <v>583</v>
      </c>
      <c r="E2978" s="7"/>
      <c r="F2978" s="7"/>
    </row>
    <row r="2979">
      <c r="A2979" s="7" t="s">
        <v>4492</v>
      </c>
      <c r="C2979" s="7" t="s">
        <v>1176</v>
      </c>
      <c r="D2979" s="7" t="s">
        <v>1177</v>
      </c>
      <c r="E2979" s="7"/>
      <c r="F2979" s="7"/>
    </row>
    <row r="2980">
      <c r="A2980" s="7" t="s">
        <v>4493</v>
      </c>
      <c r="B2980" s="7" t="s">
        <v>564</v>
      </c>
      <c r="C2980" s="7" t="s">
        <v>563</v>
      </c>
      <c r="D2980" s="7" t="s">
        <v>564</v>
      </c>
      <c r="E2980" s="7"/>
      <c r="F2980" s="7"/>
    </row>
    <row r="2981">
      <c r="A2981" s="7" t="s">
        <v>4494</v>
      </c>
      <c r="C2981" s="7" t="s">
        <v>1176</v>
      </c>
      <c r="D2981" s="7" t="s">
        <v>1177</v>
      </c>
      <c r="E2981" s="7"/>
      <c r="F2981" s="7"/>
    </row>
    <row r="2982">
      <c r="A2982" s="7" t="s">
        <v>4495</v>
      </c>
      <c r="B2982" s="7" t="s">
        <v>4496</v>
      </c>
      <c r="C2982" s="7" t="s">
        <v>1381</v>
      </c>
      <c r="D2982" s="7" t="s">
        <v>538</v>
      </c>
      <c r="E2982" s="7"/>
      <c r="F2982" s="7"/>
    </row>
    <row r="2983">
      <c r="A2983" s="7" t="s">
        <v>4497</v>
      </c>
      <c r="C2983" s="7" t="s">
        <v>777</v>
      </c>
      <c r="D2983" s="7" t="s">
        <v>527</v>
      </c>
      <c r="E2983" s="7"/>
      <c r="F2983" s="7"/>
    </row>
    <row r="2984">
      <c r="A2984" s="7" t="s">
        <v>4498</v>
      </c>
      <c r="C2984" s="7" t="s">
        <v>777</v>
      </c>
      <c r="D2984" s="7" t="s">
        <v>527</v>
      </c>
      <c r="E2984" s="7"/>
      <c r="F2984" s="7"/>
    </row>
    <row r="2985">
      <c r="A2985" s="7" t="s">
        <v>4499</v>
      </c>
      <c r="C2985" s="7" t="s">
        <v>1176</v>
      </c>
      <c r="D2985" s="7" t="s">
        <v>1177</v>
      </c>
      <c r="E2985" s="7"/>
      <c r="F2985" s="7"/>
    </row>
    <row r="2986">
      <c r="A2986" s="7" t="s">
        <v>4500</v>
      </c>
      <c r="B2986" s="7" t="s">
        <v>4501</v>
      </c>
      <c r="C2986" s="7" t="s">
        <v>1381</v>
      </c>
      <c r="D2986" s="7" t="s">
        <v>538</v>
      </c>
      <c r="E2986" s="7"/>
      <c r="F2986" s="7"/>
    </row>
    <row r="2987">
      <c r="A2987" s="7" t="s">
        <v>4502</v>
      </c>
      <c r="B2987" s="7" t="s">
        <v>4503</v>
      </c>
      <c r="C2987" s="7" t="s">
        <v>1381</v>
      </c>
      <c r="D2987" s="7" t="s">
        <v>538</v>
      </c>
      <c r="E2987" s="7"/>
      <c r="F2987" s="7"/>
    </row>
    <row r="2988">
      <c r="A2988" s="7" t="s">
        <v>4504</v>
      </c>
      <c r="B2988" s="7" t="s">
        <v>1106</v>
      </c>
      <c r="C2988" s="7" t="s">
        <v>1107</v>
      </c>
      <c r="D2988" s="7" t="s">
        <v>531</v>
      </c>
      <c r="E2988" s="7"/>
      <c r="F2988" s="7"/>
    </row>
    <row r="2989">
      <c r="A2989" s="7" t="s">
        <v>4505</v>
      </c>
      <c r="B2989" s="7" t="s">
        <v>1822</v>
      </c>
      <c r="C2989" s="7" t="s">
        <v>1360</v>
      </c>
      <c r="D2989" s="7" t="s">
        <v>583</v>
      </c>
      <c r="E2989" s="7"/>
      <c r="F2989" s="7"/>
    </row>
    <row r="2990">
      <c r="A2990" s="7" t="s">
        <v>4505</v>
      </c>
      <c r="B2990" s="7" t="s">
        <v>1822</v>
      </c>
      <c r="C2990" s="7" t="s">
        <v>632</v>
      </c>
      <c r="D2990" s="7" t="s">
        <v>583</v>
      </c>
      <c r="E2990" s="7"/>
      <c r="F2990" s="7"/>
    </row>
    <row r="2991">
      <c r="A2991" s="7" t="s">
        <v>4506</v>
      </c>
      <c r="C2991" s="7" t="s">
        <v>681</v>
      </c>
      <c r="D2991" s="7" t="s">
        <v>682</v>
      </c>
      <c r="E2991" s="7"/>
      <c r="F2991" s="7"/>
    </row>
    <row r="2992">
      <c r="A2992" s="7" t="s">
        <v>4507</v>
      </c>
      <c r="B2992" s="7" t="s">
        <v>4508</v>
      </c>
      <c r="C2992" s="7" t="s">
        <v>1132</v>
      </c>
      <c r="D2992" s="7" t="s">
        <v>859</v>
      </c>
      <c r="E2992" s="7"/>
      <c r="F2992" s="7"/>
    </row>
    <row r="2993">
      <c r="A2993" s="7" t="s">
        <v>4509</v>
      </c>
      <c r="B2993" s="7" t="s">
        <v>3284</v>
      </c>
      <c r="C2993" s="7" t="s">
        <v>4510</v>
      </c>
      <c r="D2993" s="7" t="s">
        <v>4511</v>
      </c>
      <c r="E2993" s="7"/>
      <c r="F2993" s="7"/>
    </row>
    <row r="2994">
      <c r="A2994" s="7" t="s">
        <v>4512</v>
      </c>
      <c r="B2994" s="7" t="s">
        <v>566</v>
      </c>
      <c r="C2994" s="7" t="s">
        <v>567</v>
      </c>
      <c r="D2994" s="7" t="s">
        <v>568</v>
      </c>
      <c r="E2994" s="7"/>
      <c r="F2994" s="7"/>
    </row>
    <row r="2995">
      <c r="A2995" s="7" t="s">
        <v>4513</v>
      </c>
      <c r="B2995" s="7" t="s">
        <v>723</v>
      </c>
      <c r="C2995" s="7" t="s">
        <v>722</v>
      </c>
      <c r="D2995" s="7" t="s">
        <v>723</v>
      </c>
      <c r="E2995" s="7"/>
      <c r="F2995" s="7"/>
    </row>
    <row r="2996">
      <c r="A2996" s="7" t="s">
        <v>4514</v>
      </c>
      <c r="B2996" s="7" t="s">
        <v>2297</v>
      </c>
      <c r="C2996" s="7" t="s">
        <v>1096</v>
      </c>
      <c r="D2996" s="7" t="s">
        <v>531</v>
      </c>
      <c r="E2996" s="7"/>
      <c r="F2996" s="7"/>
    </row>
    <row r="2997">
      <c r="A2997" s="7" t="s">
        <v>4515</v>
      </c>
      <c r="B2997" s="7" t="s">
        <v>767</v>
      </c>
      <c r="C2997" s="7" t="s">
        <v>2049</v>
      </c>
      <c r="D2997" s="7" t="s">
        <v>767</v>
      </c>
      <c r="E2997" s="7"/>
      <c r="F2997" s="7"/>
    </row>
    <row r="2998">
      <c r="A2998" s="7" t="s">
        <v>4516</v>
      </c>
      <c r="C2998" s="7" t="s">
        <v>533</v>
      </c>
      <c r="D2998" s="7" t="s">
        <v>527</v>
      </c>
      <c r="E2998" s="7"/>
      <c r="F2998" s="7"/>
    </row>
    <row r="2999">
      <c r="A2999" s="7" t="s">
        <v>4517</v>
      </c>
      <c r="B2999" s="7" t="s">
        <v>1016</v>
      </c>
      <c r="C2999" s="7" t="s">
        <v>1017</v>
      </c>
      <c r="D2999" s="7" t="s">
        <v>690</v>
      </c>
      <c r="E2999" s="7"/>
      <c r="F2999" s="7"/>
    </row>
    <row r="3000">
      <c r="A3000" s="7" t="s">
        <v>4518</v>
      </c>
      <c r="C3000" s="7" t="s">
        <v>681</v>
      </c>
      <c r="D3000" s="7" t="s">
        <v>682</v>
      </c>
      <c r="E3000" s="7"/>
      <c r="F3000" s="7"/>
    </row>
    <row r="3001">
      <c r="A3001" s="7" t="s">
        <v>4519</v>
      </c>
      <c r="B3001" s="7" t="s">
        <v>863</v>
      </c>
      <c r="C3001" s="7" t="s">
        <v>1360</v>
      </c>
      <c r="D3001" s="7" t="s">
        <v>583</v>
      </c>
      <c r="E3001" s="7"/>
      <c r="F3001" s="7"/>
    </row>
    <row r="3002">
      <c r="A3002" s="7" t="s">
        <v>4520</v>
      </c>
      <c r="B3002" s="7" t="s">
        <v>582</v>
      </c>
      <c r="C3002" s="7" t="s">
        <v>627</v>
      </c>
      <c r="D3002" s="7" t="s">
        <v>583</v>
      </c>
      <c r="E3002" s="7"/>
      <c r="F3002" s="7"/>
    </row>
    <row r="3003">
      <c r="A3003" s="7" t="s">
        <v>4520</v>
      </c>
      <c r="B3003" s="7" t="s">
        <v>815</v>
      </c>
      <c r="C3003" s="7" t="s">
        <v>629</v>
      </c>
      <c r="D3003" s="7" t="s">
        <v>583</v>
      </c>
      <c r="E3003" s="7"/>
      <c r="F3003" s="7"/>
    </row>
    <row r="3004">
      <c r="A3004" s="7" t="s">
        <v>4520</v>
      </c>
      <c r="C3004" s="7" t="s">
        <v>852</v>
      </c>
      <c r="D3004" s="7" t="s">
        <v>583</v>
      </c>
      <c r="E3004" s="7"/>
      <c r="F3004" s="7"/>
    </row>
    <row r="3005">
      <c r="A3005" s="7" t="s">
        <v>4520</v>
      </c>
      <c r="B3005" s="7" t="s">
        <v>582</v>
      </c>
      <c r="C3005" s="7" t="s">
        <v>2008</v>
      </c>
      <c r="D3005" s="7" t="s">
        <v>583</v>
      </c>
      <c r="E3005" s="7"/>
      <c r="F3005" s="7"/>
    </row>
    <row r="3006">
      <c r="A3006" s="7" t="s">
        <v>4520</v>
      </c>
      <c r="B3006" s="7" t="s">
        <v>582</v>
      </c>
      <c r="C3006" s="7" t="s">
        <v>654</v>
      </c>
      <c r="D3006" s="7" t="s">
        <v>583</v>
      </c>
      <c r="E3006" s="7"/>
      <c r="F3006" s="7"/>
    </row>
    <row r="3007">
      <c r="A3007" s="7" t="s">
        <v>4521</v>
      </c>
      <c r="B3007" s="7" t="s">
        <v>4522</v>
      </c>
      <c r="C3007" s="7" t="s">
        <v>4523</v>
      </c>
      <c r="D3007" s="7" t="s">
        <v>4524</v>
      </c>
      <c r="E3007" s="7"/>
      <c r="F3007" s="7"/>
    </row>
    <row r="3008">
      <c r="A3008" s="7" t="s">
        <v>4525</v>
      </c>
      <c r="B3008" s="7" t="s">
        <v>1812</v>
      </c>
      <c r="C3008" s="7" t="s">
        <v>1813</v>
      </c>
      <c r="D3008" s="7" t="s">
        <v>819</v>
      </c>
      <c r="E3008" s="7"/>
      <c r="F3008" s="7"/>
    </row>
    <row r="3009">
      <c r="A3009" s="7" t="s">
        <v>4526</v>
      </c>
      <c r="C3009" s="7" t="s">
        <v>1196</v>
      </c>
      <c r="D3009" s="7" t="s">
        <v>682</v>
      </c>
      <c r="E3009" s="7"/>
      <c r="F3009" s="7"/>
    </row>
    <row r="3010">
      <c r="A3010" s="7" t="s">
        <v>4527</v>
      </c>
      <c r="B3010" s="7" t="s">
        <v>1219</v>
      </c>
      <c r="C3010" s="7" t="s">
        <v>1515</v>
      </c>
      <c r="D3010" s="7" t="s">
        <v>1219</v>
      </c>
      <c r="E3010" s="7"/>
      <c r="F3010" s="7"/>
    </row>
    <row r="3011">
      <c r="A3011" s="7" t="s">
        <v>4528</v>
      </c>
      <c r="C3011" s="7" t="s">
        <v>526</v>
      </c>
      <c r="D3011" s="7" t="s">
        <v>527</v>
      </c>
      <c r="E3011" s="7"/>
      <c r="F3011" s="7"/>
    </row>
    <row r="3012">
      <c r="A3012" s="7" t="s">
        <v>4529</v>
      </c>
      <c r="B3012" s="7" t="s">
        <v>1887</v>
      </c>
      <c r="C3012" s="7" t="s">
        <v>963</v>
      </c>
      <c r="D3012" s="7" t="s">
        <v>964</v>
      </c>
      <c r="E3012" s="7"/>
      <c r="F3012" s="7"/>
    </row>
    <row r="3013">
      <c r="A3013" s="7" t="s">
        <v>4530</v>
      </c>
      <c r="C3013" s="7" t="s">
        <v>1492</v>
      </c>
      <c r="D3013" s="7" t="s">
        <v>527</v>
      </c>
      <c r="E3013" s="7"/>
      <c r="F3013" s="7"/>
    </row>
    <row r="3014">
      <c r="A3014" s="7" t="s">
        <v>4531</v>
      </c>
      <c r="B3014" s="7" t="s">
        <v>1804</v>
      </c>
      <c r="C3014" s="7" t="s">
        <v>635</v>
      </c>
      <c r="D3014" s="7" t="s">
        <v>531</v>
      </c>
      <c r="E3014" s="7"/>
      <c r="F3014" s="7"/>
    </row>
    <row r="3015">
      <c r="A3015" s="7" t="s">
        <v>4532</v>
      </c>
      <c r="B3015" s="7" t="s">
        <v>538</v>
      </c>
      <c r="C3015" s="7" t="s">
        <v>539</v>
      </c>
      <c r="D3015" s="7" t="s">
        <v>538</v>
      </c>
      <c r="E3015" s="7"/>
      <c r="F3015" s="7"/>
    </row>
    <row r="3016">
      <c r="A3016" s="7" t="s">
        <v>4533</v>
      </c>
      <c r="C3016" s="7" t="s">
        <v>701</v>
      </c>
      <c r="D3016" s="7" t="s">
        <v>702</v>
      </c>
      <c r="E3016" s="7"/>
      <c r="F3016" s="7"/>
    </row>
    <row r="3017">
      <c r="A3017" s="7" t="s">
        <v>4534</v>
      </c>
      <c r="C3017" s="7" t="s">
        <v>1452</v>
      </c>
      <c r="D3017" s="7" t="s">
        <v>583</v>
      </c>
      <c r="E3017" s="7"/>
      <c r="F3017" s="7"/>
    </row>
    <row r="3018">
      <c r="A3018" s="7" t="s">
        <v>4535</v>
      </c>
      <c r="B3018" s="7" t="s">
        <v>1930</v>
      </c>
      <c r="C3018" s="7" t="s">
        <v>1931</v>
      </c>
      <c r="D3018" s="7" t="s">
        <v>571</v>
      </c>
      <c r="E3018" s="7"/>
      <c r="F3018" s="7"/>
    </row>
    <row r="3019">
      <c r="A3019" s="7" t="s">
        <v>4536</v>
      </c>
      <c r="B3019" s="7" t="s">
        <v>1952</v>
      </c>
      <c r="C3019" s="7" t="s">
        <v>1951</v>
      </c>
      <c r="D3019" s="7" t="s">
        <v>1952</v>
      </c>
      <c r="E3019" s="7"/>
      <c r="F3019" s="7"/>
    </row>
    <row r="3020">
      <c r="A3020" s="7" t="s">
        <v>4537</v>
      </c>
      <c r="B3020" s="7" t="s">
        <v>1028</v>
      </c>
      <c r="C3020" s="7" t="s">
        <v>1029</v>
      </c>
      <c r="D3020" s="7" t="s">
        <v>1030</v>
      </c>
      <c r="E3020" s="7"/>
      <c r="F3020" s="7"/>
    </row>
    <row r="3021">
      <c r="A3021" s="7" t="s">
        <v>4538</v>
      </c>
      <c r="B3021" s="7" t="s">
        <v>951</v>
      </c>
      <c r="C3021" s="7" t="s">
        <v>952</v>
      </c>
      <c r="D3021" s="7" t="s">
        <v>531</v>
      </c>
      <c r="E3021" s="7"/>
      <c r="F3021" s="7"/>
    </row>
    <row r="3022">
      <c r="A3022" s="7" t="s">
        <v>4539</v>
      </c>
      <c r="B3022" s="7" t="s">
        <v>653</v>
      </c>
      <c r="C3022" s="7" t="s">
        <v>654</v>
      </c>
      <c r="D3022" s="7" t="s">
        <v>583</v>
      </c>
      <c r="E3022" s="7"/>
      <c r="F3022" s="7"/>
    </row>
    <row r="3023">
      <c r="A3023" s="7" t="s">
        <v>4540</v>
      </c>
      <c r="B3023" s="7" t="s">
        <v>4541</v>
      </c>
      <c r="C3023" s="7" t="s">
        <v>1512</v>
      </c>
      <c r="D3023" s="7" t="s">
        <v>583</v>
      </c>
      <c r="E3023" s="7"/>
      <c r="F3023" s="7"/>
    </row>
    <row r="3024">
      <c r="A3024" s="7" t="s">
        <v>4542</v>
      </c>
      <c r="B3024" s="7" t="s">
        <v>688</v>
      </c>
      <c r="C3024" s="7" t="s">
        <v>689</v>
      </c>
      <c r="D3024" s="7" t="s">
        <v>690</v>
      </c>
      <c r="E3024" s="7"/>
      <c r="F3024" s="7"/>
    </row>
    <row r="3025">
      <c r="A3025" s="7" t="s">
        <v>4543</v>
      </c>
      <c r="B3025" s="7" t="s">
        <v>1828</v>
      </c>
      <c r="C3025" s="7" t="s">
        <v>1813</v>
      </c>
      <c r="D3025" s="7" t="s">
        <v>819</v>
      </c>
      <c r="E3025" s="7"/>
      <c r="F3025" s="7"/>
    </row>
    <row r="3026">
      <c r="A3026" s="7" t="s">
        <v>4544</v>
      </c>
      <c r="C3026" s="7" t="s">
        <v>771</v>
      </c>
      <c r="D3026" s="7" t="s">
        <v>771</v>
      </c>
      <c r="E3026" s="7"/>
      <c r="F3026" s="7"/>
    </row>
    <row r="3027">
      <c r="A3027" s="7" t="s">
        <v>2049</v>
      </c>
      <c r="B3027" s="7" t="s">
        <v>767</v>
      </c>
      <c r="C3027" s="7" t="s">
        <v>2049</v>
      </c>
      <c r="D3027" s="7" t="s">
        <v>767</v>
      </c>
      <c r="E3027" s="7"/>
      <c r="F3027" s="7"/>
    </row>
    <row r="3028">
      <c r="A3028" s="7" t="s">
        <v>4545</v>
      </c>
      <c r="B3028" s="7" t="s">
        <v>571</v>
      </c>
      <c r="C3028" s="7" t="s">
        <v>666</v>
      </c>
      <c r="D3028" s="7" t="s">
        <v>571</v>
      </c>
      <c r="E3028" s="7"/>
      <c r="F3028" s="7"/>
    </row>
    <row r="3029">
      <c r="A3029" s="7" t="s">
        <v>4546</v>
      </c>
      <c r="C3029" s="7" t="s">
        <v>1452</v>
      </c>
      <c r="D3029" s="7" t="s">
        <v>583</v>
      </c>
      <c r="E3029" s="7"/>
      <c r="F3029" s="7"/>
    </row>
    <row r="3030">
      <c r="A3030" s="7" t="s">
        <v>4547</v>
      </c>
      <c r="C3030" s="7" t="s">
        <v>681</v>
      </c>
      <c r="D3030" s="7" t="s">
        <v>682</v>
      </c>
      <c r="E3030" s="7"/>
      <c r="F3030" s="7"/>
    </row>
    <row r="3031">
      <c r="A3031" s="7" t="s">
        <v>4548</v>
      </c>
      <c r="B3031" s="7" t="s">
        <v>743</v>
      </c>
      <c r="C3031" s="7" t="s">
        <v>744</v>
      </c>
      <c r="D3031" s="7" t="s">
        <v>745</v>
      </c>
      <c r="E3031" s="7"/>
      <c r="F3031" s="7"/>
    </row>
    <row r="3032">
      <c r="A3032" s="7" t="s">
        <v>4549</v>
      </c>
      <c r="B3032" s="7" t="s">
        <v>1028</v>
      </c>
      <c r="C3032" s="7" t="s">
        <v>1029</v>
      </c>
      <c r="D3032" s="7" t="s">
        <v>1030</v>
      </c>
      <c r="E3032" s="7"/>
      <c r="F3032" s="7"/>
    </row>
    <row r="3033">
      <c r="A3033" s="7" t="s">
        <v>4550</v>
      </c>
      <c r="B3033" s="7" t="s">
        <v>859</v>
      </c>
      <c r="C3033" s="7" t="s">
        <v>1132</v>
      </c>
      <c r="D3033" s="7" t="s">
        <v>859</v>
      </c>
      <c r="E3033" s="7"/>
      <c r="F3033" s="7"/>
    </row>
    <row r="3034">
      <c r="A3034" s="7" t="s">
        <v>4551</v>
      </c>
      <c r="B3034" s="7" t="s">
        <v>817</v>
      </c>
      <c r="C3034" s="7" t="s">
        <v>1807</v>
      </c>
      <c r="D3034" s="7" t="s">
        <v>819</v>
      </c>
      <c r="E3034" s="7"/>
      <c r="F3034" s="7"/>
    </row>
    <row r="3035">
      <c r="A3035" s="7" t="s">
        <v>4552</v>
      </c>
      <c r="B3035" s="7" t="s">
        <v>966</v>
      </c>
      <c r="C3035" s="7" t="s">
        <v>967</v>
      </c>
      <c r="D3035" s="7" t="s">
        <v>968</v>
      </c>
      <c r="E3035" s="7"/>
      <c r="F3035" s="7"/>
    </row>
    <row r="3036">
      <c r="A3036" s="7" t="s">
        <v>4553</v>
      </c>
      <c r="C3036" s="7" t="s">
        <v>1400</v>
      </c>
      <c r="D3036" s="7" t="s">
        <v>682</v>
      </c>
      <c r="E3036" s="7"/>
      <c r="F3036" s="7"/>
    </row>
    <row r="3037">
      <c r="A3037" s="7" t="s">
        <v>4554</v>
      </c>
      <c r="B3037" s="7" t="s">
        <v>668</v>
      </c>
      <c r="C3037" s="7" t="s">
        <v>669</v>
      </c>
      <c r="D3037" s="7" t="s">
        <v>670</v>
      </c>
      <c r="E3037" s="7"/>
      <c r="F3037" s="7"/>
    </row>
    <row r="3038">
      <c r="A3038" s="7" t="s">
        <v>4555</v>
      </c>
      <c r="C3038" s="7" t="s">
        <v>1492</v>
      </c>
      <c r="D3038" s="7" t="s">
        <v>527</v>
      </c>
      <c r="E3038" s="7"/>
      <c r="F3038" s="7"/>
    </row>
    <row r="3039">
      <c r="A3039" s="7" t="s">
        <v>4556</v>
      </c>
      <c r="B3039" s="7" t="s">
        <v>2469</v>
      </c>
      <c r="C3039" s="7" t="s">
        <v>529</v>
      </c>
      <c r="D3039" s="7" t="s">
        <v>531</v>
      </c>
      <c r="E3039" s="7"/>
      <c r="F3039" s="7"/>
    </row>
    <row r="3040">
      <c r="A3040" s="7" t="s">
        <v>4557</v>
      </c>
      <c r="B3040" s="7" t="s">
        <v>723</v>
      </c>
      <c r="C3040" s="7" t="s">
        <v>722</v>
      </c>
      <c r="D3040" s="7" t="s">
        <v>723</v>
      </c>
      <c r="E3040" s="7"/>
      <c r="F3040" s="7"/>
    </row>
    <row r="3041">
      <c r="A3041" s="7" t="s">
        <v>4558</v>
      </c>
      <c r="B3041" s="7" t="s">
        <v>4559</v>
      </c>
      <c r="C3041" s="7" t="s">
        <v>952</v>
      </c>
      <c r="D3041" s="7" t="s">
        <v>531</v>
      </c>
      <c r="E3041" s="7"/>
      <c r="F3041" s="7"/>
    </row>
    <row r="3042">
      <c r="A3042" s="7" t="s">
        <v>4560</v>
      </c>
      <c r="C3042" s="7" t="s">
        <v>701</v>
      </c>
      <c r="D3042" s="7" t="s">
        <v>702</v>
      </c>
      <c r="E3042" s="7"/>
      <c r="F3042" s="7"/>
    </row>
    <row r="3043">
      <c r="A3043" s="7" t="s">
        <v>4561</v>
      </c>
      <c r="B3043" s="7" t="s">
        <v>1828</v>
      </c>
      <c r="C3043" s="7" t="s">
        <v>1813</v>
      </c>
      <c r="D3043" s="7" t="s">
        <v>819</v>
      </c>
      <c r="E3043" s="7"/>
      <c r="F3043" s="7"/>
    </row>
    <row r="3044">
      <c r="A3044" s="7" t="s">
        <v>4561</v>
      </c>
      <c r="B3044" s="7" t="s">
        <v>1312</v>
      </c>
      <c r="C3044" s="7" t="s">
        <v>1583</v>
      </c>
      <c r="D3044" s="7" t="s">
        <v>819</v>
      </c>
      <c r="E3044" s="7"/>
      <c r="F3044" s="7"/>
    </row>
    <row r="3045">
      <c r="A3045" s="7" t="s">
        <v>4562</v>
      </c>
      <c r="B3045" s="7" t="s">
        <v>649</v>
      </c>
      <c r="C3045" s="7" t="s">
        <v>650</v>
      </c>
      <c r="D3045" s="7" t="s">
        <v>651</v>
      </c>
      <c r="E3045" s="7"/>
      <c r="F3045" s="7"/>
    </row>
    <row r="3046">
      <c r="A3046" s="7" t="s">
        <v>4563</v>
      </c>
      <c r="B3046" s="7" t="s">
        <v>4564</v>
      </c>
      <c r="C3046" s="7" t="s">
        <v>906</v>
      </c>
      <c r="D3046" s="7" t="s">
        <v>571</v>
      </c>
      <c r="E3046" s="7"/>
      <c r="F3046" s="7"/>
    </row>
    <row r="3047">
      <c r="A3047" s="7" t="s">
        <v>4565</v>
      </c>
      <c r="B3047" s="7" t="s">
        <v>1990</v>
      </c>
      <c r="C3047" s="7" t="s">
        <v>1991</v>
      </c>
      <c r="D3047" s="7" t="s">
        <v>531</v>
      </c>
      <c r="E3047" s="7"/>
      <c r="F3047" s="7"/>
    </row>
    <row r="3048">
      <c r="A3048" s="7" t="s">
        <v>4566</v>
      </c>
      <c r="B3048" s="7" t="s">
        <v>1325</v>
      </c>
      <c r="C3048" s="7" t="s">
        <v>1326</v>
      </c>
      <c r="D3048" s="7" t="s">
        <v>1327</v>
      </c>
      <c r="E3048" s="7"/>
      <c r="F3048" s="7"/>
    </row>
    <row r="3049">
      <c r="A3049" s="7" t="s">
        <v>4567</v>
      </c>
      <c r="B3049" s="7" t="s">
        <v>649</v>
      </c>
      <c r="C3049" s="7" t="s">
        <v>650</v>
      </c>
      <c r="D3049" s="7" t="s">
        <v>651</v>
      </c>
      <c r="E3049" s="7"/>
      <c r="F3049" s="7"/>
    </row>
    <row r="3050">
      <c r="A3050" s="7" t="s">
        <v>4568</v>
      </c>
      <c r="B3050" s="7" t="s">
        <v>863</v>
      </c>
      <c r="C3050" s="7" t="s">
        <v>1360</v>
      </c>
      <c r="D3050" s="7" t="s">
        <v>583</v>
      </c>
      <c r="E3050" s="7"/>
      <c r="F3050" s="7"/>
    </row>
    <row r="3051">
      <c r="A3051" s="7" t="s">
        <v>4569</v>
      </c>
      <c r="B3051" s="7" t="s">
        <v>1818</v>
      </c>
      <c r="C3051" s="7" t="s">
        <v>1207</v>
      </c>
      <c r="D3051" s="7" t="s">
        <v>531</v>
      </c>
      <c r="E3051" s="7"/>
      <c r="F3051" s="7"/>
    </row>
    <row r="3052">
      <c r="A3052" s="7" t="s">
        <v>4570</v>
      </c>
      <c r="B3052" s="7" t="s">
        <v>571</v>
      </c>
      <c r="C3052" s="7" t="s">
        <v>761</v>
      </c>
      <c r="D3052" s="7" t="s">
        <v>571</v>
      </c>
      <c r="E3052" s="7"/>
      <c r="F3052" s="7"/>
    </row>
    <row r="3053">
      <c r="A3053" s="7" t="s">
        <v>4571</v>
      </c>
      <c r="B3053" s="7" t="s">
        <v>1601</v>
      </c>
      <c r="C3053" s="7" t="s">
        <v>1397</v>
      </c>
      <c r="D3053" s="7" t="s">
        <v>1398</v>
      </c>
      <c r="E3053" s="7"/>
      <c r="F3053" s="7"/>
    </row>
    <row r="3054">
      <c r="A3054" s="7" t="s">
        <v>4572</v>
      </c>
      <c r="B3054" s="7" t="s">
        <v>649</v>
      </c>
      <c r="C3054" s="7" t="s">
        <v>650</v>
      </c>
      <c r="D3054" s="7" t="s">
        <v>651</v>
      </c>
      <c r="E3054" s="7"/>
      <c r="F3054" s="7"/>
    </row>
    <row r="3055">
      <c r="A3055" s="7" t="s">
        <v>4573</v>
      </c>
      <c r="B3055" s="7" t="s">
        <v>582</v>
      </c>
      <c r="C3055" s="7" t="s">
        <v>627</v>
      </c>
      <c r="D3055" s="7" t="s">
        <v>583</v>
      </c>
      <c r="E3055" s="7"/>
      <c r="F3055" s="7"/>
    </row>
    <row r="3056">
      <c r="A3056" s="7" t="s">
        <v>4573</v>
      </c>
      <c r="B3056" s="7" t="s">
        <v>815</v>
      </c>
      <c r="C3056" s="7" t="s">
        <v>629</v>
      </c>
      <c r="D3056" s="7" t="s">
        <v>583</v>
      </c>
      <c r="E3056" s="7"/>
      <c r="F3056" s="7"/>
    </row>
    <row r="3057">
      <c r="A3057" s="7" t="s">
        <v>4573</v>
      </c>
      <c r="C3057" s="7" t="s">
        <v>630</v>
      </c>
      <c r="D3057" s="7" t="s">
        <v>583</v>
      </c>
      <c r="E3057" s="7"/>
      <c r="F3057" s="7"/>
    </row>
    <row r="3058">
      <c r="A3058" s="7" t="s">
        <v>4573</v>
      </c>
      <c r="B3058" s="7" t="s">
        <v>582</v>
      </c>
      <c r="C3058" s="7" t="s">
        <v>1904</v>
      </c>
      <c r="D3058" s="7" t="s">
        <v>583</v>
      </c>
      <c r="E3058" s="7"/>
      <c r="F3058" s="7"/>
    </row>
    <row r="3059">
      <c r="A3059" s="7" t="s">
        <v>4573</v>
      </c>
      <c r="B3059" s="7" t="s">
        <v>582</v>
      </c>
      <c r="C3059" s="7" t="s">
        <v>632</v>
      </c>
      <c r="D3059" s="7" t="s">
        <v>583</v>
      </c>
      <c r="E3059" s="7"/>
      <c r="F3059" s="7"/>
    </row>
    <row r="3060">
      <c r="A3060" s="7" t="s">
        <v>4574</v>
      </c>
      <c r="B3060" s="7" t="s">
        <v>1822</v>
      </c>
      <c r="C3060" s="7" t="s">
        <v>624</v>
      </c>
      <c r="D3060" s="7" t="s">
        <v>583</v>
      </c>
      <c r="E3060" s="7"/>
      <c r="F3060" s="7"/>
    </row>
    <row r="3061">
      <c r="A3061" s="7" t="s">
        <v>4575</v>
      </c>
      <c r="B3061" s="7" t="s">
        <v>571</v>
      </c>
      <c r="C3061" s="7" t="s">
        <v>919</v>
      </c>
      <c r="D3061" s="7" t="s">
        <v>571</v>
      </c>
      <c r="E3061" s="7"/>
      <c r="F3061" s="7"/>
    </row>
    <row r="3062">
      <c r="A3062" s="7" t="s">
        <v>4576</v>
      </c>
      <c r="B3062" s="7" t="s">
        <v>1771</v>
      </c>
      <c r="C3062" s="7" t="s">
        <v>1772</v>
      </c>
      <c r="D3062" s="7" t="s">
        <v>1771</v>
      </c>
      <c r="E3062" s="7"/>
      <c r="F3062" s="7"/>
    </row>
    <row r="3063">
      <c r="A3063" s="7" t="s">
        <v>4576</v>
      </c>
      <c r="B3063" s="7" t="s">
        <v>2025</v>
      </c>
      <c r="C3063" s="7" t="s">
        <v>1991</v>
      </c>
      <c r="D3063" s="7" t="s">
        <v>531</v>
      </c>
      <c r="E3063" s="7"/>
      <c r="F3063" s="7"/>
    </row>
    <row r="3064">
      <c r="A3064" s="7" t="s">
        <v>4577</v>
      </c>
      <c r="B3064" s="7" t="s">
        <v>1156</v>
      </c>
      <c r="C3064" s="7" t="s">
        <v>1107</v>
      </c>
      <c r="D3064" s="7" t="s">
        <v>531</v>
      </c>
      <c r="E3064" s="7"/>
      <c r="F3064" s="7"/>
    </row>
    <row r="3065">
      <c r="A3065" s="7" t="s">
        <v>4578</v>
      </c>
      <c r="B3065" s="7" t="s">
        <v>936</v>
      </c>
      <c r="C3065" s="7" t="s">
        <v>937</v>
      </c>
      <c r="D3065" s="7" t="s">
        <v>531</v>
      </c>
      <c r="E3065" s="7"/>
      <c r="F3065" s="7"/>
    </row>
    <row r="3066">
      <c r="A3066" s="7" t="s">
        <v>4579</v>
      </c>
      <c r="B3066" s="7" t="s">
        <v>4580</v>
      </c>
      <c r="C3066" s="7" t="s">
        <v>1145</v>
      </c>
      <c r="D3066" s="7" t="s">
        <v>690</v>
      </c>
      <c r="E3066" s="7"/>
      <c r="F3066" s="7"/>
    </row>
    <row r="3067">
      <c r="A3067" s="7" t="s">
        <v>4581</v>
      </c>
      <c r="B3067" s="7" t="s">
        <v>4582</v>
      </c>
      <c r="C3067" s="7" t="s">
        <v>952</v>
      </c>
      <c r="D3067" s="7" t="s">
        <v>531</v>
      </c>
      <c r="E3067" s="7"/>
      <c r="F3067" s="7"/>
    </row>
    <row r="3068">
      <c r="A3068" s="7" t="s">
        <v>4583</v>
      </c>
      <c r="B3068" s="7" t="s">
        <v>1217</v>
      </c>
      <c r="C3068" s="7" t="s">
        <v>1218</v>
      </c>
      <c r="D3068" s="7" t="s">
        <v>1219</v>
      </c>
      <c r="E3068" s="7"/>
      <c r="F3068" s="7"/>
    </row>
    <row r="3069">
      <c r="A3069" s="7" t="s">
        <v>4584</v>
      </c>
      <c r="B3069" s="7" t="s">
        <v>1129</v>
      </c>
      <c r="C3069" s="7" t="s">
        <v>1130</v>
      </c>
      <c r="D3069" s="7" t="s">
        <v>571</v>
      </c>
      <c r="E3069" s="7"/>
      <c r="F3069" s="7"/>
    </row>
    <row r="3070">
      <c r="A3070" s="7" t="s">
        <v>4585</v>
      </c>
      <c r="B3070" s="7" t="s">
        <v>1312</v>
      </c>
      <c r="C3070" s="7" t="s">
        <v>1313</v>
      </c>
      <c r="D3070" s="7" t="s">
        <v>819</v>
      </c>
      <c r="E3070" s="7"/>
      <c r="F3070" s="7"/>
    </row>
    <row r="3071">
      <c r="A3071" s="7" t="s">
        <v>4586</v>
      </c>
      <c r="C3071" s="7" t="s">
        <v>2152</v>
      </c>
      <c r="D3071" s="7" t="s">
        <v>544</v>
      </c>
      <c r="E3071" s="7"/>
      <c r="F3071" s="7"/>
    </row>
    <row r="3072">
      <c r="A3072" s="7" t="s">
        <v>4587</v>
      </c>
      <c r="C3072" s="7" t="s">
        <v>526</v>
      </c>
      <c r="D3072" s="7" t="s">
        <v>527</v>
      </c>
      <c r="E3072" s="7"/>
      <c r="F3072" s="7"/>
    </row>
    <row r="3073">
      <c r="A3073" s="7" t="s">
        <v>4588</v>
      </c>
      <c r="B3073" s="7" t="s">
        <v>1510</v>
      </c>
      <c r="C3073" s="7" t="s">
        <v>1360</v>
      </c>
      <c r="D3073" s="7" t="s">
        <v>583</v>
      </c>
      <c r="E3073" s="7"/>
      <c r="F3073" s="7"/>
    </row>
    <row r="3074">
      <c r="A3074" s="7" t="s">
        <v>4588</v>
      </c>
      <c r="B3074" s="7" t="s">
        <v>1510</v>
      </c>
      <c r="C3074" s="7" t="s">
        <v>632</v>
      </c>
      <c r="D3074" s="7" t="s">
        <v>583</v>
      </c>
      <c r="E3074" s="7"/>
      <c r="F3074" s="7"/>
    </row>
    <row r="3075">
      <c r="A3075" s="7" t="s">
        <v>4589</v>
      </c>
      <c r="B3075" s="7" t="s">
        <v>672</v>
      </c>
      <c r="C3075" s="7" t="s">
        <v>673</v>
      </c>
      <c r="D3075" s="7" t="s">
        <v>672</v>
      </c>
      <c r="E3075" s="7"/>
      <c r="F3075" s="7"/>
    </row>
    <row r="3076">
      <c r="A3076" s="7" t="s">
        <v>4590</v>
      </c>
      <c r="C3076" s="7" t="s">
        <v>771</v>
      </c>
      <c r="D3076" s="7" t="s">
        <v>771</v>
      </c>
      <c r="E3076" s="7"/>
      <c r="F3076" s="7"/>
    </row>
    <row r="3077">
      <c r="A3077" s="7" t="s">
        <v>4591</v>
      </c>
      <c r="C3077" s="7" t="s">
        <v>2039</v>
      </c>
      <c r="D3077" s="7" t="s">
        <v>968</v>
      </c>
      <c r="E3077" s="7"/>
      <c r="F3077" s="7"/>
    </row>
    <row r="3078">
      <c r="A3078" s="7" t="s">
        <v>4592</v>
      </c>
      <c r="C3078" s="7" t="s">
        <v>1236</v>
      </c>
      <c r="D3078" s="7" t="s">
        <v>1236</v>
      </c>
      <c r="E3078" s="7"/>
      <c r="F3078" s="7"/>
    </row>
    <row r="3079">
      <c r="A3079" s="7" t="s">
        <v>4592</v>
      </c>
      <c r="C3079" s="7" t="s">
        <v>1336</v>
      </c>
      <c r="D3079" s="7" t="s">
        <v>1191</v>
      </c>
      <c r="E3079" s="7"/>
      <c r="F3079" s="7"/>
    </row>
    <row r="3080">
      <c r="A3080" s="7" t="s">
        <v>4593</v>
      </c>
      <c r="C3080" s="7" t="s">
        <v>701</v>
      </c>
      <c r="D3080" s="7" t="s">
        <v>702</v>
      </c>
      <c r="E3080" s="7"/>
      <c r="F3080" s="7"/>
    </row>
    <row r="3081">
      <c r="A3081" s="7" t="s">
        <v>4594</v>
      </c>
      <c r="B3081" s="7" t="s">
        <v>577</v>
      </c>
      <c r="C3081" s="7" t="s">
        <v>578</v>
      </c>
      <c r="D3081" s="7" t="s">
        <v>579</v>
      </c>
      <c r="E3081" s="7"/>
      <c r="F3081" s="7"/>
    </row>
    <row r="3082">
      <c r="A3082" s="7" t="s">
        <v>4595</v>
      </c>
      <c r="B3082" s="7" t="s">
        <v>615</v>
      </c>
      <c r="C3082" s="7" t="s">
        <v>1127</v>
      </c>
      <c r="D3082" s="7" t="s">
        <v>617</v>
      </c>
      <c r="E3082" s="7"/>
      <c r="F3082" s="7"/>
    </row>
    <row r="3083">
      <c r="A3083" s="7" t="s">
        <v>4596</v>
      </c>
      <c r="B3083" s="7" t="s">
        <v>1217</v>
      </c>
      <c r="C3083" s="7" t="s">
        <v>2362</v>
      </c>
      <c r="D3083" s="7" t="s">
        <v>1219</v>
      </c>
      <c r="E3083" s="7"/>
      <c r="F3083" s="7"/>
    </row>
    <row r="3084">
      <c r="A3084" s="7" t="s">
        <v>4597</v>
      </c>
      <c r="C3084" s="7" t="s">
        <v>1176</v>
      </c>
      <c r="D3084" s="7" t="s">
        <v>1177</v>
      </c>
      <c r="E3084" s="7"/>
      <c r="F3084" s="7"/>
    </row>
    <row r="3085">
      <c r="A3085" s="7" t="s">
        <v>4598</v>
      </c>
      <c r="B3085" s="7" t="s">
        <v>1482</v>
      </c>
      <c r="C3085" s="7" t="s">
        <v>1481</v>
      </c>
      <c r="D3085" s="7" t="s">
        <v>1030</v>
      </c>
      <c r="E3085" s="7"/>
      <c r="F3085" s="7"/>
    </row>
    <row r="3086">
      <c r="A3086" s="7" t="s">
        <v>4599</v>
      </c>
      <c r="C3086" s="7" t="s">
        <v>1250</v>
      </c>
      <c r="D3086" s="7" t="s">
        <v>1251</v>
      </c>
      <c r="E3086" s="7"/>
      <c r="F3086" s="7"/>
    </row>
    <row r="3087">
      <c r="A3087" s="7" t="s">
        <v>4600</v>
      </c>
      <c r="B3087" s="7" t="s">
        <v>704</v>
      </c>
      <c r="C3087" s="7" t="s">
        <v>705</v>
      </c>
      <c r="D3087" s="7" t="s">
        <v>706</v>
      </c>
      <c r="E3087" s="7"/>
      <c r="F3087" s="7"/>
    </row>
    <row r="3088">
      <c r="A3088" s="7" t="s">
        <v>4601</v>
      </c>
      <c r="B3088" s="7" t="s">
        <v>704</v>
      </c>
      <c r="C3088" s="7" t="s">
        <v>705</v>
      </c>
      <c r="D3088" s="7" t="s">
        <v>706</v>
      </c>
      <c r="E3088" s="7"/>
      <c r="F3088" s="7"/>
    </row>
    <row r="3089">
      <c r="A3089" s="7" t="s">
        <v>4602</v>
      </c>
      <c r="C3089" s="7" t="s">
        <v>771</v>
      </c>
      <c r="D3089" s="7" t="s">
        <v>771</v>
      </c>
      <c r="E3089" s="7"/>
      <c r="F3089" s="7"/>
    </row>
    <row r="3090">
      <c r="A3090" s="7" t="s">
        <v>4603</v>
      </c>
      <c r="C3090" s="7" t="s">
        <v>1492</v>
      </c>
      <c r="D3090" s="7" t="s">
        <v>527</v>
      </c>
      <c r="E3090" s="7"/>
      <c r="F3090" s="7"/>
    </row>
    <row r="3091">
      <c r="A3091" s="7" t="s">
        <v>4604</v>
      </c>
      <c r="C3091" s="7" t="s">
        <v>1492</v>
      </c>
      <c r="D3091" s="7" t="s">
        <v>527</v>
      </c>
      <c r="E3091" s="7"/>
      <c r="F3091" s="7"/>
    </row>
    <row r="3092">
      <c r="A3092" s="7" t="s">
        <v>4605</v>
      </c>
      <c r="C3092" s="7" t="s">
        <v>1492</v>
      </c>
      <c r="D3092" s="7" t="s">
        <v>527</v>
      </c>
      <c r="E3092" s="7"/>
      <c r="F3092" s="7"/>
    </row>
    <row r="3093">
      <c r="A3093" s="7" t="s">
        <v>4606</v>
      </c>
      <c r="C3093" s="7" t="s">
        <v>1452</v>
      </c>
      <c r="D3093" s="7" t="s">
        <v>583</v>
      </c>
      <c r="E3093" s="7"/>
      <c r="F3093" s="7"/>
    </row>
    <row r="3094">
      <c r="A3094" s="7" t="s">
        <v>4607</v>
      </c>
      <c r="B3094" s="7" t="s">
        <v>4608</v>
      </c>
      <c r="C3094" s="7" t="s">
        <v>1159</v>
      </c>
      <c r="D3094" s="7" t="s">
        <v>1160</v>
      </c>
      <c r="E3094" s="7"/>
      <c r="F3094" s="7"/>
    </row>
    <row r="3095">
      <c r="A3095" s="7" t="s">
        <v>4609</v>
      </c>
      <c r="B3095" s="7" t="s">
        <v>3086</v>
      </c>
      <c r="C3095" s="7" t="s">
        <v>1029</v>
      </c>
      <c r="D3095" s="7" t="s">
        <v>1030</v>
      </c>
      <c r="E3095" s="7"/>
      <c r="F3095" s="7"/>
    </row>
    <row r="3096">
      <c r="A3096" s="7" t="s">
        <v>4610</v>
      </c>
      <c r="B3096" s="7" t="s">
        <v>1329</v>
      </c>
      <c r="C3096" s="7" t="s">
        <v>1752</v>
      </c>
      <c r="D3096" s="7" t="s">
        <v>1331</v>
      </c>
      <c r="E3096" s="7"/>
      <c r="F3096" s="7"/>
    </row>
    <row r="3097">
      <c r="A3097" s="7" t="s">
        <v>4611</v>
      </c>
      <c r="B3097" s="7" t="s">
        <v>4612</v>
      </c>
      <c r="C3097" s="7" t="s">
        <v>1744</v>
      </c>
      <c r="D3097" s="7" t="s">
        <v>617</v>
      </c>
      <c r="E3097" s="7"/>
      <c r="F3097" s="7"/>
    </row>
    <row r="3098">
      <c r="A3098" s="7" t="s">
        <v>4613</v>
      </c>
      <c r="B3098" s="7" t="s">
        <v>4614</v>
      </c>
      <c r="C3098" s="7" t="s">
        <v>1637</v>
      </c>
      <c r="D3098" s="7" t="s">
        <v>1638</v>
      </c>
      <c r="E3098" s="7"/>
      <c r="F3098" s="7"/>
    </row>
    <row r="3099">
      <c r="A3099" s="7" t="s">
        <v>4615</v>
      </c>
      <c r="C3099" s="7" t="s">
        <v>1019</v>
      </c>
      <c r="D3099" s="7" t="s">
        <v>609</v>
      </c>
      <c r="E3099" s="7"/>
      <c r="F3099" s="7"/>
    </row>
    <row r="3100">
      <c r="A3100" s="7" t="s">
        <v>4616</v>
      </c>
      <c r="B3100" s="7" t="s">
        <v>4617</v>
      </c>
      <c r="C3100" s="7" t="s">
        <v>1642</v>
      </c>
      <c r="D3100" s="7" t="s">
        <v>1643</v>
      </c>
      <c r="E3100" s="7"/>
      <c r="F3100" s="7"/>
    </row>
    <row r="3101">
      <c r="A3101" s="7" t="s">
        <v>4618</v>
      </c>
      <c r="B3101" s="7" t="s">
        <v>672</v>
      </c>
      <c r="C3101" s="7" t="s">
        <v>673</v>
      </c>
      <c r="D3101" s="7" t="s">
        <v>672</v>
      </c>
      <c r="E3101" s="7"/>
      <c r="F3101" s="7"/>
    </row>
    <row r="3102">
      <c r="A3102" s="7" t="s">
        <v>4619</v>
      </c>
      <c r="B3102" s="7" t="s">
        <v>1118</v>
      </c>
      <c r="C3102" s="7" t="s">
        <v>1119</v>
      </c>
      <c r="D3102" s="7" t="s">
        <v>1120</v>
      </c>
      <c r="E3102" s="7"/>
      <c r="F3102" s="7"/>
    </row>
    <row r="3103">
      <c r="A3103" s="7" t="s">
        <v>4620</v>
      </c>
      <c r="B3103" s="7" t="s">
        <v>564</v>
      </c>
      <c r="C3103" s="7" t="s">
        <v>563</v>
      </c>
      <c r="D3103" s="7" t="s">
        <v>564</v>
      </c>
      <c r="E3103" s="7"/>
      <c r="F3103" s="7"/>
    </row>
    <row r="3104">
      <c r="A3104" s="7" t="s">
        <v>4621</v>
      </c>
      <c r="B3104" s="7" t="s">
        <v>1482</v>
      </c>
      <c r="C3104" s="7" t="s">
        <v>1481</v>
      </c>
      <c r="D3104" s="7" t="s">
        <v>1030</v>
      </c>
      <c r="E3104" s="7"/>
      <c r="F3104" s="7"/>
    </row>
    <row r="3105">
      <c r="A3105" s="7" t="s">
        <v>4622</v>
      </c>
      <c r="B3105" s="7" t="s">
        <v>4623</v>
      </c>
      <c r="C3105" s="7" t="s">
        <v>1668</v>
      </c>
      <c r="D3105" s="7" t="s">
        <v>690</v>
      </c>
      <c r="E3105" s="7"/>
      <c r="F3105" s="7"/>
    </row>
    <row r="3106">
      <c r="A3106" s="7" t="s">
        <v>4624</v>
      </c>
      <c r="B3106" s="7" t="s">
        <v>1030</v>
      </c>
      <c r="C3106" s="7" t="s">
        <v>1060</v>
      </c>
      <c r="D3106" s="7" t="s">
        <v>1030</v>
      </c>
      <c r="E3106" s="7"/>
      <c r="F3106" s="7"/>
    </row>
    <row r="3107">
      <c r="A3107" s="7" t="s">
        <v>4625</v>
      </c>
      <c r="B3107" s="7" t="s">
        <v>634</v>
      </c>
      <c r="C3107" s="7" t="s">
        <v>635</v>
      </c>
      <c r="D3107" s="7" t="s">
        <v>531</v>
      </c>
      <c r="E3107" s="7"/>
      <c r="F3107" s="7"/>
    </row>
    <row r="3108">
      <c r="A3108" s="7" t="s">
        <v>4626</v>
      </c>
      <c r="C3108" s="7" t="s">
        <v>526</v>
      </c>
      <c r="D3108" s="7" t="s">
        <v>527</v>
      </c>
      <c r="E3108" s="7"/>
      <c r="F3108" s="7"/>
    </row>
    <row r="3109">
      <c r="A3109" s="7" t="s">
        <v>4627</v>
      </c>
      <c r="B3109" s="7" t="s">
        <v>4152</v>
      </c>
      <c r="C3109" s="7" t="s">
        <v>744</v>
      </c>
      <c r="D3109" s="7" t="s">
        <v>745</v>
      </c>
      <c r="E3109" s="7"/>
      <c r="F3109" s="7"/>
    </row>
    <row r="3110">
      <c r="A3110" s="7" t="s">
        <v>4628</v>
      </c>
      <c r="C3110" s="7" t="s">
        <v>777</v>
      </c>
      <c r="D3110" s="7" t="s">
        <v>527</v>
      </c>
      <c r="E3110" s="7"/>
      <c r="F3110" s="7"/>
    </row>
    <row r="3111">
      <c r="A3111" s="7" t="s">
        <v>4629</v>
      </c>
      <c r="C3111" s="7" t="s">
        <v>777</v>
      </c>
      <c r="D3111" s="7" t="s">
        <v>527</v>
      </c>
      <c r="E3111" s="7"/>
      <c r="F3111" s="7"/>
    </row>
    <row r="3112">
      <c r="A3112" s="7" t="s">
        <v>4630</v>
      </c>
      <c r="C3112" s="7" t="s">
        <v>777</v>
      </c>
      <c r="D3112" s="7" t="s">
        <v>527</v>
      </c>
      <c r="E3112" s="7"/>
      <c r="F3112" s="7"/>
    </row>
    <row r="3113">
      <c r="A3113" s="7" t="s">
        <v>4631</v>
      </c>
      <c r="B3113" s="7" t="s">
        <v>2025</v>
      </c>
      <c r="C3113" s="7" t="s">
        <v>1991</v>
      </c>
      <c r="D3113" s="7" t="s">
        <v>531</v>
      </c>
      <c r="E3113" s="7"/>
      <c r="F3113" s="7"/>
    </row>
    <row r="3114">
      <c r="A3114" s="7" t="s">
        <v>4632</v>
      </c>
      <c r="B3114" s="7" t="s">
        <v>1482</v>
      </c>
      <c r="C3114" s="7" t="s">
        <v>1481</v>
      </c>
      <c r="D3114" s="7" t="s">
        <v>1030</v>
      </c>
      <c r="E3114" s="7"/>
      <c r="F3114" s="7"/>
    </row>
    <row r="3115">
      <c r="A3115" s="7" t="s">
        <v>4633</v>
      </c>
      <c r="B3115" s="7" t="s">
        <v>615</v>
      </c>
      <c r="C3115" s="7" t="s">
        <v>1127</v>
      </c>
      <c r="D3115" s="7" t="s">
        <v>617</v>
      </c>
      <c r="E3115" s="7"/>
      <c r="F3115" s="7"/>
    </row>
    <row r="3116">
      <c r="A3116" s="7" t="s">
        <v>4634</v>
      </c>
      <c r="B3116" s="7" t="s">
        <v>1278</v>
      </c>
      <c r="C3116" s="7" t="s">
        <v>595</v>
      </c>
      <c r="D3116" s="7" t="s">
        <v>596</v>
      </c>
      <c r="E3116" s="7"/>
      <c r="F3116" s="7"/>
    </row>
    <row r="3117">
      <c r="A3117" s="7" t="s">
        <v>4635</v>
      </c>
      <c r="B3117" s="7" t="s">
        <v>3988</v>
      </c>
      <c r="C3117" s="7" t="s">
        <v>1781</v>
      </c>
      <c r="D3117" s="7" t="s">
        <v>1782</v>
      </c>
      <c r="E3117" s="7"/>
      <c r="F3117" s="7"/>
    </row>
    <row r="3118">
      <c r="A3118" s="7" t="s">
        <v>4636</v>
      </c>
      <c r="B3118" s="7" t="s">
        <v>804</v>
      </c>
      <c r="C3118" s="7" t="s">
        <v>805</v>
      </c>
      <c r="D3118" s="7" t="s">
        <v>806</v>
      </c>
      <c r="E3118" s="7"/>
      <c r="F3118" s="7"/>
    </row>
    <row r="3119">
      <c r="A3119" s="7" t="s">
        <v>4637</v>
      </c>
      <c r="C3119" s="7" t="s">
        <v>1076</v>
      </c>
      <c r="D3119" s="7" t="s">
        <v>1077</v>
      </c>
      <c r="E3119" s="7"/>
      <c r="F3119" s="7"/>
    </row>
    <row r="3120">
      <c r="A3120" s="7" t="s">
        <v>4637</v>
      </c>
      <c r="B3120" s="7" t="s">
        <v>4638</v>
      </c>
      <c r="C3120" s="7" t="s">
        <v>1011</v>
      </c>
      <c r="D3120" s="7" t="s">
        <v>1012</v>
      </c>
      <c r="E3120" s="7"/>
      <c r="F3120" s="7"/>
    </row>
    <row r="3121">
      <c r="A3121" s="7" t="s">
        <v>4639</v>
      </c>
      <c r="B3121" s="7" t="s">
        <v>538</v>
      </c>
      <c r="C3121" s="7" t="s">
        <v>1338</v>
      </c>
      <c r="D3121" s="7" t="s">
        <v>538</v>
      </c>
      <c r="E3121" s="7"/>
      <c r="F3121" s="7"/>
    </row>
    <row r="3122">
      <c r="A3122" s="7" t="s">
        <v>4640</v>
      </c>
      <c r="B3122" s="7" t="s">
        <v>4641</v>
      </c>
      <c r="C3122" s="7" t="s">
        <v>616</v>
      </c>
      <c r="D3122" s="7" t="s">
        <v>617</v>
      </c>
      <c r="E3122" s="7"/>
      <c r="F3122" s="7"/>
    </row>
    <row r="3123">
      <c r="A3123" s="7" t="s">
        <v>4642</v>
      </c>
      <c r="B3123" s="7" t="s">
        <v>783</v>
      </c>
      <c r="C3123" s="7" t="s">
        <v>784</v>
      </c>
      <c r="D3123" s="7" t="s">
        <v>690</v>
      </c>
      <c r="E3123" s="7"/>
      <c r="F3123" s="7"/>
    </row>
    <row r="3124">
      <c r="A3124" s="7" t="s">
        <v>4643</v>
      </c>
      <c r="B3124" s="7" t="s">
        <v>921</v>
      </c>
      <c r="C3124" s="7" t="s">
        <v>922</v>
      </c>
      <c r="D3124" s="7" t="s">
        <v>921</v>
      </c>
      <c r="E3124" s="7"/>
      <c r="F3124" s="7"/>
    </row>
    <row r="3125">
      <c r="A3125" s="7" t="s">
        <v>4644</v>
      </c>
      <c r="C3125" s="7" t="s">
        <v>930</v>
      </c>
      <c r="D3125" s="7" t="s">
        <v>930</v>
      </c>
      <c r="E3125" s="7"/>
      <c r="F3125" s="7"/>
    </row>
    <row r="3126">
      <c r="A3126" s="7" t="s">
        <v>4645</v>
      </c>
      <c r="B3126" s="7" t="s">
        <v>4646</v>
      </c>
      <c r="C3126" s="7" t="s">
        <v>1042</v>
      </c>
      <c r="D3126" s="7" t="s">
        <v>1043</v>
      </c>
      <c r="E3126" s="7"/>
      <c r="F3126" s="7"/>
    </row>
    <row r="3127">
      <c r="A3127" s="7" t="s">
        <v>4647</v>
      </c>
      <c r="B3127" s="7" t="s">
        <v>921</v>
      </c>
      <c r="C3127" s="7" t="s">
        <v>922</v>
      </c>
      <c r="D3127" s="7" t="s">
        <v>921</v>
      </c>
      <c r="E3127" s="7"/>
      <c r="F3127" s="7"/>
    </row>
    <row r="3128">
      <c r="A3128" s="7" t="s">
        <v>4648</v>
      </c>
      <c r="B3128" s="7" t="s">
        <v>1329</v>
      </c>
      <c r="C3128" s="7" t="s">
        <v>1330</v>
      </c>
      <c r="D3128" s="7" t="s">
        <v>1331</v>
      </c>
      <c r="E3128" s="7"/>
      <c r="F3128" s="7"/>
    </row>
    <row r="3129">
      <c r="A3129" s="7" t="s">
        <v>4649</v>
      </c>
      <c r="B3129" s="7" t="s">
        <v>4650</v>
      </c>
      <c r="C3129" s="7" t="s">
        <v>529</v>
      </c>
      <c r="D3129" s="7" t="s">
        <v>531</v>
      </c>
      <c r="E3129" s="7"/>
      <c r="F3129" s="7"/>
    </row>
    <row r="3130">
      <c r="A3130" s="7" t="s">
        <v>4651</v>
      </c>
      <c r="B3130" s="7" t="s">
        <v>582</v>
      </c>
      <c r="C3130" s="7" t="s">
        <v>1904</v>
      </c>
      <c r="D3130" s="7" t="s">
        <v>583</v>
      </c>
      <c r="E3130" s="7"/>
      <c r="F3130" s="7"/>
    </row>
    <row r="3131">
      <c r="A3131" s="7" t="s">
        <v>4652</v>
      </c>
      <c r="B3131" s="7" t="s">
        <v>1047</v>
      </c>
      <c r="C3131" s="7" t="s">
        <v>4653</v>
      </c>
      <c r="D3131" s="7" t="s">
        <v>4654</v>
      </c>
      <c r="E3131" s="7"/>
      <c r="F3131" s="7"/>
    </row>
    <row r="3132">
      <c r="A3132" s="7" t="s">
        <v>4655</v>
      </c>
      <c r="B3132" s="7" t="s">
        <v>4656</v>
      </c>
      <c r="C3132" s="7" t="s">
        <v>959</v>
      </c>
      <c r="D3132" s="7" t="s">
        <v>664</v>
      </c>
      <c r="E3132" s="7"/>
      <c r="F3132" s="7"/>
    </row>
    <row r="3133">
      <c r="A3133" s="7" t="s">
        <v>4657</v>
      </c>
      <c r="C3133" s="7" t="s">
        <v>698</v>
      </c>
      <c r="D3133" s="7" t="s">
        <v>699</v>
      </c>
      <c r="E3133" s="7"/>
      <c r="F3133" s="7"/>
    </row>
    <row r="3134">
      <c r="A3134" s="7" t="s">
        <v>4658</v>
      </c>
      <c r="B3134" s="7" t="s">
        <v>751</v>
      </c>
      <c r="C3134" s="7" t="s">
        <v>752</v>
      </c>
      <c r="D3134" s="7" t="s">
        <v>753</v>
      </c>
      <c r="E3134" s="7"/>
      <c r="F3134" s="7"/>
    </row>
    <row r="3135">
      <c r="A3135" s="7" t="s">
        <v>4659</v>
      </c>
      <c r="B3135" s="7" t="s">
        <v>573</v>
      </c>
      <c r="C3135" s="7" t="s">
        <v>574</v>
      </c>
      <c r="D3135" s="7" t="s">
        <v>575</v>
      </c>
      <c r="E3135" s="7"/>
      <c r="F3135" s="7"/>
    </row>
    <row r="3136">
      <c r="A3136" s="7" t="s">
        <v>4660</v>
      </c>
      <c r="C3136" s="7" t="s">
        <v>1564</v>
      </c>
      <c r="D3136" s="7" t="s">
        <v>1564</v>
      </c>
      <c r="E3136" s="7"/>
      <c r="F3136" s="7"/>
    </row>
    <row r="3137">
      <c r="A3137" s="7" t="s">
        <v>4661</v>
      </c>
      <c r="C3137" s="7" t="s">
        <v>839</v>
      </c>
      <c r="D3137" s="7" t="s">
        <v>599</v>
      </c>
      <c r="E3137" s="7"/>
      <c r="F3137" s="7"/>
    </row>
    <row r="3138">
      <c r="A3138" s="7" t="s">
        <v>4662</v>
      </c>
      <c r="C3138" s="7" t="s">
        <v>1068</v>
      </c>
      <c r="D3138" s="7" t="s">
        <v>1068</v>
      </c>
      <c r="E3138" s="7"/>
      <c r="F3138" s="7"/>
    </row>
    <row r="3139">
      <c r="A3139" s="7" t="s">
        <v>4663</v>
      </c>
      <c r="C3139" s="7" t="s">
        <v>1051</v>
      </c>
      <c r="D3139" s="7" t="s">
        <v>1052</v>
      </c>
      <c r="E3139" s="7"/>
      <c r="F3139" s="7"/>
    </row>
    <row r="3140">
      <c r="A3140" s="7" t="s">
        <v>4664</v>
      </c>
      <c r="B3140" s="7" t="s">
        <v>566</v>
      </c>
      <c r="C3140" s="7" t="s">
        <v>567</v>
      </c>
      <c r="D3140" s="7" t="s">
        <v>568</v>
      </c>
      <c r="E3140" s="7"/>
      <c r="F3140" s="7"/>
    </row>
    <row r="3141">
      <c r="A3141" s="7" t="s">
        <v>4665</v>
      </c>
      <c r="B3141" s="7" t="s">
        <v>562</v>
      </c>
      <c r="C3141" s="7" t="s">
        <v>563</v>
      </c>
      <c r="D3141" s="7" t="s">
        <v>564</v>
      </c>
      <c r="E3141" s="7"/>
      <c r="F3141" s="7"/>
    </row>
    <row r="3142">
      <c r="A3142" s="7" t="s">
        <v>4666</v>
      </c>
      <c r="B3142" s="7" t="s">
        <v>1589</v>
      </c>
      <c r="C3142" s="7" t="s">
        <v>1590</v>
      </c>
      <c r="D3142" s="7" t="s">
        <v>1236</v>
      </c>
      <c r="E3142" s="7"/>
      <c r="F3142" s="7"/>
    </row>
    <row r="3143">
      <c r="A3143" s="7" t="s">
        <v>4667</v>
      </c>
      <c r="B3143" s="7" t="s">
        <v>573</v>
      </c>
      <c r="C3143" s="7" t="s">
        <v>574</v>
      </c>
      <c r="D3143" s="7" t="s">
        <v>575</v>
      </c>
      <c r="E3143" s="7"/>
      <c r="F3143" s="7"/>
    </row>
    <row r="3144">
      <c r="A3144" s="7" t="s">
        <v>4668</v>
      </c>
      <c r="B3144" s="7" t="s">
        <v>846</v>
      </c>
      <c r="C3144" s="7" t="s">
        <v>847</v>
      </c>
      <c r="D3144" s="7" t="s">
        <v>848</v>
      </c>
      <c r="E3144" s="7"/>
      <c r="F3144" s="7"/>
    </row>
    <row r="3145">
      <c r="A3145" s="7" t="s">
        <v>4669</v>
      </c>
      <c r="B3145" s="7" t="s">
        <v>3550</v>
      </c>
      <c r="C3145" s="7" t="s">
        <v>952</v>
      </c>
      <c r="D3145" s="7" t="s">
        <v>531</v>
      </c>
      <c r="E3145" s="7"/>
      <c r="F3145" s="7"/>
    </row>
    <row r="3146">
      <c r="A3146" s="7" t="s">
        <v>4670</v>
      </c>
      <c r="B3146" s="7" t="s">
        <v>4671</v>
      </c>
      <c r="C3146" s="7" t="s">
        <v>1791</v>
      </c>
      <c r="D3146" s="7" t="s">
        <v>1792</v>
      </c>
      <c r="E3146" s="7"/>
      <c r="F3146" s="7"/>
    </row>
    <row r="3147">
      <c r="A3147" s="7" t="s">
        <v>4672</v>
      </c>
      <c r="B3147" s="7" t="s">
        <v>2599</v>
      </c>
      <c r="C3147" s="7" t="s">
        <v>2241</v>
      </c>
      <c r="D3147" s="7" t="s">
        <v>2242</v>
      </c>
      <c r="E3147" s="7"/>
      <c r="F3147" s="7"/>
    </row>
    <row r="3148">
      <c r="A3148" s="7" t="s">
        <v>4673</v>
      </c>
      <c r="B3148" s="7" t="s">
        <v>4674</v>
      </c>
      <c r="C3148" s="7" t="s">
        <v>1437</v>
      </c>
      <c r="D3148" s="7" t="s">
        <v>690</v>
      </c>
      <c r="E3148" s="7"/>
      <c r="F3148" s="7"/>
    </row>
    <row r="3149">
      <c r="A3149" s="7" t="s">
        <v>4675</v>
      </c>
      <c r="B3149" s="7" t="s">
        <v>1369</v>
      </c>
      <c r="C3149" s="7" t="s">
        <v>1370</v>
      </c>
      <c r="D3149" s="7" t="s">
        <v>1310</v>
      </c>
      <c r="E3149" s="7"/>
      <c r="F3149" s="7"/>
    </row>
    <row r="3150">
      <c r="A3150" s="7" t="s">
        <v>4676</v>
      </c>
      <c r="B3150" s="7" t="s">
        <v>926</v>
      </c>
      <c r="C3150" s="7" t="s">
        <v>927</v>
      </c>
      <c r="D3150" s="7" t="s">
        <v>928</v>
      </c>
      <c r="E3150" s="7"/>
      <c r="F3150" s="7"/>
    </row>
    <row r="3151">
      <c r="A3151" s="7" t="s">
        <v>4677</v>
      </c>
      <c r="B3151" s="7" t="s">
        <v>4678</v>
      </c>
      <c r="C3151" s="7" t="s">
        <v>709</v>
      </c>
      <c r="D3151" s="7" t="s">
        <v>710</v>
      </c>
      <c r="E3151" s="7"/>
      <c r="F3151" s="7"/>
    </row>
    <row r="3152">
      <c r="A3152" s="7" t="s">
        <v>4679</v>
      </c>
      <c r="C3152" s="7" t="s">
        <v>701</v>
      </c>
      <c r="D3152" s="7" t="s">
        <v>702</v>
      </c>
      <c r="E3152" s="7"/>
      <c r="F3152" s="7"/>
    </row>
    <row r="3153">
      <c r="A3153" s="7" t="s">
        <v>4680</v>
      </c>
      <c r="B3153" s="7" t="s">
        <v>1232</v>
      </c>
      <c r="C3153" s="7" t="s">
        <v>986</v>
      </c>
      <c r="D3153" s="7" t="s">
        <v>985</v>
      </c>
      <c r="E3153" s="7"/>
      <c r="F3153" s="7"/>
    </row>
    <row r="3154">
      <c r="A3154" s="7" t="s">
        <v>4681</v>
      </c>
      <c r="B3154" s="7" t="s">
        <v>4682</v>
      </c>
      <c r="C3154" s="7" t="s">
        <v>1025</v>
      </c>
      <c r="D3154" s="7" t="s">
        <v>887</v>
      </c>
      <c r="E3154" s="7"/>
      <c r="F3154" s="7"/>
    </row>
    <row r="3155">
      <c r="A3155" s="7" t="s">
        <v>4683</v>
      </c>
      <c r="B3155" s="7" t="s">
        <v>4684</v>
      </c>
      <c r="C3155" s="7" t="s">
        <v>1240</v>
      </c>
      <c r="D3155" s="7" t="s">
        <v>872</v>
      </c>
      <c r="E3155" s="7"/>
      <c r="F3155" s="7"/>
    </row>
    <row r="3156">
      <c r="A3156" s="7" t="s">
        <v>4685</v>
      </c>
      <c r="B3156" s="7" t="s">
        <v>562</v>
      </c>
      <c r="C3156" s="7" t="s">
        <v>563</v>
      </c>
      <c r="D3156" s="7" t="s">
        <v>564</v>
      </c>
      <c r="E3156" s="7"/>
      <c r="F3156" s="7"/>
    </row>
    <row r="3157">
      <c r="A3157" s="7" t="s">
        <v>4686</v>
      </c>
      <c r="B3157" s="7" t="s">
        <v>3394</v>
      </c>
      <c r="C3157" s="7" t="s">
        <v>1807</v>
      </c>
      <c r="D3157" s="7" t="s">
        <v>819</v>
      </c>
      <c r="E3157" s="7"/>
      <c r="F3157" s="7"/>
    </row>
    <row r="3158">
      <c r="A3158" s="7" t="s">
        <v>860</v>
      </c>
      <c r="B3158" s="7" t="s">
        <v>859</v>
      </c>
      <c r="C3158" s="7" t="s">
        <v>860</v>
      </c>
      <c r="D3158" s="7" t="s">
        <v>859</v>
      </c>
      <c r="E3158" s="7"/>
      <c r="F3158" s="7"/>
    </row>
    <row r="3159">
      <c r="A3159" s="7" t="s">
        <v>4687</v>
      </c>
      <c r="B3159" s="7" t="s">
        <v>582</v>
      </c>
      <c r="C3159" s="7" t="s">
        <v>627</v>
      </c>
      <c r="D3159" s="7" t="s">
        <v>583</v>
      </c>
      <c r="E3159" s="7"/>
      <c r="F3159" s="7"/>
    </row>
    <row r="3160">
      <c r="A3160" s="7" t="s">
        <v>4688</v>
      </c>
      <c r="B3160" s="7" t="s">
        <v>531</v>
      </c>
      <c r="C3160" s="7" t="s">
        <v>1773</v>
      </c>
      <c r="D3160" s="7" t="s">
        <v>531</v>
      </c>
      <c r="E3160" s="7"/>
      <c r="F3160" s="7"/>
    </row>
    <row r="3161">
      <c r="A3161" s="7" t="s">
        <v>4689</v>
      </c>
      <c r="B3161" s="7" t="s">
        <v>571</v>
      </c>
      <c r="C3161" s="7" t="s">
        <v>761</v>
      </c>
      <c r="D3161" s="7" t="s">
        <v>571</v>
      </c>
      <c r="E3161" s="7"/>
      <c r="F3161" s="7"/>
    </row>
    <row r="3162">
      <c r="A3162" s="7" t="s">
        <v>4690</v>
      </c>
      <c r="B3162" s="7" t="s">
        <v>2207</v>
      </c>
      <c r="C3162" s="7" t="s">
        <v>1244</v>
      </c>
      <c r="D3162" s="7" t="s">
        <v>749</v>
      </c>
      <c r="E3162" s="7"/>
      <c r="F3162" s="7"/>
    </row>
    <row r="3163">
      <c r="A3163" s="7" t="s">
        <v>4691</v>
      </c>
      <c r="B3163" s="7" t="s">
        <v>1152</v>
      </c>
      <c r="C3163" s="7" t="s">
        <v>1153</v>
      </c>
      <c r="D3163" s="7" t="s">
        <v>568</v>
      </c>
      <c r="E3163" s="7"/>
      <c r="F3163" s="7"/>
    </row>
    <row r="3164">
      <c r="A3164" s="7" t="s">
        <v>4692</v>
      </c>
      <c r="C3164" s="7" t="s">
        <v>681</v>
      </c>
      <c r="D3164" s="7" t="s">
        <v>682</v>
      </c>
      <c r="E3164" s="7"/>
      <c r="F3164" s="7"/>
    </row>
    <row r="3165">
      <c r="A3165" s="7" t="s">
        <v>4693</v>
      </c>
      <c r="B3165" s="7" t="s">
        <v>4694</v>
      </c>
      <c r="C3165" s="7" t="s">
        <v>1677</v>
      </c>
      <c r="D3165" s="7" t="s">
        <v>819</v>
      </c>
      <c r="E3165" s="7"/>
      <c r="F3165" s="7"/>
    </row>
    <row r="3166">
      <c r="A3166" s="7" t="s">
        <v>4695</v>
      </c>
      <c r="B3166" s="7" t="s">
        <v>3855</v>
      </c>
      <c r="C3166" s="7" t="s">
        <v>1781</v>
      </c>
      <c r="D3166" s="7" t="s">
        <v>1782</v>
      </c>
      <c r="E3166" s="7"/>
      <c r="F3166" s="7"/>
    </row>
    <row r="3167">
      <c r="A3167" s="7" t="s">
        <v>4696</v>
      </c>
      <c r="B3167" s="7" t="s">
        <v>2062</v>
      </c>
      <c r="C3167" s="7" t="s">
        <v>787</v>
      </c>
      <c r="D3167" s="7" t="s">
        <v>788</v>
      </c>
      <c r="E3167" s="7"/>
      <c r="F3167" s="7"/>
    </row>
    <row r="3168">
      <c r="A3168" s="7" t="s">
        <v>4697</v>
      </c>
      <c r="C3168" s="7" t="s">
        <v>1051</v>
      </c>
      <c r="D3168" s="7" t="s">
        <v>1052</v>
      </c>
      <c r="E3168" s="7"/>
      <c r="F3168" s="7"/>
    </row>
    <row r="3169">
      <c r="A3169" s="7" t="s">
        <v>4698</v>
      </c>
      <c r="B3169" s="7" t="s">
        <v>4699</v>
      </c>
      <c r="C3169" s="7" t="s">
        <v>1204</v>
      </c>
      <c r="D3169" s="7" t="s">
        <v>872</v>
      </c>
      <c r="E3169" s="7"/>
      <c r="F3169" s="7"/>
    </row>
    <row r="3170">
      <c r="A3170" s="7" t="s">
        <v>4700</v>
      </c>
      <c r="C3170" s="7" t="s">
        <v>777</v>
      </c>
      <c r="D3170" s="7" t="s">
        <v>527</v>
      </c>
      <c r="E3170" s="7"/>
      <c r="F3170" s="7"/>
    </row>
    <row r="3171">
      <c r="A3171" s="7" t="s">
        <v>4701</v>
      </c>
      <c r="C3171" s="7" t="s">
        <v>675</v>
      </c>
      <c r="D3171" s="7" t="s">
        <v>676</v>
      </c>
      <c r="E3171" s="7"/>
      <c r="F3171" s="7"/>
    </row>
    <row r="3172">
      <c r="A3172" s="7" t="s">
        <v>4702</v>
      </c>
      <c r="B3172" s="7" t="s">
        <v>966</v>
      </c>
      <c r="C3172" s="7" t="s">
        <v>967</v>
      </c>
      <c r="D3172" s="7" t="s">
        <v>968</v>
      </c>
      <c r="E3172" s="7"/>
      <c r="F3172" s="7"/>
    </row>
    <row r="3173">
      <c r="A3173" s="7" t="s">
        <v>4703</v>
      </c>
      <c r="B3173" s="7" t="s">
        <v>1601</v>
      </c>
      <c r="C3173" s="7" t="s">
        <v>1397</v>
      </c>
      <c r="D3173" s="7" t="s">
        <v>1398</v>
      </c>
      <c r="E3173" s="7"/>
      <c r="F3173" s="7"/>
    </row>
    <row r="3174">
      <c r="A3174" s="7" t="s">
        <v>4704</v>
      </c>
      <c r="B3174" s="7" t="s">
        <v>1436</v>
      </c>
      <c r="C3174" s="7" t="s">
        <v>1437</v>
      </c>
      <c r="D3174" s="7" t="s">
        <v>690</v>
      </c>
      <c r="E3174" s="7"/>
      <c r="F3174" s="7"/>
    </row>
    <row r="3175">
      <c r="A3175" s="7" t="s">
        <v>4705</v>
      </c>
      <c r="B3175" s="7" t="s">
        <v>571</v>
      </c>
      <c r="C3175" s="7" t="s">
        <v>821</v>
      </c>
      <c r="D3175" s="7" t="s">
        <v>571</v>
      </c>
      <c r="E3175" s="7"/>
      <c r="F3175" s="7"/>
    </row>
    <row r="3176">
      <c r="A3176" s="7" t="s">
        <v>4706</v>
      </c>
      <c r="C3176" s="7" t="s">
        <v>871</v>
      </c>
      <c r="D3176" s="7" t="s">
        <v>872</v>
      </c>
      <c r="E3176" s="7"/>
      <c r="F3176" s="7"/>
    </row>
    <row r="3177">
      <c r="A3177" s="7" t="s">
        <v>4707</v>
      </c>
      <c r="C3177" s="7" t="s">
        <v>698</v>
      </c>
      <c r="D3177" s="7" t="s">
        <v>699</v>
      </c>
      <c r="E3177" s="7"/>
      <c r="F3177" s="7"/>
    </row>
    <row r="3178">
      <c r="A3178" s="7" t="s">
        <v>4708</v>
      </c>
      <c r="C3178" s="7" t="s">
        <v>1037</v>
      </c>
      <c r="D3178" s="7" t="s">
        <v>699</v>
      </c>
      <c r="E3178" s="7"/>
      <c r="F3178" s="7"/>
    </row>
    <row r="3179">
      <c r="A3179" s="7" t="s">
        <v>4709</v>
      </c>
      <c r="C3179" s="7" t="s">
        <v>678</v>
      </c>
      <c r="D3179" s="7" t="s">
        <v>679</v>
      </c>
      <c r="E3179" s="7"/>
      <c r="F3179" s="7"/>
    </row>
    <row r="3180">
      <c r="A3180" s="7" t="s">
        <v>4710</v>
      </c>
      <c r="B3180" s="7" t="s">
        <v>4711</v>
      </c>
      <c r="C3180" s="7" t="s">
        <v>1096</v>
      </c>
      <c r="D3180" s="7" t="s">
        <v>531</v>
      </c>
      <c r="E3180" s="7"/>
      <c r="F3180" s="7"/>
    </row>
    <row r="3181">
      <c r="A3181" s="7" t="s">
        <v>4712</v>
      </c>
      <c r="B3181" s="7" t="s">
        <v>4713</v>
      </c>
      <c r="C3181" s="7" t="s">
        <v>1240</v>
      </c>
      <c r="D3181" s="7" t="s">
        <v>872</v>
      </c>
      <c r="E3181" s="7"/>
      <c r="F3181" s="7"/>
    </row>
    <row r="3182">
      <c r="A3182" s="7" t="s">
        <v>4714</v>
      </c>
      <c r="B3182" s="7" t="s">
        <v>3070</v>
      </c>
      <c r="C3182" s="7" t="s">
        <v>4715</v>
      </c>
      <c r="D3182" s="7" t="s">
        <v>4716</v>
      </c>
      <c r="E3182" s="7"/>
      <c r="F3182" s="7"/>
    </row>
    <row r="3183">
      <c r="A3183" s="7" t="s">
        <v>4717</v>
      </c>
      <c r="C3183" s="7" t="s">
        <v>1440</v>
      </c>
      <c r="D3183" s="7" t="s">
        <v>1441</v>
      </c>
      <c r="E3183" s="7"/>
      <c r="F3183" s="7"/>
    </row>
    <row r="3184">
      <c r="A3184" s="7" t="s">
        <v>4718</v>
      </c>
      <c r="B3184" s="7" t="s">
        <v>4719</v>
      </c>
      <c r="C3184" s="7" t="s">
        <v>1096</v>
      </c>
      <c r="D3184" s="7" t="s">
        <v>531</v>
      </c>
      <c r="E3184" s="7"/>
      <c r="F3184" s="7"/>
    </row>
    <row r="3185">
      <c r="A3185" s="7" t="s">
        <v>4720</v>
      </c>
      <c r="B3185" s="7" t="s">
        <v>1217</v>
      </c>
      <c r="C3185" s="7" t="s">
        <v>2362</v>
      </c>
      <c r="D3185" s="7" t="s">
        <v>1219</v>
      </c>
      <c r="E3185" s="7"/>
      <c r="F3185" s="7"/>
    </row>
    <row r="3186">
      <c r="A3186" s="7" t="s">
        <v>4721</v>
      </c>
      <c r="B3186" s="7" t="s">
        <v>1432</v>
      </c>
      <c r="C3186" s="7" t="s">
        <v>884</v>
      </c>
      <c r="D3186" s="7" t="s">
        <v>884</v>
      </c>
      <c r="E3186" s="7"/>
      <c r="F3186" s="7"/>
    </row>
    <row r="3187">
      <c r="A3187" s="7" t="s">
        <v>4722</v>
      </c>
      <c r="B3187" s="7" t="s">
        <v>1329</v>
      </c>
      <c r="C3187" s="7" t="s">
        <v>1330</v>
      </c>
      <c r="D3187" s="7" t="s">
        <v>1331</v>
      </c>
      <c r="E3187" s="7"/>
      <c r="F3187" s="7"/>
    </row>
    <row r="3188">
      <c r="A3188" s="7" t="s">
        <v>4723</v>
      </c>
      <c r="B3188" s="7" t="s">
        <v>4724</v>
      </c>
      <c r="C3188" s="7" t="s">
        <v>642</v>
      </c>
      <c r="D3188" s="7" t="s">
        <v>643</v>
      </c>
      <c r="E3188" s="7"/>
      <c r="F3188" s="7"/>
    </row>
    <row r="3189">
      <c r="A3189" s="7" t="s">
        <v>4725</v>
      </c>
      <c r="B3189" s="7" t="s">
        <v>4726</v>
      </c>
      <c r="C3189" s="7" t="s">
        <v>4727</v>
      </c>
      <c r="D3189" s="7" t="s">
        <v>4728</v>
      </c>
      <c r="E3189" s="7"/>
      <c r="F3189" s="7"/>
    </row>
    <row r="3190">
      <c r="A3190" s="7" t="s">
        <v>4729</v>
      </c>
      <c r="C3190" s="7" t="s">
        <v>526</v>
      </c>
      <c r="D3190" s="7" t="s">
        <v>527</v>
      </c>
      <c r="E3190" s="7"/>
      <c r="F3190" s="7"/>
    </row>
    <row r="3191">
      <c r="A3191" s="7" t="s">
        <v>4730</v>
      </c>
      <c r="B3191" s="7" t="s">
        <v>571</v>
      </c>
      <c r="C3191" s="7" t="s">
        <v>666</v>
      </c>
      <c r="D3191" s="7" t="s">
        <v>571</v>
      </c>
      <c r="E3191" s="7"/>
      <c r="F3191" s="7"/>
    </row>
    <row r="3192">
      <c r="A3192" s="7" t="s">
        <v>4731</v>
      </c>
      <c r="C3192" s="7" t="s">
        <v>827</v>
      </c>
      <c r="D3192" s="7" t="s">
        <v>828</v>
      </c>
      <c r="E3192" s="7"/>
      <c r="F3192" s="7"/>
    </row>
    <row r="3193">
      <c r="A3193" s="7" t="s">
        <v>4732</v>
      </c>
      <c r="B3193" s="7" t="s">
        <v>4733</v>
      </c>
      <c r="C3193" s="7" t="s">
        <v>1323</v>
      </c>
      <c r="D3193" s="7" t="s">
        <v>1322</v>
      </c>
      <c r="E3193" s="7"/>
      <c r="F3193" s="7"/>
    </row>
    <row r="3194">
      <c r="A3194" s="7" t="s">
        <v>4734</v>
      </c>
      <c r="C3194" s="7" t="s">
        <v>1440</v>
      </c>
      <c r="D3194" s="7" t="s">
        <v>1441</v>
      </c>
      <c r="E3194" s="7"/>
      <c r="F3194" s="7"/>
    </row>
    <row r="3195">
      <c r="A3195" s="7" t="s">
        <v>4735</v>
      </c>
      <c r="B3195" s="7" t="s">
        <v>808</v>
      </c>
      <c r="C3195" s="7" t="s">
        <v>809</v>
      </c>
      <c r="D3195" s="7" t="s">
        <v>767</v>
      </c>
      <c r="E3195" s="7"/>
      <c r="F3195" s="7"/>
    </row>
    <row r="3196">
      <c r="A3196" s="7" t="s">
        <v>4736</v>
      </c>
      <c r="B3196" s="7" t="s">
        <v>4737</v>
      </c>
      <c r="C3196" s="7" t="s">
        <v>792</v>
      </c>
      <c r="D3196" s="7" t="s">
        <v>751</v>
      </c>
      <c r="E3196" s="7"/>
      <c r="F3196" s="7"/>
    </row>
    <row r="3197">
      <c r="A3197" s="7" t="s">
        <v>4738</v>
      </c>
      <c r="B3197" s="7" t="s">
        <v>571</v>
      </c>
      <c r="C3197" s="7" t="s">
        <v>821</v>
      </c>
      <c r="D3197" s="7" t="s">
        <v>571</v>
      </c>
      <c r="E3197" s="7"/>
      <c r="F3197" s="7"/>
    </row>
    <row r="3198">
      <c r="A3198" s="7" t="s">
        <v>4739</v>
      </c>
      <c r="C3198" s="7" t="s">
        <v>813</v>
      </c>
      <c r="D3198" s="7" t="s">
        <v>686</v>
      </c>
      <c r="E3198" s="7"/>
      <c r="F3198" s="7"/>
    </row>
    <row r="3199">
      <c r="A3199" s="7" t="s">
        <v>4739</v>
      </c>
      <c r="B3199" s="7" t="s">
        <v>686</v>
      </c>
      <c r="C3199" s="7" t="s">
        <v>685</v>
      </c>
      <c r="D3199" s="7" t="s">
        <v>686</v>
      </c>
      <c r="E3199" s="7"/>
      <c r="F3199" s="7"/>
    </row>
    <row r="3200">
      <c r="A3200" s="7" t="s">
        <v>4740</v>
      </c>
      <c r="B3200" s="7" t="s">
        <v>1403</v>
      </c>
      <c r="C3200" s="7" t="s">
        <v>1404</v>
      </c>
      <c r="D3200" s="7" t="s">
        <v>887</v>
      </c>
      <c r="E3200" s="7"/>
      <c r="F3200" s="7"/>
    </row>
    <row r="3201">
      <c r="A3201" s="7" t="s">
        <v>4741</v>
      </c>
      <c r="C3201" s="7" t="s">
        <v>1037</v>
      </c>
      <c r="D3201" s="7" t="s">
        <v>699</v>
      </c>
      <c r="E3201" s="7"/>
      <c r="F3201" s="7"/>
    </row>
    <row r="3202">
      <c r="A3202" s="7" t="s">
        <v>4742</v>
      </c>
      <c r="C3202" s="7" t="s">
        <v>763</v>
      </c>
      <c r="D3202" s="7" t="s">
        <v>764</v>
      </c>
      <c r="E3202" s="7"/>
      <c r="F3202" s="7"/>
    </row>
    <row r="3203">
      <c r="A3203" s="7" t="s">
        <v>4743</v>
      </c>
      <c r="B3203" s="7" t="s">
        <v>2032</v>
      </c>
      <c r="C3203" s="7" t="s">
        <v>2033</v>
      </c>
      <c r="D3203" s="7" t="s">
        <v>788</v>
      </c>
      <c r="E3203" s="7"/>
      <c r="F3203" s="7"/>
    </row>
    <row r="3204">
      <c r="A3204" s="7" t="s">
        <v>4744</v>
      </c>
      <c r="B3204" s="7" t="s">
        <v>2207</v>
      </c>
      <c r="C3204" s="7" t="s">
        <v>748</v>
      </c>
      <c r="D3204" s="7" t="s">
        <v>749</v>
      </c>
      <c r="E3204" s="7"/>
      <c r="F3204" s="7"/>
    </row>
    <row r="3205">
      <c r="A3205" s="7" t="s">
        <v>4745</v>
      </c>
      <c r="C3205" s="7" t="s">
        <v>678</v>
      </c>
      <c r="D3205" s="7" t="s">
        <v>679</v>
      </c>
      <c r="E3205" s="7"/>
      <c r="F3205" s="7"/>
    </row>
    <row r="3206">
      <c r="A3206" s="7" t="s">
        <v>4746</v>
      </c>
      <c r="C3206" s="7" t="s">
        <v>1649</v>
      </c>
      <c r="D3206" s="7" t="s">
        <v>1650</v>
      </c>
      <c r="E3206" s="7"/>
      <c r="F3206" s="7"/>
    </row>
    <row r="3207">
      <c r="A3207" s="7" t="s">
        <v>4747</v>
      </c>
      <c r="C3207" s="7" t="s">
        <v>675</v>
      </c>
      <c r="D3207" s="7" t="s">
        <v>676</v>
      </c>
      <c r="E3207" s="7"/>
      <c r="F3207" s="7"/>
    </row>
    <row r="3208">
      <c r="A3208" s="7" t="s">
        <v>4748</v>
      </c>
      <c r="B3208" s="7" t="s">
        <v>804</v>
      </c>
      <c r="C3208" s="7" t="s">
        <v>805</v>
      </c>
      <c r="D3208" s="7" t="s">
        <v>806</v>
      </c>
      <c r="E3208" s="7"/>
      <c r="F3208" s="7"/>
    </row>
    <row r="3209">
      <c r="A3209" s="7" t="s">
        <v>4748</v>
      </c>
      <c r="C3209" s="7" t="s">
        <v>763</v>
      </c>
      <c r="D3209" s="7" t="s">
        <v>764</v>
      </c>
      <c r="E3209" s="7"/>
      <c r="F3209" s="7"/>
    </row>
    <row r="3210">
      <c r="A3210" s="7" t="s">
        <v>4749</v>
      </c>
      <c r="C3210" s="7" t="s">
        <v>763</v>
      </c>
      <c r="D3210" s="7" t="s">
        <v>764</v>
      </c>
      <c r="E3210" s="7"/>
      <c r="F3210" s="7"/>
    </row>
    <row r="3211">
      <c r="A3211" s="7" t="s">
        <v>4750</v>
      </c>
      <c r="C3211" s="7" t="s">
        <v>1051</v>
      </c>
      <c r="D3211" s="7" t="s">
        <v>1052</v>
      </c>
      <c r="E3211" s="7"/>
      <c r="F3211" s="7"/>
    </row>
    <row r="3212">
      <c r="A3212" s="7" t="s">
        <v>4751</v>
      </c>
      <c r="B3212" s="7" t="s">
        <v>975</v>
      </c>
      <c r="C3212" s="7" t="s">
        <v>976</v>
      </c>
      <c r="D3212" s="7" t="s">
        <v>977</v>
      </c>
      <c r="E3212" s="7"/>
      <c r="F3212" s="7"/>
    </row>
    <row r="3213">
      <c r="A3213" s="7" t="s">
        <v>4752</v>
      </c>
      <c r="C3213" s="7" t="s">
        <v>698</v>
      </c>
      <c r="D3213" s="7" t="s">
        <v>699</v>
      </c>
      <c r="E3213" s="7"/>
      <c r="F3213" s="7"/>
    </row>
    <row r="3214">
      <c r="A3214" s="7" t="s">
        <v>4753</v>
      </c>
      <c r="B3214" s="7" t="s">
        <v>975</v>
      </c>
      <c r="C3214" s="7" t="s">
        <v>976</v>
      </c>
      <c r="D3214" s="7" t="s">
        <v>977</v>
      </c>
      <c r="E3214" s="7"/>
      <c r="F3214" s="7"/>
    </row>
    <row r="3215">
      <c r="A3215" s="7" t="s">
        <v>4754</v>
      </c>
      <c r="B3215" s="7" t="s">
        <v>4755</v>
      </c>
      <c r="C3215" s="7" t="s">
        <v>1025</v>
      </c>
      <c r="D3215" s="7" t="s">
        <v>887</v>
      </c>
      <c r="E3215" s="7"/>
      <c r="F3215" s="7"/>
    </row>
    <row r="3216">
      <c r="A3216" s="7" t="s">
        <v>4756</v>
      </c>
      <c r="B3216" s="7" t="s">
        <v>874</v>
      </c>
      <c r="C3216" s="7" t="s">
        <v>875</v>
      </c>
      <c r="D3216" s="7" t="s">
        <v>552</v>
      </c>
      <c r="E3216" s="7"/>
      <c r="F3216" s="7"/>
    </row>
    <row r="3217">
      <c r="A3217" s="7" t="s">
        <v>4757</v>
      </c>
      <c r="B3217" s="7" t="s">
        <v>4758</v>
      </c>
      <c r="C3217" s="7" t="s">
        <v>761</v>
      </c>
      <c r="D3217" s="7" t="s">
        <v>571</v>
      </c>
      <c r="E3217" s="7"/>
      <c r="F3217" s="7"/>
    </row>
    <row r="3218">
      <c r="A3218" s="7" t="s">
        <v>4759</v>
      </c>
      <c r="B3218" s="7" t="s">
        <v>615</v>
      </c>
      <c r="C3218" s="7" t="s">
        <v>616</v>
      </c>
      <c r="D3218" s="7" t="s">
        <v>617</v>
      </c>
      <c r="E3218" s="7"/>
      <c r="F3218" s="7"/>
    </row>
    <row r="3219">
      <c r="A3219" s="7" t="s">
        <v>4760</v>
      </c>
      <c r="B3219" s="7" t="s">
        <v>4761</v>
      </c>
      <c r="C3219" s="7" t="s">
        <v>722</v>
      </c>
      <c r="D3219" s="7" t="s">
        <v>723</v>
      </c>
      <c r="E3219" s="7"/>
      <c r="F3219" s="7"/>
    </row>
    <row r="3220">
      <c r="A3220" s="7" t="s">
        <v>4762</v>
      </c>
      <c r="B3220" s="7" t="s">
        <v>1028</v>
      </c>
      <c r="C3220" s="7" t="s">
        <v>1029</v>
      </c>
      <c r="D3220" s="7" t="s">
        <v>1030</v>
      </c>
      <c r="E3220" s="7"/>
      <c r="F3220" s="7"/>
    </row>
    <row r="3221">
      <c r="A3221" s="7" t="s">
        <v>4763</v>
      </c>
      <c r="B3221" s="7" t="s">
        <v>1589</v>
      </c>
      <c r="C3221" s="7" t="s">
        <v>1590</v>
      </c>
      <c r="D3221" s="7" t="s">
        <v>1236</v>
      </c>
      <c r="E3221" s="7"/>
      <c r="F3221" s="7"/>
    </row>
    <row r="3222">
      <c r="A3222" s="7" t="s">
        <v>4764</v>
      </c>
      <c r="B3222" s="7" t="s">
        <v>1217</v>
      </c>
      <c r="C3222" s="7" t="s">
        <v>1218</v>
      </c>
      <c r="D3222" s="7" t="s">
        <v>1219</v>
      </c>
      <c r="E3222" s="7"/>
      <c r="F3222" s="7"/>
    </row>
    <row r="3223">
      <c r="A3223" s="7" t="s">
        <v>4765</v>
      </c>
      <c r="B3223" s="7" t="s">
        <v>767</v>
      </c>
      <c r="C3223" s="7" t="s">
        <v>2049</v>
      </c>
      <c r="D3223" s="7" t="s">
        <v>767</v>
      </c>
      <c r="E3223" s="7"/>
      <c r="F3223" s="7"/>
    </row>
    <row r="3224">
      <c r="A3224" s="7" t="s">
        <v>4766</v>
      </c>
      <c r="B3224" s="7" t="s">
        <v>4767</v>
      </c>
      <c r="C3224" s="7" t="s">
        <v>596</v>
      </c>
      <c r="D3224" s="7" t="s">
        <v>596</v>
      </c>
      <c r="E3224" s="7"/>
      <c r="F3224" s="7"/>
    </row>
    <row r="3225">
      <c r="A3225" s="7" t="s">
        <v>4768</v>
      </c>
      <c r="C3225" s="7" t="s">
        <v>535</v>
      </c>
      <c r="D3225" s="7" t="s">
        <v>536</v>
      </c>
      <c r="E3225" s="7"/>
      <c r="F3225" s="7"/>
    </row>
    <row r="3226">
      <c r="A3226" s="7" t="s">
        <v>4769</v>
      </c>
      <c r="C3226" s="7" t="s">
        <v>701</v>
      </c>
      <c r="D3226" s="7" t="s">
        <v>702</v>
      </c>
      <c r="E3226" s="7"/>
      <c r="F3226" s="7"/>
    </row>
    <row r="3227">
      <c r="A3227" s="7" t="s">
        <v>4770</v>
      </c>
      <c r="B3227" s="7" t="s">
        <v>4771</v>
      </c>
      <c r="C3227" s="7" t="s">
        <v>1240</v>
      </c>
      <c r="D3227" s="7" t="s">
        <v>872</v>
      </c>
      <c r="E3227" s="7"/>
      <c r="F3227" s="7"/>
    </row>
    <row r="3228">
      <c r="A3228" s="7" t="s">
        <v>4772</v>
      </c>
      <c r="B3228" s="7" t="s">
        <v>4773</v>
      </c>
      <c r="C3228" s="7" t="s">
        <v>1240</v>
      </c>
      <c r="D3228" s="7" t="s">
        <v>872</v>
      </c>
      <c r="E3228" s="7"/>
      <c r="F3228" s="7"/>
    </row>
    <row r="3229">
      <c r="A3229" s="7" t="s">
        <v>4774</v>
      </c>
      <c r="B3229" s="7" t="s">
        <v>704</v>
      </c>
      <c r="C3229" s="7" t="s">
        <v>705</v>
      </c>
      <c r="D3229" s="7" t="s">
        <v>706</v>
      </c>
      <c r="E3229" s="7"/>
      <c r="F3229" s="7"/>
    </row>
    <row r="3230">
      <c r="A3230" s="7" t="s">
        <v>4775</v>
      </c>
      <c r="B3230" s="7" t="s">
        <v>1482</v>
      </c>
      <c r="C3230" s="7" t="s">
        <v>1481</v>
      </c>
      <c r="D3230" s="7" t="s">
        <v>1030</v>
      </c>
      <c r="E3230" s="7"/>
      <c r="F3230" s="7"/>
    </row>
    <row r="3231">
      <c r="A3231" s="7" t="s">
        <v>4776</v>
      </c>
      <c r="B3231" s="7" t="s">
        <v>1403</v>
      </c>
      <c r="C3231" s="7" t="s">
        <v>1404</v>
      </c>
      <c r="D3231" s="7" t="s">
        <v>887</v>
      </c>
      <c r="E3231" s="7"/>
      <c r="F3231" s="7"/>
    </row>
    <row r="3232">
      <c r="A3232" s="7" t="s">
        <v>4777</v>
      </c>
      <c r="B3232" s="7" t="s">
        <v>1804</v>
      </c>
      <c r="C3232" s="7" t="s">
        <v>635</v>
      </c>
      <c r="D3232" s="7" t="s">
        <v>531</v>
      </c>
      <c r="E3232" s="7"/>
      <c r="F3232" s="7"/>
    </row>
    <row r="3233">
      <c r="A3233" s="7" t="s">
        <v>4778</v>
      </c>
      <c r="C3233" s="7" t="s">
        <v>547</v>
      </c>
      <c r="D3233" s="7" t="s">
        <v>548</v>
      </c>
      <c r="E3233" s="7"/>
      <c r="F3233" s="7"/>
    </row>
    <row r="3234">
      <c r="A3234" s="7" t="s">
        <v>4779</v>
      </c>
      <c r="B3234" s="7" t="s">
        <v>571</v>
      </c>
      <c r="C3234" s="7" t="s">
        <v>821</v>
      </c>
      <c r="D3234" s="7" t="s">
        <v>571</v>
      </c>
      <c r="E3234" s="7"/>
      <c r="F3234" s="7"/>
    </row>
    <row r="3235">
      <c r="A3235" s="7" t="s">
        <v>4780</v>
      </c>
      <c r="C3235" s="7" t="s">
        <v>1183</v>
      </c>
      <c r="D3235" s="7" t="s">
        <v>579</v>
      </c>
      <c r="E3235" s="7"/>
      <c r="F3235" s="7"/>
    </row>
    <row r="3236">
      <c r="A3236" s="7" t="s">
        <v>4781</v>
      </c>
      <c r="B3236" s="7" t="s">
        <v>596</v>
      </c>
      <c r="C3236" s="7" t="s">
        <v>1279</v>
      </c>
      <c r="D3236" s="7" t="s">
        <v>596</v>
      </c>
      <c r="E3236" s="7"/>
      <c r="F3236" s="7"/>
    </row>
    <row r="3237">
      <c r="A3237" s="7" t="s">
        <v>4781</v>
      </c>
      <c r="B3237" s="7" t="s">
        <v>1217</v>
      </c>
      <c r="C3237" s="7" t="s">
        <v>2362</v>
      </c>
      <c r="D3237" s="7" t="s">
        <v>1219</v>
      </c>
      <c r="E3237" s="7"/>
      <c r="F3237" s="7"/>
    </row>
    <row r="3238">
      <c r="A3238" s="7" t="s">
        <v>1372</v>
      </c>
      <c r="C3238" s="7" t="s">
        <v>1372</v>
      </c>
      <c r="D3238" s="7" t="s">
        <v>1373</v>
      </c>
      <c r="E3238" s="7"/>
      <c r="F3238" s="7"/>
    </row>
    <row r="3239">
      <c r="A3239" s="7" t="s">
        <v>4782</v>
      </c>
      <c r="B3239" s="7" t="s">
        <v>1152</v>
      </c>
      <c r="C3239" s="7" t="s">
        <v>1153</v>
      </c>
      <c r="D3239" s="7" t="s">
        <v>568</v>
      </c>
      <c r="E3239" s="7"/>
      <c r="F3239" s="7"/>
    </row>
    <row r="3240">
      <c r="A3240" s="7" t="s">
        <v>4783</v>
      </c>
      <c r="B3240" s="7" t="s">
        <v>1968</v>
      </c>
      <c r="C3240" s="7" t="s">
        <v>1969</v>
      </c>
      <c r="D3240" s="7" t="s">
        <v>921</v>
      </c>
      <c r="E3240" s="7"/>
      <c r="F3240" s="7"/>
    </row>
    <row r="3241">
      <c r="A3241" s="7" t="s">
        <v>4784</v>
      </c>
      <c r="B3241" s="7" t="s">
        <v>1375</v>
      </c>
      <c r="C3241" s="7" t="s">
        <v>1376</v>
      </c>
      <c r="D3241" s="7" t="s">
        <v>1377</v>
      </c>
      <c r="E3241" s="7"/>
      <c r="F3241" s="7"/>
    </row>
    <row r="3242">
      <c r="A3242" s="7" t="s">
        <v>4785</v>
      </c>
      <c r="B3242" s="7" t="s">
        <v>4786</v>
      </c>
      <c r="C3242" s="7" t="s">
        <v>1011</v>
      </c>
      <c r="D3242" s="7" t="s">
        <v>1012</v>
      </c>
      <c r="E3242" s="7"/>
      <c r="F3242" s="7"/>
    </row>
    <row r="3243">
      <c r="A3243" s="7" t="s">
        <v>4787</v>
      </c>
      <c r="B3243" s="7" t="s">
        <v>4788</v>
      </c>
      <c r="C3243" s="7" t="s">
        <v>1506</v>
      </c>
      <c r="D3243" s="7" t="s">
        <v>1507</v>
      </c>
      <c r="E3243" s="7"/>
      <c r="F3243" s="7"/>
    </row>
    <row r="3244">
      <c r="A3244" s="7" t="s">
        <v>4789</v>
      </c>
      <c r="C3244" s="7" t="s">
        <v>675</v>
      </c>
      <c r="D3244" s="7" t="s">
        <v>676</v>
      </c>
      <c r="E3244" s="7"/>
      <c r="F3244" s="7"/>
    </row>
    <row r="3245">
      <c r="A3245" s="7" t="s">
        <v>4790</v>
      </c>
      <c r="C3245" s="7" t="s">
        <v>675</v>
      </c>
      <c r="D3245" s="7" t="s">
        <v>676</v>
      </c>
      <c r="E3245" s="7"/>
      <c r="F3245" s="7"/>
    </row>
    <row r="3246">
      <c r="A3246" s="7" t="s">
        <v>4791</v>
      </c>
      <c r="B3246" s="7" t="s">
        <v>1403</v>
      </c>
      <c r="C3246" s="7" t="s">
        <v>1404</v>
      </c>
      <c r="D3246" s="7" t="s">
        <v>887</v>
      </c>
      <c r="E3246" s="7"/>
      <c r="F3246" s="7"/>
    </row>
    <row r="3247">
      <c r="A3247" s="7" t="s">
        <v>4792</v>
      </c>
      <c r="C3247" s="7" t="s">
        <v>871</v>
      </c>
      <c r="D3247" s="7" t="s">
        <v>872</v>
      </c>
      <c r="E3247" s="7"/>
      <c r="F3247" s="7"/>
    </row>
    <row r="3248">
      <c r="A3248" s="7" t="s">
        <v>4793</v>
      </c>
      <c r="C3248" s="7" t="s">
        <v>1400</v>
      </c>
      <c r="D3248" s="7" t="s">
        <v>682</v>
      </c>
      <c r="E3248" s="7"/>
      <c r="F3248" s="7"/>
    </row>
    <row r="3249">
      <c r="A3249" s="7" t="s">
        <v>4794</v>
      </c>
      <c r="C3249" s="7" t="s">
        <v>1079</v>
      </c>
      <c r="D3249" s="7" t="s">
        <v>1080</v>
      </c>
      <c r="E3249" s="7"/>
      <c r="F3249" s="7"/>
    </row>
    <row r="3250">
      <c r="A3250" s="7" t="s">
        <v>4795</v>
      </c>
      <c r="B3250" s="7" t="s">
        <v>1403</v>
      </c>
      <c r="C3250" s="7" t="s">
        <v>1404</v>
      </c>
      <c r="D3250" s="7" t="s">
        <v>887</v>
      </c>
      <c r="E3250" s="7"/>
      <c r="F3250" s="7"/>
    </row>
    <row r="3251">
      <c r="A3251" s="7" t="s">
        <v>4796</v>
      </c>
      <c r="C3251" s="7" t="s">
        <v>763</v>
      </c>
      <c r="D3251" s="7" t="s">
        <v>764</v>
      </c>
      <c r="E3251" s="7"/>
      <c r="F3251" s="7"/>
    </row>
    <row r="3252">
      <c r="A3252" s="7" t="s">
        <v>4797</v>
      </c>
      <c r="B3252" s="7" t="s">
        <v>917</v>
      </c>
      <c r="C3252" s="7" t="s">
        <v>906</v>
      </c>
      <c r="D3252" s="7" t="s">
        <v>571</v>
      </c>
      <c r="E3252" s="7"/>
      <c r="F3252" s="7"/>
    </row>
    <row r="3253">
      <c r="A3253" s="7" t="s">
        <v>4798</v>
      </c>
      <c r="B3253" s="7" t="s">
        <v>688</v>
      </c>
      <c r="C3253" s="7" t="s">
        <v>689</v>
      </c>
      <c r="D3253" s="7" t="s">
        <v>690</v>
      </c>
      <c r="E3253" s="7"/>
      <c r="F3253" s="7"/>
    </row>
    <row r="3254">
      <c r="A3254" s="7" t="s">
        <v>4799</v>
      </c>
      <c r="C3254" s="7" t="s">
        <v>755</v>
      </c>
      <c r="D3254" s="7" t="s">
        <v>751</v>
      </c>
      <c r="E3254" s="7"/>
      <c r="F3254" s="7"/>
    </row>
    <row r="3255">
      <c r="A3255" s="7" t="s">
        <v>4800</v>
      </c>
      <c r="B3255" s="7" t="s">
        <v>1482</v>
      </c>
      <c r="C3255" s="7" t="s">
        <v>1481</v>
      </c>
      <c r="D3255" s="7" t="s">
        <v>1030</v>
      </c>
      <c r="E3255" s="7"/>
      <c r="F3255" s="7"/>
    </row>
    <row r="3256">
      <c r="A3256" s="7" t="s">
        <v>4801</v>
      </c>
      <c r="B3256" s="7" t="s">
        <v>1892</v>
      </c>
      <c r="C3256" s="7" t="s">
        <v>880</v>
      </c>
      <c r="D3256" s="7" t="s">
        <v>621</v>
      </c>
      <c r="E3256" s="7"/>
      <c r="F3256" s="7"/>
    </row>
    <row r="3257">
      <c r="A3257" s="7" t="s">
        <v>4802</v>
      </c>
      <c r="B3257" s="7" t="s">
        <v>4803</v>
      </c>
      <c r="C3257" s="7" t="s">
        <v>1506</v>
      </c>
      <c r="D3257" s="7" t="s">
        <v>1507</v>
      </c>
      <c r="E3257" s="7"/>
      <c r="F3257" s="7"/>
    </row>
    <row r="3258">
      <c r="A3258" s="7" t="s">
        <v>4804</v>
      </c>
      <c r="B3258" s="7" t="s">
        <v>728</v>
      </c>
      <c r="C3258" s="7" t="s">
        <v>729</v>
      </c>
      <c r="D3258" s="7" t="s">
        <v>571</v>
      </c>
      <c r="E3258" s="7"/>
      <c r="F3258" s="7"/>
    </row>
    <row r="3259">
      <c r="A3259" s="7" t="s">
        <v>4805</v>
      </c>
      <c r="C3259" s="7" t="s">
        <v>779</v>
      </c>
      <c r="D3259" s="7" t="s">
        <v>780</v>
      </c>
      <c r="E3259" s="7"/>
      <c r="F3259" s="7"/>
    </row>
    <row r="3260">
      <c r="A3260" s="7" t="s">
        <v>4806</v>
      </c>
      <c r="C3260" s="7" t="s">
        <v>1440</v>
      </c>
      <c r="D3260" s="7" t="s">
        <v>1441</v>
      </c>
      <c r="E3260" s="7"/>
      <c r="F3260" s="7"/>
    </row>
    <row r="3261">
      <c r="A3261" s="7" t="s">
        <v>4807</v>
      </c>
      <c r="C3261" s="7" t="s">
        <v>598</v>
      </c>
      <c r="D3261" s="7" t="s">
        <v>599</v>
      </c>
      <c r="E3261" s="7"/>
      <c r="F3261" s="7"/>
    </row>
    <row r="3262">
      <c r="A3262" s="7" t="s">
        <v>4808</v>
      </c>
      <c r="B3262" s="7" t="s">
        <v>4809</v>
      </c>
      <c r="C3262" s="7" t="s">
        <v>726</v>
      </c>
      <c r="D3262" s="7" t="s">
        <v>725</v>
      </c>
      <c r="E3262" s="7"/>
      <c r="F3262" s="7"/>
    </row>
    <row r="3263">
      <c r="A3263" s="7" t="s">
        <v>4810</v>
      </c>
      <c r="B3263" s="7" t="s">
        <v>4811</v>
      </c>
      <c r="C3263" s="7" t="s">
        <v>709</v>
      </c>
      <c r="D3263" s="7" t="s">
        <v>710</v>
      </c>
      <c r="E3263" s="7"/>
      <c r="F3263" s="7"/>
    </row>
    <row r="3264">
      <c r="A3264" s="7" t="s">
        <v>4812</v>
      </c>
      <c r="C3264" s="7" t="s">
        <v>678</v>
      </c>
      <c r="D3264" s="7" t="s">
        <v>679</v>
      </c>
      <c r="E3264" s="7"/>
      <c r="F3264" s="7"/>
    </row>
    <row r="3265">
      <c r="A3265" s="7" t="s">
        <v>4813</v>
      </c>
      <c r="B3265" s="7" t="s">
        <v>4814</v>
      </c>
      <c r="C3265" s="7" t="s">
        <v>1240</v>
      </c>
      <c r="D3265" s="7" t="s">
        <v>872</v>
      </c>
      <c r="E3265" s="7"/>
      <c r="F3265" s="7"/>
    </row>
    <row r="3266">
      <c r="A3266" s="7" t="s">
        <v>4815</v>
      </c>
      <c r="B3266" s="7" t="s">
        <v>1002</v>
      </c>
      <c r="C3266" s="7" t="s">
        <v>1003</v>
      </c>
      <c r="D3266" s="7" t="s">
        <v>921</v>
      </c>
      <c r="E3266" s="7"/>
      <c r="F3266" s="7"/>
    </row>
    <row r="3267">
      <c r="A3267" s="7" t="s">
        <v>4816</v>
      </c>
      <c r="C3267" s="7" t="s">
        <v>886</v>
      </c>
      <c r="D3267" s="7" t="s">
        <v>887</v>
      </c>
      <c r="E3267" s="7"/>
      <c r="F3267" s="7"/>
    </row>
    <row r="3268">
      <c r="A3268" s="7" t="s">
        <v>4817</v>
      </c>
      <c r="B3268" s="7" t="s">
        <v>4818</v>
      </c>
      <c r="C3268" s="7" t="s">
        <v>1506</v>
      </c>
      <c r="D3268" s="7" t="s">
        <v>1507</v>
      </c>
      <c r="E3268" s="7"/>
      <c r="F3268" s="7"/>
    </row>
    <row r="3269">
      <c r="A3269" s="7" t="s">
        <v>4819</v>
      </c>
      <c r="C3269" s="7" t="s">
        <v>715</v>
      </c>
      <c r="D3269" s="7" t="s">
        <v>716</v>
      </c>
      <c r="E3269" s="7"/>
      <c r="F3269" s="7"/>
    </row>
    <row r="3270">
      <c r="A3270" s="7" t="s">
        <v>4820</v>
      </c>
      <c r="C3270" s="7" t="s">
        <v>675</v>
      </c>
      <c r="D3270" s="7" t="s">
        <v>676</v>
      </c>
      <c r="E3270" s="7"/>
      <c r="F3270" s="7"/>
    </row>
    <row r="3271">
      <c r="A3271" s="7" t="s">
        <v>4821</v>
      </c>
      <c r="B3271" s="7" t="s">
        <v>4822</v>
      </c>
      <c r="C3271" s="7" t="s">
        <v>1098</v>
      </c>
      <c r="D3271" s="7" t="s">
        <v>716</v>
      </c>
      <c r="E3271" s="7"/>
      <c r="F3271" s="7"/>
    </row>
    <row r="3272">
      <c r="A3272" s="7" t="s">
        <v>4823</v>
      </c>
      <c r="B3272" s="7" t="s">
        <v>1413</v>
      </c>
      <c r="C3272" s="7" t="s">
        <v>1414</v>
      </c>
      <c r="D3272" s="7" t="s">
        <v>1413</v>
      </c>
      <c r="E3272" s="7"/>
      <c r="F3272" s="7"/>
    </row>
    <row r="3273">
      <c r="A3273" s="7" t="s">
        <v>4824</v>
      </c>
      <c r="C3273" s="7" t="s">
        <v>675</v>
      </c>
      <c r="D3273" s="7" t="s">
        <v>676</v>
      </c>
      <c r="E3273" s="7"/>
      <c r="F3273" s="7"/>
    </row>
    <row r="3274">
      <c r="A3274" s="7" t="s">
        <v>4825</v>
      </c>
      <c r="C3274" s="7" t="s">
        <v>598</v>
      </c>
      <c r="D3274" s="7" t="s">
        <v>599</v>
      </c>
      <c r="E3274" s="7"/>
      <c r="F3274" s="7"/>
    </row>
    <row r="3275">
      <c r="A3275" s="7" t="s">
        <v>4826</v>
      </c>
      <c r="B3275" s="7" t="s">
        <v>4827</v>
      </c>
      <c r="C3275" s="7" t="s">
        <v>758</v>
      </c>
      <c r="D3275" s="7" t="s">
        <v>759</v>
      </c>
      <c r="E3275" s="7"/>
      <c r="F3275" s="7"/>
    </row>
    <row r="3276">
      <c r="A3276" s="7" t="s">
        <v>4828</v>
      </c>
      <c r="C3276" s="7" t="s">
        <v>771</v>
      </c>
      <c r="D3276" s="7" t="s">
        <v>771</v>
      </c>
      <c r="E3276" s="7"/>
      <c r="F3276" s="7"/>
    </row>
    <row r="3277">
      <c r="A3277" s="7" t="s">
        <v>4829</v>
      </c>
      <c r="C3277" s="7" t="s">
        <v>779</v>
      </c>
      <c r="D3277" s="7" t="s">
        <v>780</v>
      </c>
      <c r="E3277" s="7"/>
      <c r="F3277" s="7"/>
    </row>
    <row r="3278">
      <c r="A3278" s="7" t="s">
        <v>4830</v>
      </c>
      <c r="B3278" s="7" t="s">
        <v>4831</v>
      </c>
      <c r="C3278" s="7" t="s">
        <v>1404</v>
      </c>
      <c r="D3278" s="7" t="s">
        <v>887</v>
      </c>
      <c r="E3278" s="7"/>
      <c r="F3278" s="7"/>
    </row>
    <row r="3279">
      <c r="A3279" s="7" t="s">
        <v>4832</v>
      </c>
      <c r="B3279" s="7" t="s">
        <v>994</v>
      </c>
      <c r="C3279" s="7" t="s">
        <v>995</v>
      </c>
      <c r="D3279" s="7" t="s">
        <v>596</v>
      </c>
      <c r="E3279" s="7"/>
      <c r="F3279" s="7"/>
    </row>
    <row r="3280">
      <c r="A3280" s="7" t="s">
        <v>4833</v>
      </c>
      <c r="C3280" s="7" t="s">
        <v>892</v>
      </c>
      <c r="D3280" s="7" t="s">
        <v>893</v>
      </c>
      <c r="E3280" s="7"/>
      <c r="F3280" s="7"/>
    </row>
    <row r="3281">
      <c r="A3281" s="7" t="s">
        <v>4834</v>
      </c>
      <c r="B3281" s="7" t="s">
        <v>615</v>
      </c>
      <c r="C3281" s="7" t="s">
        <v>1744</v>
      </c>
      <c r="D3281" s="7" t="s">
        <v>617</v>
      </c>
      <c r="E3281" s="7"/>
      <c r="F3281" s="7"/>
    </row>
    <row r="3282">
      <c r="A3282" s="7" t="s">
        <v>4835</v>
      </c>
      <c r="B3282" s="7" t="s">
        <v>1193</v>
      </c>
      <c r="C3282" s="7" t="s">
        <v>1194</v>
      </c>
      <c r="D3282" s="7" t="s">
        <v>971</v>
      </c>
      <c r="E3282" s="7"/>
      <c r="F3282" s="7"/>
    </row>
    <row r="3283">
      <c r="A3283" s="7" t="s">
        <v>4835</v>
      </c>
      <c r="B3283" s="7" t="s">
        <v>573</v>
      </c>
      <c r="C3283" s="7" t="s">
        <v>844</v>
      </c>
      <c r="D3283" s="7" t="s">
        <v>575</v>
      </c>
      <c r="E3283" s="7"/>
      <c r="F3283" s="7"/>
    </row>
    <row r="3284">
      <c r="A3284" s="7" t="s">
        <v>4836</v>
      </c>
      <c r="B3284" s="7" t="s">
        <v>859</v>
      </c>
      <c r="C3284" s="7" t="s">
        <v>1132</v>
      </c>
      <c r="D3284" s="7" t="s">
        <v>859</v>
      </c>
      <c r="E3284" s="7"/>
      <c r="F3284" s="7"/>
    </row>
    <row r="3285">
      <c r="A3285" s="7" t="s">
        <v>4837</v>
      </c>
      <c r="B3285" s="7" t="s">
        <v>1417</v>
      </c>
      <c r="C3285" s="7" t="s">
        <v>969</v>
      </c>
      <c r="D3285" s="7" t="s">
        <v>971</v>
      </c>
      <c r="E3285" s="7"/>
      <c r="F3285" s="7"/>
    </row>
    <row r="3286">
      <c r="A3286" s="7" t="s">
        <v>4838</v>
      </c>
      <c r="B3286" s="7" t="s">
        <v>913</v>
      </c>
      <c r="C3286" s="7" t="s">
        <v>914</v>
      </c>
      <c r="D3286" s="7" t="s">
        <v>915</v>
      </c>
      <c r="E3286" s="7"/>
      <c r="F3286" s="7"/>
    </row>
    <row r="3287">
      <c r="A3287" s="7" t="s">
        <v>4839</v>
      </c>
      <c r="B3287" s="7" t="s">
        <v>4840</v>
      </c>
      <c r="C3287" s="7" t="s">
        <v>1138</v>
      </c>
      <c r="D3287" s="7" t="s">
        <v>556</v>
      </c>
      <c r="E3287" s="7"/>
      <c r="F3287" s="7"/>
    </row>
    <row r="3288">
      <c r="A3288" s="7" t="s">
        <v>4841</v>
      </c>
      <c r="B3288" s="7" t="s">
        <v>1930</v>
      </c>
      <c r="C3288" s="7" t="s">
        <v>1931</v>
      </c>
      <c r="D3288" s="7" t="s">
        <v>571</v>
      </c>
      <c r="E3288" s="7"/>
      <c r="F3288" s="7"/>
    </row>
    <row r="3289">
      <c r="A3289" s="7" t="s">
        <v>4842</v>
      </c>
      <c r="B3289" s="7" t="s">
        <v>1228</v>
      </c>
      <c r="C3289" s="7" t="s">
        <v>1229</v>
      </c>
      <c r="D3289" s="7" t="s">
        <v>571</v>
      </c>
      <c r="E3289" s="7"/>
      <c r="F3289" s="7"/>
    </row>
    <row r="3290">
      <c r="A3290" s="7" t="s">
        <v>4843</v>
      </c>
      <c r="B3290" s="7" t="s">
        <v>4844</v>
      </c>
      <c r="C3290" s="7" t="s">
        <v>963</v>
      </c>
      <c r="D3290" s="7" t="s">
        <v>964</v>
      </c>
      <c r="E3290" s="7"/>
      <c r="F3290" s="7"/>
    </row>
    <row r="3291">
      <c r="A3291" s="7" t="s">
        <v>4845</v>
      </c>
      <c r="B3291" s="7" t="s">
        <v>571</v>
      </c>
      <c r="C3291" s="7" t="s">
        <v>761</v>
      </c>
      <c r="D3291" s="7" t="s">
        <v>571</v>
      </c>
      <c r="E3291" s="7"/>
      <c r="F3291" s="7"/>
    </row>
    <row r="3292">
      <c r="A3292" s="7" t="s">
        <v>4846</v>
      </c>
      <c r="C3292" s="7" t="s">
        <v>533</v>
      </c>
      <c r="D3292" s="7" t="s">
        <v>527</v>
      </c>
      <c r="E3292" s="7"/>
      <c r="F3292" s="7"/>
    </row>
    <row r="3293">
      <c r="A3293" s="7" t="s">
        <v>4847</v>
      </c>
      <c r="B3293" s="7" t="s">
        <v>538</v>
      </c>
      <c r="C3293" s="7" t="s">
        <v>539</v>
      </c>
      <c r="D3293" s="7" t="s">
        <v>538</v>
      </c>
      <c r="E3293" s="7"/>
      <c r="F3293" s="7"/>
    </row>
    <row r="3294">
      <c r="A3294" s="7" t="s">
        <v>4848</v>
      </c>
      <c r="B3294" s="7" t="s">
        <v>3086</v>
      </c>
      <c r="C3294" s="7" t="s">
        <v>752</v>
      </c>
      <c r="D3294" s="7" t="s">
        <v>753</v>
      </c>
      <c r="E3294" s="7"/>
      <c r="F3294" s="7"/>
    </row>
    <row r="3295">
      <c r="A3295" s="7" t="s">
        <v>4849</v>
      </c>
      <c r="B3295" s="7" t="s">
        <v>2089</v>
      </c>
      <c r="C3295" s="7" t="s">
        <v>1969</v>
      </c>
      <c r="D3295" s="7" t="s">
        <v>921</v>
      </c>
      <c r="E3295" s="7"/>
      <c r="F3295" s="7"/>
    </row>
    <row r="3296">
      <c r="A3296" s="7" t="s">
        <v>4850</v>
      </c>
      <c r="B3296" s="7" t="s">
        <v>1193</v>
      </c>
      <c r="C3296" s="7" t="s">
        <v>1194</v>
      </c>
      <c r="D3296" s="7" t="s">
        <v>971</v>
      </c>
      <c r="E3296" s="7"/>
      <c r="F3296" s="7"/>
    </row>
    <row r="3297">
      <c r="A3297" s="7" t="s">
        <v>1376</v>
      </c>
      <c r="B3297" s="7" t="s">
        <v>1375</v>
      </c>
      <c r="C3297" s="7" t="s">
        <v>1376</v>
      </c>
      <c r="D3297" s="7" t="s">
        <v>1377</v>
      </c>
      <c r="E3297" s="7"/>
      <c r="F3297" s="7"/>
    </row>
    <row r="3298">
      <c r="A3298" s="7" t="s">
        <v>4851</v>
      </c>
      <c r="B3298" s="7" t="s">
        <v>1521</v>
      </c>
      <c r="C3298" s="7" t="s">
        <v>1522</v>
      </c>
      <c r="D3298" s="7" t="s">
        <v>1523</v>
      </c>
      <c r="E3298" s="7"/>
      <c r="F3298" s="7"/>
    </row>
    <row r="3299">
      <c r="A3299" s="7" t="s">
        <v>4852</v>
      </c>
      <c r="B3299" s="7" t="s">
        <v>566</v>
      </c>
      <c r="C3299" s="7" t="s">
        <v>567</v>
      </c>
      <c r="D3299" s="7" t="s">
        <v>568</v>
      </c>
      <c r="E3299" s="7"/>
      <c r="F3299" s="7"/>
    </row>
    <row r="3300">
      <c r="A3300" s="7" t="s">
        <v>4853</v>
      </c>
      <c r="B3300" s="7" t="s">
        <v>859</v>
      </c>
      <c r="C3300" s="7" t="s">
        <v>1132</v>
      </c>
      <c r="D3300" s="7" t="s">
        <v>859</v>
      </c>
      <c r="E3300" s="7"/>
      <c r="F3300" s="7"/>
    </row>
    <row r="3301">
      <c r="A3301" s="7" t="s">
        <v>4854</v>
      </c>
      <c r="B3301" s="7" t="s">
        <v>3988</v>
      </c>
      <c r="C3301" s="7" t="s">
        <v>1781</v>
      </c>
      <c r="D3301" s="7" t="s">
        <v>1782</v>
      </c>
      <c r="E3301" s="7"/>
      <c r="F3301" s="7"/>
    </row>
    <row r="3302">
      <c r="A3302" s="7" t="s">
        <v>4855</v>
      </c>
      <c r="B3302" s="7" t="s">
        <v>1454</v>
      </c>
      <c r="C3302" s="7" t="s">
        <v>1390</v>
      </c>
      <c r="D3302" s="7" t="s">
        <v>819</v>
      </c>
      <c r="E3302" s="7"/>
      <c r="F3302" s="7"/>
    </row>
    <row r="3303">
      <c r="A3303" s="7" t="s">
        <v>4856</v>
      </c>
      <c r="C3303" s="7" t="s">
        <v>744</v>
      </c>
      <c r="D3303" s="7" t="s">
        <v>745</v>
      </c>
      <c r="E3303" s="7"/>
      <c r="F3303" s="7"/>
    </row>
    <row r="3304">
      <c r="A3304" s="7" t="s">
        <v>4857</v>
      </c>
      <c r="B3304" s="7" t="s">
        <v>966</v>
      </c>
      <c r="C3304" s="7" t="s">
        <v>967</v>
      </c>
      <c r="D3304" s="7" t="s">
        <v>968</v>
      </c>
      <c r="E3304" s="7"/>
      <c r="F3304" s="7"/>
    </row>
    <row r="3305">
      <c r="A3305" s="7" t="s">
        <v>4858</v>
      </c>
      <c r="C3305" s="7" t="s">
        <v>1176</v>
      </c>
      <c r="D3305" s="7" t="s">
        <v>1177</v>
      </c>
      <c r="E3305" s="7"/>
      <c r="F3305" s="7"/>
    </row>
    <row r="3306">
      <c r="A3306" s="7" t="s">
        <v>4859</v>
      </c>
      <c r="C3306" s="7" t="s">
        <v>1176</v>
      </c>
      <c r="D3306" s="7" t="s">
        <v>1177</v>
      </c>
      <c r="E3306" s="7"/>
      <c r="F3306" s="7"/>
    </row>
    <row r="3307">
      <c r="A3307" s="7" t="s">
        <v>4860</v>
      </c>
      <c r="B3307" s="7" t="s">
        <v>1589</v>
      </c>
      <c r="C3307" s="7" t="s">
        <v>2049</v>
      </c>
      <c r="D3307" s="7" t="s">
        <v>767</v>
      </c>
      <c r="E3307" s="7"/>
      <c r="F3307" s="7"/>
    </row>
    <row r="3308">
      <c r="A3308" s="7" t="s">
        <v>4860</v>
      </c>
      <c r="C3308" s="7" t="s">
        <v>1336</v>
      </c>
      <c r="D3308" s="7" t="s">
        <v>1191</v>
      </c>
      <c r="E3308" s="7"/>
      <c r="F3308" s="7"/>
    </row>
    <row r="3309">
      <c r="A3309" s="7" t="s">
        <v>4860</v>
      </c>
      <c r="C3309" s="7" t="s">
        <v>4861</v>
      </c>
      <c r="D3309" s="7" t="s">
        <v>4862</v>
      </c>
      <c r="E3309" s="7"/>
      <c r="F3309" s="7"/>
    </row>
    <row r="3310">
      <c r="A3310" s="7" t="s">
        <v>4863</v>
      </c>
      <c r="B3310" s="7" t="s">
        <v>1482</v>
      </c>
      <c r="C3310" s="7" t="s">
        <v>1481</v>
      </c>
      <c r="D3310" s="7" t="s">
        <v>1030</v>
      </c>
      <c r="E3310" s="7"/>
      <c r="F3310" s="7"/>
    </row>
    <row r="3311">
      <c r="A3311" s="7" t="s">
        <v>4864</v>
      </c>
      <c r="C3311" s="7" t="s">
        <v>1236</v>
      </c>
      <c r="D3311" s="7" t="s">
        <v>1236</v>
      </c>
      <c r="E3311" s="7"/>
      <c r="F3311" s="7"/>
    </row>
    <row r="3312">
      <c r="A3312" s="7" t="s">
        <v>4864</v>
      </c>
      <c r="B3312" s="7" t="s">
        <v>1193</v>
      </c>
      <c r="C3312" s="7" t="s">
        <v>1194</v>
      </c>
      <c r="D3312" s="7" t="s">
        <v>971</v>
      </c>
      <c r="E3312" s="7"/>
      <c r="F3312" s="7"/>
    </row>
    <row r="3313">
      <c r="A3313" s="7" t="s">
        <v>4865</v>
      </c>
      <c r="B3313" s="7" t="s">
        <v>634</v>
      </c>
      <c r="C3313" s="7" t="s">
        <v>635</v>
      </c>
      <c r="D3313" s="7" t="s">
        <v>531</v>
      </c>
      <c r="E3313" s="7"/>
      <c r="F3313" s="7"/>
    </row>
    <row r="3314">
      <c r="A3314" s="7" t="s">
        <v>4866</v>
      </c>
      <c r="B3314" s="7" t="s">
        <v>902</v>
      </c>
      <c r="C3314" s="7" t="s">
        <v>596</v>
      </c>
      <c r="D3314" s="7" t="s">
        <v>596</v>
      </c>
      <c r="E3314" s="7"/>
      <c r="F3314" s="7"/>
    </row>
    <row r="3315">
      <c r="A3315" s="7" t="s">
        <v>4867</v>
      </c>
      <c r="B3315" s="7" t="s">
        <v>2829</v>
      </c>
      <c r="C3315" s="7" t="s">
        <v>896</v>
      </c>
      <c r="D3315" s="7" t="s">
        <v>583</v>
      </c>
      <c r="E3315" s="7"/>
      <c r="F3315" s="7"/>
    </row>
    <row r="3316">
      <c r="A3316" s="7" t="s">
        <v>4868</v>
      </c>
      <c r="B3316" s="7" t="s">
        <v>1221</v>
      </c>
      <c r="C3316" s="7" t="s">
        <v>850</v>
      </c>
      <c r="D3316" s="7" t="s">
        <v>583</v>
      </c>
      <c r="E3316" s="7"/>
      <c r="F3316" s="7"/>
    </row>
    <row r="3317">
      <c r="A3317" s="7" t="s">
        <v>4868</v>
      </c>
      <c r="B3317" s="7" t="s">
        <v>1221</v>
      </c>
      <c r="C3317" s="7" t="s">
        <v>851</v>
      </c>
      <c r="D3317" s="7" t="s">
        <v>583</v>
      </c>
      <c r="E3317" s="7"/>
      <c r="F3317" s="7"/>
    </row>
    <row r="3318">
      <c r="A3318" s="7" t="s">
        <v>4868</v>
      </c>
      <c r="C3318" s="7" t="s">
        <v>852</v>
      </c>
      <c r="D3318" s="7" t="s">
        <v>583</v>
      </c>
      <c r="E3318" s="7"/>
      <c r="F3318" s="7"/>
    </row>
    <row r="3319">
      <c r="A3319" s="7" t="s">
        <v>4869</v>
      </c>
      <c r="C3319" s="7" t="s">
        <v>570</v>
      </c>
      <c r="D3319" s="7" t="s">
        <v>571</v>
      </c>
      <c r="E3319" s="7"/>
      <c r="F3319" s="7"/>
    </row>
    <row r="3320">
      <c r="A3320" s="7" t="s">
        <v>4870</v>
      </c>
      <c r="B3320" s="7" t="s">
        <v>1300</v>
      </c>
      <c r="C3320" s="7" t="s">
        <v>1301</v>
      </c>
      <c r="D3320" s="7" t="s">
        <v>1302</v>
      </c>
      <c r="E3320" s="7"/>
      <c r="F3320" s="7"/>
    </row>
    <row r="3321">
      <c r="A3321" s="7" t="s">
        <v>4871</v>
      </c>
      <c r="C3321" s="7" t="s">
        <v>1034</v>
      </c>
      <c r="D3321" s="7" t="s">
        <v>872</v>
      </c>
      <c r="E3321" s="7"/>
      <c r="F3321" s="7"/>
    </row>
    <row r="3322">
      <c r="A3322" s="7" t="s">
        <v>4872</v>
      </c>
      <c r="B3322" s="7" t="s">
        <v>4873</v>
      </c>
      <c r="C3322" s="7" t="s">
        <v>758</v>
      </c>
      <c r="D3322" s="7" t="s">
        <v>759</v>
      </c>
      <c r="E3322" s="7"/>
      <c r="F3322" s="7"/>
    </row>
    <row r="3323">
      <c r="A3323" s="7" t="s">
        <v>4874</v>
      </c>
      <c r="B3323" s="7" t="s">
        <v>1283</v>
      </c>
      <c r="C3323" s="7" t="s">
        <v>1000</v>
      </c>
      <c r="D3323" s="7" t="s">
        <v>723</v>
      </c>
      <c r="E3323" s="7"/>
      <c r="F3323" s="7"/>
    </row>
    <row r="3324">
      <c r="A3324" s="7" t="s">
        <v>4874</v>
      </c>
      <c r="B3324" s="7" t="s">
        <v>2349</v>
      </c>
      <c r="C3324" s="7" t="s">
        <v>910</v>
      </c>
      <c r="D3324" s="7" t="s">
        <v>723</v>
      </c>
      <c r="E3324" s="7"/>
      <c r="F3324" s="7"/>
    </row>
    <row r="3325">
      <c r="A3325" s="7" t="s">
        <v>4875</v>
      </c>
      <c r="B3325" s="7" t="s">
        <v>1345</v>
      </c>
      <c r="C3325" s="7" t="s">
        <v>1346</v>
      </c>
      <c r="D3325" s="7" t="s">
        <v>1347</v>
      </c>
      <c r="E3325" s="7"/>
      <c r="F3325" s="7"/>
    </row>
    <row r="3326">
      <c r="A3326" s="7" t="s">
        <v>4876</v>
      </c>
      <c r="B3326" s="7" t="s">
        <v>4877</v>
      </c>
      <c r="C3326" s="7" t="s">
        <v>1000</v>
      </c>
      <c r="D3326" s="7" t="s">
        <v>723</v>
      </c>
      <c r="E3326" s="7"/>
      <c r="F3326" s="7"/>
    </row>
    <row r="3327">
      <c r="A3327" s="7" t="s">
        <v>4876</v>
      </c>
      <c r="B3327" s="7" t="s">
        <v>909</v>
      </c>
      <c r="C3327" s="7" t="s">
        <v>910</v>
      </c>
      <c r="D3327" s="7" t="s">
        <v>723</v>
      </c>
      <c r="E3327" s="7"/>
      <c r="F3327" s="7"/>
    </row>
    <row r="3328">
      <c r="A3328" s="7" t="s">
        <v>4878</v>
      </c>
      <c r="B3328" s="7" t="s">
        <v>4879</v>
      </c>
      <c r="C3328" s="7" t="s">
        <v>1390</v>
      </c>
      <c r="D3328" s="7" t="s">
        <v>819</v>
      </c>
      <c r="E3328" s="7"/>
      <c r="F3328" s="7"/>
    </row>
    <row r="3329">
      <c r="A3329" s="7" t="s">
        <v>4880</v>
      </c>
      <c r="C3329" s="7" t="s">
        <v>2152</v>
      </c>
      <c r="D3329" s="7" t="s">
        <v>544</v>
      </c>
      <c r="E3329" s="7"/>
      <c r="F3329" s="7"/>
    </row>
    <row r="3330">
      <c r="A3330" s="7" t="s">
        <v>4881</v>
      </c>
      <c r="C3330" s="7" t="s">
        <v>547</v>
      </c>
      <c r="D3330" s="7" t="s">
        <v>548</v>
      </c>
      <c r="E3330" s="7"/>
      <c r="F3330" s="7"/>
    </row>
    <row r="3331">
      <c r="A3331" s="7" t="s">
        <v>4882</v>
      </c>
      <c r="B3331" s="7" t="s">
        <v>1454</v>
      </c>
      <c r="C3331" s="7" t="s">
        <v>1390</v>
      </c>
      <c r="D3331" s="7" t="s">
        <v>819</v>
      </c>
      <c r="E3331" s="7"/>
      <c r="F3331" s="7"/>
    </row>
    <row r="3332">
      <c r="A3332" s="7" t="s">
        <v>4883</v>
      </c>
      <c r="B3332" s="7" t="s">
        <v>1822</v>
      </c>
      <c r="C3332" s="7" t="s">
        <v>851</v>
      </c>
      <c r="D3332" s="7" t="s">
        <v>583</v>
      </c>
      <c r="E3332" s="7"/>
      <c r="F3332" s="7"/>
    </row>
    <row r="3333">
      <c r="A3333" s="7" t="s">
        <v>4884</v>
      </c>
      <c r="B3333" s="7" t="s">
        <v>1771</v>
      </c>
      <c r="C3333" s="7" t="s">
        <v>1772</v>
      </c>
      <c r="D3333" s="7" t="s">
        <v>1771</v>
      </c>
      <c r="E3333" s="7"/>
      <c r="F3333" s="7"/>
    </row>
    <row r="3334">
      <c r="A3334" s="7" t="s">
        <v>4884</v>
      </c>
      <c r="B3334" s="7" t="s">
        <v>1818</v>
      </c>
      <c r="C3334" s="7" t="s">
        <v>1207</v>
      </c>
      <c r="D3334" s="7" t="s">
        <v>531</v>
      </c>
      <c r="E3334" s="7"/>
      <c r="F3334" s="7"/>
    </row>
    <row r="3335">
      <c r="A3335" s="7" t="s">
        <v>4885</v>
      </c>
      <c r="B3335" s="7" t="s">
        <v>1193</v>
      </c>
      <c r="C3335" s="7" t="s">
        <v>1194</v>
      </c>
      <c r="D3335" s="7" t="s">
        <v>971</v>
      </c>
      <c r="E3335" s="7"/>
      <c r="F3335" s="7"/>
    </row>
    <row r="3336">
      <c r="A3336" s="7" t="s">
        <v>4886</v>
      </c>
      <c r="C3336" s="7" t="s">
        <v>1019</v>
      </c>
      <c r="D3336" s="7" t="s">
        <v>609</v>
      </c>
      <c r="E3336" s="7"/>
      <c r="F3336" s="7"/>
    </row>
    <row r="3337">
      <c r="A3337" s="7" t="s">
        <v>4887</v>
      </c>
      <c r="B3337" s="7" t="s">
        <v>3632</v>
      </c>
      <c r="C3337" s="7" t="s">
        <v>4888</v>
      </c>
      <c r="D3337" s="7" t="s">
        <v>4889</v>
      </c>
      <c r="E3337" s="7"/>
      <c r="F3337" s="7"/>
    </row>
    <row r="3338">
      <c r="A3338" s="7" t="s">
        <v>4890</v>
      </c>
      <c r="B3338" s="7" t="s">
        <v>1308</v>
      </c>
      <c r="C3338" s="7" t="s">
        <v>1309</v>
      </c>
      <c r="D3338" s="7" t="s">
        <v>1310</v>
      </c>
      <c r="E3338" s="7"/>
      <c r="F3338" s="7"/>
    </row>
    <row r="3339">
      <c r="A3339" s="7" t="s">
        <v>4891</v>
      </c>
      <c r="C3339" s="7" t="s">
        <v>1079</v>
      </c>
      <c r="D3339" s="7" t="s">
        <v>1080</v>
      </c>
      <c r="E3339" s="7"/>
      <c r="F3339" s="7"/>
    </row>
    <row r="3340">
      <c r="A3340" s="7" t="s">
        <v>4892</v>
      </c>
      <c r="B3340" s="7" t="s">
        <v>1769</v>
      </c>
      <c r="C3340" s="7" t="s">
        <v>1759</v>
      </c>
      <c r="D3340" s="7" t="s">
        <v>1760</v>
      </c>
      <c r="E3340" s="7"/>
      <c r="F3340" s="7"/>
    </row>
    <row r="3341">
      <c r="A3341" s="7" t="s">
        <v>4893</v>
      </c>
      <c r="B3341" s="7" t="s">
        <v>808</v>
      </c>
      <c r="C3341" s="7" t="s">
        <v>809</v>
      </c>
      <c r="D3341" s="7" t="s">
        <v>767</v>
      </c>
      <c r="E3341" s="7"/>
      <c r="F3341" s="7"/>
    </row>
    <row r="3342">
      <c r="A3342" s="7" t="s">
        <v>4894</v>
      </c>
      <c r="B3342" s="7" t="s">
        <v>1002</v>
      </c>
      <c r="C3342" s="7" t="s">
        <v>1003</v>
      </c>
      <c r="D3342" s="7" t="s">
        <v>921</v>
      </c>
      <c r="E3342" s="7"/>
      <c r="F3342" s="7"/>
    </row>
    <row r="3343">
      <c r="A3343" s="7" t="s">
        <v>4895</v>
      </c>
      <c r="B3343" s="7" t="s">
        <v>817</v>
      </c>
      <c r="C3343" s="7" t="s">
        <v>1677</v>
      </c>
      <c r="D3343" s="7" t="s">
        <v>819</v>
      </c>
      <c r="E3343" s="7"/>
      <c r="F3343" s="7"/>
    </row>
    <row r="3344">
      <c r="A3344" s="7" t="s">
        <v>4896</v>
      </c>
      <c r="B3344" s="7" t="s">
        <v>1454</v>
      </c>
      <c r="C3344" s="7" t="s">
        <v>1455</v>
      </c>
      <c r="D3344" s="7" t="s">
        <v>819</v>
      </c>
      <c r="E3344" s="7"/>
      <c r="F3344" s="7"/>
    </row>
    <row r="3345">
      <c r="A3345" s="7" t="s">
        <v>4897</v>
      </c>
      <c r="B3345" s="7" t="s">
        <v>4898</v>
      </c>
      <c r="C3345" s="7" t="s">
        <v>555</v>
      </c>
      <c r="D3345" s="7" t="s">
        <v>556</v>
      </c>
      <c r="E3345" s="7"/>
      <c r="F3345" s="7"/>
    </row>
    <row r="3346">
      <c r="A3346" s="7" t="s">
        <v>4899</v>
      </c>
      <c r="B3346" s="7" t="s">
        <v>1763</v>
      </c>
      <c r="C3346" s="7" t="s">
        <v>963</v>
      </c>
      <c r="D3346" s="7" t="s">
        <v>964</v>
      </c>
      <c r="E3346" s="7"/>
      <c r="F3346" s="7"/>
    </row>
    <row r="3347">
      <c r="A3347" s="7" t="s">
        <v>4900</v>
      </c>
      <c r="C3347" s="7" t="s">
        <v>526</v>
      </c>
      <c r="D3347" s="7" t="s">
        <v>527</v>
      </c>
      <c r="E3347" s="7"/>
      <c r="F3347" s="7"/>
    </row>
    <row r="3348">
      <c r="A3348" s="7" t="s">
        <v>4901</v>
      </c>
      <c r="B3348" s="7" t="s">
        <v>4902</v>
      </c>
      <c r="C3348" s="7" t="s">
        <v>1159</v>
      </c>
      <c r="D3348" s="7" t="s">
        <v>1160</v>
      </c>
      <c r="E3348" s="7"/>
      <c r="F3348" s="7"/>
    </row>
    <row r="3349">
      <c r="A3349" s="7" t="s">
        <v>4903</v>
      </c>
      <c r="B3349" s="7" t="s">
        <v>1458</v>
      </c>
      <c r="C3349" s="7" t="s">
        <v>579</v>
      </c>
      <c r="D3349" s="7" t="s">
        <v>579</v>
      </c>
      <c r="E3349" s="7"/>
      <c r="F3349" s="7"/>
    </row>
    <row r="3350">
      <c r="A3350" s="7" t="s">
        <v>4904</v>
      </c>
      <c r="C3350" s="7" t="s">
        <v>570</v>
      </c>
      <c r="D3350" s="7" t="s">
        <v>571</v>
      </c>
      <c r="E3350" s="7"/>
      <c r="F3350" s="7"/>
    </row>
    <row r="3351">
      <c r="A3351" s="7" t="s">
        <v>4905</v>
      </c>
      <c r="B3351" s="7" t="s">
        <v>4906</v>
      </c>
      <c r="C3351" s="7" t="s">
        <v>1370</v>
      </c>
      <c r="D3351" s="7" t="s">
        <v>1310</v>
      </c>
      <c r="E3351" s="7"/>
      <c r="F3351" s="7"/>
    </row>
    <row r="3352">
      <c r="A3352" s="7" t="s">
        <v>4907</v>
      </c>
      <c r="C3352" s="7" t="s">
        <v>533</v>
      </c>
      <c r="D3352" s="7" t="s">
        <v>527</v>
      </c>
      <c r="E3352" s="7"/>
      <c r="F3352" s="7"/>
    </row>
    <row r="3353">
      <c r="A3353" s="7" t="s">
        <v>4908</v>
      </c>
      <c r="B3353" s="7" t="s">
        <v>971</v>
      </c>
      <c r="C3353" s="7" t="s">
        <v>969</v>
      </c>
      <c r="D3353" s="7" t="s">
        <v>971</v>
      </c>
      <c r="E3353" s="7"/>
      <c r="F3353" s="7"/>
    </row>
    <row r="3354">
      <c r="A3354" s="7" t="s">
        <v>4909</v>
      </c>
      <c r="B3354" s="7" t="s">
        <v>1589</v>
      </c>
      <c r="C3354" s="7" t="s">
        <v>1590</v>
      </c>
      <c r="D3354" s="7" t="s">
        <v>1236</v>
      </c>
      <c r="E3354" s="7"/>
      <c r="F3354" s="7"/>
    </row>
    <row r="3355">
      <c r="A3355" s="7" t="s">
        <v>4910</v>
      </c>
      <c r="C3355" s="7" t="s">
        <v>1079</v>
      </c>
      <c r="D3355" s="7" t="s">
        <v>1080</v>
      </c>
      <c r="E3355" s="7"/>
      <c r="F3355" s="7"/>
    </row>
    <row r="3356">
      <c r="A3356" s="7" t="s">
        <v>4911</v>
      </c>
      <c r="B3356" s="7" t="s">
        <v>1193</v>
      </c>
      <c r="C3356" s="7" t="s">
        <v>1194</v>
      </c>
      <c r="D3356" s="7" t="s">
        <v>971</v>
      </c>
      <c r="E3356" s="7"/>
      <c r="F3356" s="7"/>
    </row>
    <row r="3357">
      <c r="A3357" s="7" t="s">
        <v>4912</v>
      </c>
      <c r="B3357" s="7" t="s">
        <v>4913</v>
      </c>
      <c r="C3357" s="7" t="s">
        <v>801</v>
      </c>
      <c r="D3357" s="7" t="s">
        <v>802</v>
      </c>
      <c r="E3357" s="7"/>
      <c r="F3357" s="7"/>
    </row>
    <row r="3358">
      <c r="A3358" s="7" t="s">
        <v>4914</v>
      </c>
      <c r="B3358" s="7" t="s">
        <v>1228</v>
      </c>
      <c r="C3358" s="7" t="s">
        <v>1229</v>
      </c>
      <c r="D3358" s="7" t="s">
        <v>571</v>
      </c>
      <c r="E3358" s="7"/>
      <c r="F3358" s="7"/>
    </row>
    <row r="3359">
      <c r="A3359" s="7" t="s">
        <v>4915</v>
      </c>
      <c r="B3359" s="7" t="s">
        <v>1375</v>
      </c>
      <c r="C3359" s="7" t="s">
        <v>1376</v>
      </c>
      <c r="D3359" s="7" t="s">
        <v>1377</v>
      </c>
      <c r="E3359" s="7"/>
      <c r="F3359" s="7"/>
    </row>
    <row r="3360">
      <c r="A3360" s="7" t="s">
        <v>4916</v>
      </c>
      <c r="B3360" s="7" t="s">
        <v>2010</v>
      </c>
      <c r="C3360" s="7" t="s">
        <v>875</v>
      </c>
      <c r="D3360" s="7" t="s">
        <v>552</v>
      </c>
      <c r="E3360" s="7"/>
      <c r="F3360" s="7"/>
    </row>
    <row r="3361">
      <c r="A3361" s="7" t="s">
        <v>4917</v>
      </c>
      <c r="C3361" s="7" t="s">
        <v>827</v>
      </c>
      <c r="D3361" s="7" t="s">
        <v>828</v>
      </c>
      <c r="E3361" s="7"/>
      <c r="F3361" s="7"/>
    </row>
    <row r="3362">
      <c r="A3362" s="7" t="s">
        <v>4918</v>
      </c>
      <c r="B3362" s="7" t="s">
        <v>917</v>
      </c>
      <c r="C3362" s="7" t="s">
        <v>906</v>
      </c>
      <c r="D3362" s="7" t="s">
        <v>571</v>
      </c>
      <c r="E3362" s="7"/>
      <c r="F3362" s="7"/>
    </row>
    <row r="3363">
      <c r="A3363" s="7" t="s">
        <v>4918</v>
      </c>
      <c r="B3363" s="7" t="s">
        <v>571</v>
      </c>
      <c r="C3363" s="7" t="s">
        <v>919</v>
      </c>
      <c r="D3363" s="7" t="s">
        <v>571</v>
      </c>
      <c r="E3363" s="7"/>
      <c r="F3363" s="7"/>
    </row>
    <row r="3364">
      <c r="A3364" s="7" t="s">
        <v>4919</v>
      </c>
      <c r="B3364" s="7" t="s">
        <v>4920</v>
      </c>
      <c r="C3364" s="7" t="s">
        <v>2241</v>
      </c>
      <c r="D3364" s="7" t="s">
        <v>2242</v>
      </c>
      <c r="E3364" s="7"/>
      <c r="F3364" s="7"/>
    </row>
    <row r="3365">
      <c r="A3365" s="7" t="s">
        <v>4921</v>
      </c>
      <c r="B3365" s="7" t="s">
        <v>4922</v>
      </c>
      <c r="C3365" s="7" t="s">
        <v>1320</v>
      </c>
      <c r="D3365" s="7" t="s">
        <v>819</v>
      </c>
      <c r="E3365" s="7"/>
      <c r="F3365" s="7"/>
    </row>
    <row r="3366">
      <c r="A3366" s="7" t="s">
        <v>4923</v>
      </c>
      <c r="B3366" s="7" t="s">
        <v>1375</v>
      </c>
      <c r="C3366" s="7" t="s">
        <v>1376</v>
      </c>
      <c r="D3366" s="7" t="s">
        <v>1377</v>
      </c>
      <c r="E3366" s="7"/>
      <c r="F3366" s="7"/>
    </row>
    <row r="3367">
      <c r="A3367" s="7" t="s">
        <v>4924</v>
      </c>
      <c r="B3367" s="7" t="s">
        <v>4925</v>
      </c>
      <c r="C3367" s="7" t="s">
        <v>1683</v>
      </c>
      <c r="D3367" s="7" t="s">
        <v>583</v>
      </c>
      <c r="E3367" s="7"/>
      <c r="F3367" s="7"/>
    </row>
    <row r="3368">
      <c r="A3368" s="7" t="s">
        <v>4926</v>
      </c>
      <c r="B3368" s="7" t="s">
        <v>4906</v>
      </c>
      <c r="C3368" s="7" t="s">
        <v>1370</v>
      </c>
      <c r="D3368" s="7" t="s">
        <v>1310</v>
      </c>
      <c r="E3368" s="7"/>
      <c r="F3368" s="7"/>
    </row>
    <row r="3369">
      <c r="A3369" s="7" t="s">
        <v>4927</v>
      </c>
      <c r="C3369" s="7" t="s">
        <v>547</v>
      </c>
      <c r="D3369" s="7" t="s">
        <v>548</v>
      </c>
      <c r="E3369" s="7"/>
      <c r="F3369" s="7"/>
    </row>
    <row r="3370">
      <c r="A3370" s="7" t="s">
        <v>4928</v>
      </c>
      <c r="B3370" s="7" t="s">
        <v>582</v>
      </c>
      <c r="C3370" s="7" t="s">
        <v>627</v>
      </c>
      <c r="D3370" s="7" t="s">
        <v>583</v>
      </c>
      <c r="E3370" s="7"/>
      <c r="F3370" s="7"/>
    </row>
    <row r="3371">
      <c r="A3371" s="7" t="s">
        <v>4928</v>
      </c>
      <c r="B3371" s="7" t="s">
        <v>582</v>
      </c>
      <c r="C3371" s="7" t="s">
        <v>1904</v>
      </c>
      <c r="D3371" s="7" t="s">
        <v>583</v>
      </c>
      <c r="E3371" s="7"/>
      <c r="F3371" s="7"/>
    </row>
    <row r="3372">
      <c r="A3372" s="7" t="s">
        <v>4929</v>
      </c>
      <c r="B3372" s="7" t="s">
        <v>4930</v>
      </c>
      <c r="C3372" s="7" t="s">
        <v>551</v>
      </c>
      <c r="D3372" s="7" t="s">
        <v>552</v>
      </c>
      <c r="E3372" s="7"/>
      <c r="F3372" s="7"/>
    </row>
    <row r="3373">
      <c r="A3373" s="7" t="s">
        <v>4931</v>
      </c>
      <c r="B3373" s="7" t="s">
        <v>4932</v>
      </c>
      <c r="C3373" s="7" t="s">
        <v>1759</v>
      </c>
      <c r="D3373" s="7" t="s">
        <v>1760</v>
      </c>
      <c r="E3373" s="7"/>
      <c r="F3373" s="7"/>
    </row>
    <row r="3374">
      <c r="A3374" s="7" t="s">
        <v>4933</v>
      </c>
      <c r="B3374" s="7" t="s">
        <v>571</v>
      </c>
      <c r="C3374" s="7" t="s">
        <v>919</v>
      </c>
      <c r="D3374" s="7" t="s">
        <v>571</v>
      </c>
      <c r="E3374" s="7"/>
      <c r="F3374" s="7"/>
    </row>
    <row r="3375">
      <c r="A3375" s="7" t="s">
        <v>4934</v>
      </c>
      <c r="B3375" s="7" t="s">
        <v>4935</v>
      </c>
      <c r="C3375" s="7" t="s">
        <v>1107</v>
      </c>
      <c r="D3375" s="7" t="s">
        <v>531</v>
      </c>
      <c r="E3375" s="7"/>
      <c r="F3375" s="7"/>
    </row>
    <row r="3376">
      <c r="A3376" s="7" t="s">
        <v>4936</v>
      </c>
      <c r="C3376" s="7" t="s">
        <v>801</v>
      </c>
      <c r="D3376" s="7" t="s">
        <v>802</v>
      </c>
      <c r="E3376" s="7"/>
      <c r="F3376" s="7"/>
    </row>
    <row r="3377">
      <c r="A3377" s="7" t="s">
        <v>4937</v>
      </c>
      <c r="B3377" s="7" t="s">
        <v>1771</v>
      </c>
      <c r="C3377" s="7" t="s">
        <v>1772</v>
      </c>
      <c r="D3377" s="7" t="s">
        <v>1771</v>
      </c>
      <c r="E3377" s="7"/>
      <c r="F3377" s="7"/>
    </row>
    <row r="3378">
      <c r="A3378" s="7" t="s">
        <v>4937</v>
      </c>
      <c r="B3378" s="7" t="s">
        <v>1990</v>
      </c>
      <c r="C3378" s="7" t="s">
        <v>1991</v>
      </c>
      <c r="D3378" s="7" t="s">
        <v>531</v>
      </c>
      <c r="E3378" s="7"/>
      <c r="F3378" s="7"/>
    </row>
    <row r="3379">
      <c r="A3379" s="7" t="s">
        <v>4938</v>
      </c>
      <c r="B3379" s="7" t="s">
        <v>1792</v>
      </c>
      <c r="C3379" s="7" t="s">
        <v>1791</v>
      </c>
      <c r="D3379" s="7" t="s">
        <v>1792</v>
      </c>
      <c r="E3379" s="7"/>
      <c r="F3379" s="7"/>
    </row>
    <row r="3380">
      <c r="A3380" s="7" t="s">
        <v>4939</v>
      </c>
      <c r="B3380" s="7" t="s">
        <v>1804</v>
      </c>
      <c r="C3380" s="7" t="s">
        <v>542</v>
      </c>
      <c r="D3380" s="7" t="s">
        <v>531</v>
      </c>
      <c r="E3380" s="7"/>
      <c r="F3380" s="7"/>
    </row>
    <row r="3381">
      <c r="A3381" s="7" t="s">
        <v>4940</v>
      </c>
      <c r="B3381" s="7" t="s">
        <v>890</v>
      </c>
      <c r="C3381" s="7" t="s">
        <v>1096</v>
      </c>
      <c r="D3381" s="7" t="s">
        <v>531</v>
      </c>
      <c r="E3381" s="7"/>
      <c r="F3381" s="7"/>
    </row>
    <row r="3382">
      <c r="A3382" s="7" t="s">
        <v>4941</v>
      </c>
      <c r="C3382" s="7" t="s">
        <v>611</v>
      </c>
      <c r="D3382" s="7" t="s">
        <v>612</v>
      </c>
      <c r="E3382" s="7"/>
      <c r="F3382" s="7"/>
    </row>
    <row r="3383">
      <c r="A3383" s="7" t="s">
        <v>4942</v>
      </c>
      <c r="B3383" s="7" t="s">
        <v>1300</v>
      </c>
      <c r="C3383" s="7" t="s">
        <v>1301</v>
      </c>
      <c r="D3383" s="7" t="s">
        <v>1302</v>
      </c>
      <c r="E3383" s="7"/>
      <c r="F3383" s="7"/>
    </row>
    <row r="3384">
      <c r="A3384" s="7" t="s">
        <v>4943</v>
      </c>
      <c r="C3384" s="7" t="s">
        <v>533</v>
      </c>
      <c r="D3384" s="7" t="s">
        <v>527</v>
      </c>
      <c r="E3384" s="7"/>
      <c r="F3384" s="7"/>
    </row>
    <row r="3385">
      <c r="A3385" s="7" t="s">
        <v>4944</v>
      </c>
      <c r="B3385" s="7" t="s">
        <v>562</v>
      </c>
      <c r="C3385" s="7" t="s">
        <v>563</v>
      </c>
      <c r="D3385" s="7" t="s">
        <v>564</v>
      </c>
      <c r="E3385" s="7"/>
      <c r="F3385" s="7"/>
    </row>
    <row r="3386">
      <c r="A3386" s="7" t="s">
        <v>4945</v>
      </c>
      <c r="B3386" s="7" t="s">
        <v>2614</v>
      </c>
      <c r="C3386" s="7" t="s">
        <v>857</v>
      </c>
      <c r="D3386" s="7" t="s">
        <v>753</v>
      </c>
      <c r="E3386" s="7"/>
      <c r="F3386" s="7"/>
    </row>
    <row r="3387">
      <c r="A3387" s="7" t="s">
        <v>4946</v>
      </c>
      <c r="B3387" s="7" t="s">
        <v>1122</v>
      </c>
      <c r="C3387" s="7" t="s">
        <v>669</v>
      </c>
      <c r="D3387" s="7" t="s">
        <v>670</v>
      </c>
      <c r="E3387" s="7"/>
      <c r="F3387" s="7"/>
    </row>
    <row r="3388">
      <c r="A3388" s="7" t="s">
        <v>4947</v>
      </c>
      <c r="C3388" s="7" t="s">
        <v>1214</v>
      </c>
      <c r="D3388" s="7" t="s">
        <v>1215</v>
      </c>
      <c r="E3388" s="7"/>
      <c r="F3388" s="7"/>
    </row>
    <row r="3389">
      <c r="A3389" s="7" t="s">
        <v>4948</v>
      </c>
      <c r="B3389" s="7" t="s">
        <v>4207</v>
      </c>
      <c r="C3389" s="7" t="s">
        <v>910</v>
      </c>
      <c r="D3389" s="7" t="s">
        <v>723</v>
      </c>
      <c r="E3389" s="7"/>
      <c r="F3389" s="7"/>
    </row>
    <row r="3390">
      <c r="A3390" s="7" t="s">
        <v>4949</v>
      </c>
      <c r="B3390" s="7" t="s">
        <v>2457</v>
      </c>
      <c r="C3390" s="7" t="s">
        <v>722</v>
      </c>
      <c r="D3390" s="7" t="s">
        <v>723</v>
      </c>
      <c r="E3390" s="7"/>
      <c r="F3390" s="7"/>
    </row>
    <row r="3391">
      <c r="A3391" s="7" t="s">
        <v>4950</v>
      </c>
      <c r="B3391" s="7" t="s">
        <v>1152</v>
      </c>
      <c r="C3391" s="7" t="s">
        <v>1153</v>
      </c>
      <c r="D3391" s="7" t="s">
        <v>568</v>
      </c>
      <c r="E3391" s="7"/>
      <c r="F3391" s="7"/>
    </row>
    <row r="3392">
      <c r="A3392" s="7" t="s">
        <v>4951</v>
      </c>
      <c r="B3392" s="7" t="s">
        <v>571</v>
      </c>
      <c r="C3392" s="7" t="s">
        <v>821</v>
      </c>
      <c r="D3392" s="7" t="s">
        <v>571</v>
      </c>
      <c r="E3392" s="7"/>
      <c r="F3392" s="7"/>
    </row>
    <row r="3393">
      <c r="A3393" s="7" t="s">
        <v>4952</v>
      </c>
      <c r="B3393" s="7" t="s">
        <v>4953</v>
      </c>
      <c r="C3393" s="7" t="s">
        <v>1677</v>
      </c>
      <c r="D3393" s="7" t="s">
        <v>819</v>
      </c>
      <c r="E3393" s="7"/>
      <c r="F3393" s="7"/>
    </row>
    <row r="3394">
      <c r="A3394" s="7" t="s">
        <v>4952</v>
      </c>
      <c r="B3394" s="7" t="s">
        <v>2490</v>
      </c>
      <c r="C3394" s="7" t="s">
        <v>1455</v>
      </c>
      <c r="D3394" s="7" t="s">
        <v>819</v>
      </c>
      <c r="E3394" s="7"/>
      <c r="F3394" s="7"/>
    </row>
    <row r="3395">
      <c r="A3395" s="7" t="s">
        <v>4952</v>
      </c>
      <c r="B3395" s="7" t="s">
        <v>4954</v>
      </c>
      <c r="C3395" s="7" t="s">
        <v>3226</v>
      </c>
      <c r="D3395" s="7" t="s">
        <v>819</v>
      </c>
      <c r="E3395" s="7"/>
      <c r="F3395" s="7"/>
    </row>
    <row r="3396">
      <c r="A3396" s="7" t="s">
        <v>4955</v>
      </c>
      <c r="B3396" s="7" t="s">
        <v>4956</v>
      </c>
      <c r="C3396" s="7" t="s">
        <v>1318</v>
      </c>
      <c r="D3396" s="7" t="s">
        <v>819</v>
      </c>
      <c r="E3396" s="7"/>
      <c r="F3396" s="7"/>
    </row>
    <row r="3397">
      <c r="A3397" s="7" t="s">
        <v>4957</v>
      </c>
      <c r="B3397" s="7" t="s">
        <v>1149</v>
      </c>
      <c r="C3397" s="7" t="s">
        <v>1150</v>
      </c>
      <c r="D3397" s="7" t="s">
        <v>1149</v>
      </c>
      <c r="E3397" s="7"/>
      <c r="F3397" s="7"/>
    </row>
    <row r="3398">
      <c r="A3398" s="7" t="s">
        <v>4958</v>
      </c>
      <c r="B3398" s="7" t="s">
        <v>552</v>
      </c>
      <c r="C3398" s="7" t="s">
        <v>875</v>
      </c>
      <c r="D3398" s="7" t="s">
        <v>552</v>
      </c>
      <c r="E3398" s="7"/>
      <c r="F3398" s="7"/>
    </row>
    <row r="3399">
      <c r="A3399" s="7" t="s">
        <v>4959</v>
      </c>
      <c r="B3399" s="7" t="s">
        <v>594</v>
      </c>
      <c r="C3399" s="7" t="s">
        <v>903</v>
      </c>
      <c r="D3399" s="7" t="s">
        <v>596</v>
      </c>
      <c r="E3399" s="7"/>
      <c r="F3399" s="7"/>
    </row>
    <row r="3400">
      <c r="A3400" s="7" t="s">
        <v>4960</v>
      </c>
      <c r="B3400" s="7" t="s">
        <v>4961</v>
      </c>
      <c r="C3400" s="7" t="s">
        <v>1759</v>
      </c>
      <c r="D3400" s="7" t="s">
        <v>1760</v>
      </c>
      <c r="E3400" s="7"/>
      <c r="F3400" s="7"/>
    </row>
    <row r="3401">
      <c r="A3401" s="7" t="s">
        <v>4962</v>
      </c>
      <c r="B3401" s="7" t="s">
        <v>2232</v>
      </c>
      <c r="C3401" s="7" t="s">
        <v>1437</v>
      </c>
      <c r="D3401" s="7" t="s">
        <v>690</v>
      </c>
      <c r="E3401" s="7"/>
      <c r="F3401" s="7"/>
    </row>
    <row r="3402">
      <c r="A3402" s="7" t="s">
        <v>4963</v>
      </c>
      <c r="C3402" s="7" t="s">
        <v>1183</v>
      </c>
      <c r="D3402" s="7" t="s">
        <v>579</v>
      </c>
      <c r="E3402" s="7"/>
      <c r="F3402" s="7"/>
    </row>
    <row r="3403">
      <c r="A3403" s="7" t="s">
        <v>4964</v>
      </c>
      <c r="C3403" s="7" t="s">
        <v>2039</v>
      </c>
      <c r="D3403" s="7" t="s">
        <v>968</v>
      </c>
      <c r="E3403" s="7"/>
      <c r="F3403" s="7"/>
    </row>
    <row r="3404">
      <c r="A3404" s="7" t="s">
        <v>4965</v>
      </c>
      <c r="C3404" s="7" t="s">
        <v>2039</v>
      </c>
      <c r="D3404" s="7" t="s">
        <v>968</v>
      </c>
      <c r="E3404" s="7"/>
      <c r="F3404" s="7"/>
    </row>
    <row r="3405">
      <c r="A3405" s="7" t="s">
        <v>4966</v>
      </c>
      <c r="B3405" s="7" t="s">
        <v>1228</v>
      </c>
      <c r="C3405" s="7" t="s">
        <v>1229</v>
      </c>
      <c r="D3405" s="7" t="s">
        <v>571</v>
      </c>
      <c r="E3405" s="7"/>
      <c r="F3405" s="7"/>
    </row>
    <row r="3406">
      <c r="A3406" s="7" t="s">
        <v>4967</v>
      </c>
      <c r="B3406" s="7" t="s">
        <v>2556</v>
      </c>
      <c r="C3406" s="7" t="s">
        <v>847</v>
      </c>
      <c r="D3406" s="7" t="s">
        <v>848</v>
      </c>
      <c r="E3406" s="7"/>
      <c r="F3406" s="7"/>
    </row>
    <row r="3407">
      <c r="A3407" s="7" t="s">
        <v>4968</v>
      </c>
      <c r="B3407" s="7" t="s">
        <v>653</v>
      </c>
      <c r="C3407" s="7" t="s">
        <v>864</v>
      </c>
      <c r="D3407" s="7" t="s">
        <v>583</v>
      </c>
      <c r="E3407" s="7"/>
      <c r="F3407" s="7"/>
    </row>
    <row r="3408">
      <c r="A3408" s="7" t="s">
        <v>4969</v>
      </c>
      <c r="C3408" s="7" t="s">
        <v>1250</v>
      </c>
      <c r="D3408" s="7" t="s">
        <v>1251</v>
      </c>
      <c r="E3408" s="7"/>
      <c r="F3408" s="7"/>
    </row>
    <row r="3409">
      <c r="A3409" s="7" t="s">
        <v>4970</v>
      </c>
      <c r="B3409" s="7" t="s">
        <v>1968</v>
      </c>
      <c r="C3409" s="7" t="s">
        <v>1969</v>
      </c>
      <c r="D3409" s="7" t="s">
        <v>921</v>
      </c>
      <c r="E3409" s="7"/>
      <c r="F3409" s="7"/>
    </row>
    <row r="3410">
      <c r="A3410" s="7" t="s">
        <v>4971</v>
      </c>
      <c r="B3410" s="7" t="s">
        <v>573</v>
      </c>
      <c r="C3410" s="7" t="s">
        <v>844</v>
      </c>
      <c r="D3410" s="7" t="s">
        <v>575</v>
      </c>
      <c r="E3410" s="7"/>
      <c r="F3410" s="7"/>
    </row>
    <row r="3411">
      <c r="A3411" s="7" t="s">
        <v>4972</v>
      </c>
      <c r="B3411" s="7" t="s">
        <v>1329</v>
      </c>
      <c r="C3411" s="7" t="s">
        <v>1752</v>
      </c>
      <c r="D3411" s="7" t="s">
        <v>1331</v>
      </c>
      <c r="E3411" s="7"/>
      <c r="F3411" s="7"/>
    </row>
    <row r="3412">
      <c r="A3412" s="7" t="s">
        <v>4973</v>
      </c>
      <c r="B3412" s="7" t="s">
        <v>4974</v>
      </c>
      <c r="C3412" s="7" t="s">
        <v>545</v>
      </c>
      <c r="D3412" s="7" t="s">
        <v>544</v>
      </c>
      <c r="E3412" s="7"/>
      <c r="F3412" s="7"/>
    </row>
    <row r="3413">
      <c r="A3413" s="7" t="s">
        <v>4975</v>
      </c>
      <c r="B3413" s="7" t="s">
        <v>571</v>
      </c>
      <c r="C3413" s="7" t="s">
        <v>919</v>
      </c>
      <c r="D3413" s="7" t="s">
        <v>571</v>
      </c>
      <c r="E3413" s="7"/>
      <c r="F3413" s="7"/>
    </row>
    <row r="3414">
      <c r="A3414" s="7" t="s">
        <v>4976</v>
      </c>
      <c r="B3414" s="7" t="s">
        <v>1978</v>
      </c>
      <c r="C3414" s="7" t="s">
        <v>847</v>
      </c>
      <c r="D3414" s="7" t="s">
        <v>848</v>
      </c>
      <c r="E3414" s="7"/>
      <c r="F3414" s="7"/>
    </row>
    <row r="3415">
      <c r="A3415" s="7" t="s">
        <v>4976</v>
      </c>
      <c r="B3415" s="7" t="s">
        <v>552</v>
      </c>
      <c r="C3415" s="7" t="s">
        <v>1174</v>
      </c>
      <c r="D3415" s="7" t="s">
        <v>552</v>
      </c>
      <c r="E3415" s="7"/>
      <c r="F3415" s="7"/>
    </row>
    <row r="3416">
      <c r="A3416" s="7" t="s">
        <v>4977</v>
      </c>
      <c r="B3416" s="7" t="s">
        <v>4978</v>
      </c>
      <c r="C3416" s="7" t="s">
        <v>2722</v>
      </c>
      <c r="D3416" s="7" t="s">
        <v>2723</v>
      </c>
      <c r="E3416" s="7"/>
      <c r="F3416" s="7"/>
    </row>
    <row r="3417">
      <c r="A3417" s="7" t="s">
        <v>4979</v>
      </c>
      <c r="C3417" s="7" t="s">
        <v>681</v>
      </c>
      <c r="D3417" s="7" t="s">
        <v>682</v>
      </c>
      <c r="E3417" s="7"/>
      <c r="F3417" s="7"/>
    </row>
    <row r="3418">
      <c r="A3418" s="7" t="s">
        <v>4980</v>
      </c>
      <c r="B3418" s="7" t="s">
        <v>1122</v>
      </c>
      <c r="C3418" s="7" t="s">
        <v>669</v>
      </c>
      <c r="D3418" s="7" t="s">
        <v>670</v>
      </c>
      <c r="E3418" s="7"/>
      <c r="F3418" s="7"/>
    </row>
    <row r="3419">
      <c r="A3419" s="7" t="s">
        <v>4981</v>
      </c>
      <c r="B3419" s="7" t="s">
        <v>1256</v>
      </c>
      <c r="C3419" s="7" t="s">
        <v>857</v>
      </c>
      <c r="D3419" s="7" t="s">
        <v>753</v>
      </c>
      <c r="E3419" s="7"/>
      <c r="F3419" s="7"/>
    </row>
    <row r="3420">
      <c r="A3420" s="7" t="s">
        <v>4982</v>
      </c>
      <c r="C3420" s="7" t="s">
        <v>930</v>
      </c>
      <c r="D3420" s="7" t="s">
        <v>930</v>
      </c>
      <c r="E3420" s="7"/>
      <c r="F3420" s="7"/>
    </row>
    <row r="3421">
      <c r="A3421" s="7" t="s">
        <v>4983</v>
      </c>
      <c r="B3421" s="7" t="s">
        <v>767</v>
      </c>
      <c r="C3421" s="7" t="s">
        <v>2049</v>
      </c>
      <c r="D3421" s="7" t="s">
        <v>767</v>
      </c>
      <c r="E3421" s="7"/>
      <c r="F3421" s="7"/>
    </row>
    <row r="3422">
      <c r="A3422" s="7" t="s">
        <v>4984</v>
      </c>
      <c r="C3422" s="7" t="s">
        <v>570</v>
      </c>
      <c r="D3422" s="7" t="s">
        <v>571</v>
      </c>
      <c r="E3422" s="7"/>
      <c r="F3422" s="7"/>
    </row>
    <row r="3423">
      <c r="A3423" s="7" t="s">
        <v>4985</v>
      </c>
      <c r="B3423" s="7" t="s">
        <v>1217</v>
      </c>
      <c r="C3423" s="7" t="s">
        <v>2362</v>
      </c>
      <c r="D3423" s="7" t="s">
        <v>1219</v>
      </c>
      <c r="E3423" s="7"/>
      <c r="F3423" s="7"/>
    </row>
    <row r="3424">
      <c r="A3424" s="7" t="s">
        <v>4986</v>
      </c>
      <c r="C3424" s="7" t="s">
        <v>604</v>
      </c>
      <c r="D3424" s="7" t="s">
        <v>605</v>
      </c>
      <c r="E3424" s="7"/>
      <c r="F3424" s="7"/>
    </row>
    <row r="3425">
      <c r="A3425" s="7" t="s">
        <v>4987</v>
      </c>
      <c r="B3425" s="7" t="s">
        <v>1278</v>
      </c>
      <c r="C3425" s="7" t="s">
        <v>596</v>
      </c>
      <c r="D3425" s="7" t="s">
        <v>596</v>
      </c>
      <c r="E3425" s="7"/>
      <c r="F3425" s="7"/>
    </row>
    <row r="3426">
      <c r="A3426" s="7" t="s">
        <v>4988</v>
      </c>
      <c r="B3426" s="7" t="s">
        <v>1521</v>
      </c>
      <c r="C3426" s="7" t="s">
        <v>1522</v>
      </c>
      <c r="D3426" s="7" t="s">
        <v>1523</v>
      </c>
      <c r="E3426" s="7"/>
      <c r="F3426" s="7"/>
    </row>
    <row r="3427">
      <c r="A3427" s="7" t="s">
        <v>4989</v>
      </c>
      <c r="B3427" s="7" t="s">
        <v>582</v>
      </c>
      <c r="C3427" s="7" t="s">
        <v>997</v>
      </c>
      <c r="D3427" s="7" t="s">
        <v>583</v>
      </c>
      <c r="E3427" s="7"/>
      <c r="F3427" s="7"/>
    </row>
    <row r="3428">
      <c r="A3428" s="7" t="s">
        <v>4989</v>
      </c>
      <c r="B3428" s="7" t="s">
        <v>582</v>
      </c>
      <c r="C3428" s="7" t="s">
        <v>629</v>
      </c>
      <c r="D3428" s="7" t="s">
        <v>583</v>
      </c>
      <c r="E3428" s="7"/>
      <c r="F3428" s="7"/>
    </row>
    <row r="3429">
      <c r="A3429" s="7" t="s">
        <v>4989</v>
      </c>
      <c r="C3429" s="7" t="s">
        <v>852</v>
      </c>
      <c r="D3429" s="7" t="s">
        <v>583</v>
      </c>
      <c r="E3429" s="7"/>
      <c r="F3429" s="7"/>
    </row>
    <row r="3430">
      <c r="A3430" s="7" t="s">
        <v>4989</v>
      </c>
      <c r="B3430" s="7" t="s">
        <v>582</v>
      </c>
      <c r="C3430" s="7" t="s">
        <v>632</v>
      </c>
      <c r="D3430" s="7" t="s">
        <v>583</v>
      </c>
      <c r="E3430" s="7"/>
      <c r="F3430" s="7"/>
    </row>
    <row r="3431">
      <c r="A3431" s="7" t="s">
        <v>4989</v>
      </c>
      <c r="B3431" s="7" t="s">
        <v>582</v>
      </c>
      <c r="C3431" s="7" t="s">
        <v>2722</v>
      </c>
      <c r="D3431" s="7" t="s">
        <v>2723</v>
      </c>
      <c r="E3431" s="7"/>
      <c r="F3431" s="7"/>
    </row>
    <row r="3432">
      <c r="A3432" s="7" t="s">
        <v>4990</v>
      </c>
      <c r="B3432" s="7" t="s">
        <v>566</v>
      </c>
      <c r="C3432" s="7" t="s">
        <v>567</v>
      </c>
      <c r="D3432" s="7" t="s">
        <v>568</v>
      </c>
      <c r="E3432" s="7"/>
      <c r="F3432" s="7"/>
    </row>
    <row r="3433">
      <c r="A3433" s="7" t="s">
        <v>4991</v>
      </c>
      <c r="C3433" s="7" t="s">
        <v>871</v>
      </c>
      <c r="D3433" s="7" t="s">
        <v>872</v>
      </c>
      <c r="E3433" s="7"/>
      <c r="F3433" s="7"/>
    </row>
    <row r="3434">
      <c r="A3434" s="7" t="s">
        <v>4992</v>
      </c>
      <c r="B3434" s="7" t="s">
        <v>649</v>
      </c>
      <c r="C3434" s="7" t="s">
        <v>650</v>
      </c>
      <c r="D3434" s="7" t="s">
        <v>651</v>
      </c>
      <c r="E3434" s="7"/>
      <c r="F3434" s="7"/>
    </row>
    <row r="3435">
      <c r="A3435" s="7" t="s">
        <v>4993</v>
      </c>
      <c r="C3435" s="7" t="s">
        <v>1084</v>
      </c>
      <c r="D3435" s="7" t="s">
        <v>1085</v>
      </c>
      <c r="E3435" s="7"/>
      <c r="F3435" s="7"/>
    </row>
    <row r="3436">
      <c r="A3436" s="7" t="s">
        <v>4994</v>
      </c>
      <c r="B3436" s="7" t="s">
        <v>728</v>
      </c>
      <c r="C3436" s="7" t="s">
        <v>729</v>
      </c>
      <c r="D3436" s="7" t="s">
        <v>571</v>
      </c>
      <c r="E3436" s="7"/>
      <c r="F3436" s="7"/>
    </row>
    <row r="3437">
      <c r="A3437" s="7" t="s">
        <v>4995</v>
      </c>
      <c r="B3437" s="7" t="s">
        <v>552</v>
      </c>
      <c r="C3437" s="7" t="s">
        <v>1174</v>
      </c>
      <c r="D3437" s="7" t="s">
        <v>552</v>
      </c>
      <c r="E3437" s="7"/>
      <c r="F3437" s="7"/>
    </row>
    <row r="3438">
      <c r="A3438" s="7" t="s">
        <v>4996</v>
      </c>
      <c r="B3438" s="7" t="s">
        <v>577</v>
      </c>
      <c r="C3438" s="7" t="s">
        <v>578</v>
      </c>
      <c r="D3438" s="7" t="s">
        <v>579</v>
      </c>
      <c r="E3438" s="7"/>
      <c r="F3438" s="7"/>
    </row>
    <row r="3439">
      <c r="A3439" s="7" t="s">
        <v>4997</v>
      </c>
      <c r="B3439" s="7" t="s">
        <v>4998</v>
      </c>
      <c r="C3439" s="7" t="s">
        <v>608</v>
      </c>
      <c r="D3439" s="7" t="s">
        <v>609</v>
      </c>
      <c r="E3439" s="7"/>
      <c r="F3439" s="7"/>
    </row>
    <row r="3440">
      <c r="A3440" s="7" t="s">
        <v>4999</v>
      </c>
      <c r="C3440" s="7" t="s">
        <v>1142</v>
      </c>
      <c r="D3440" s="7" t="s">
        <v>609</v>
      </c>
      <c r="E3440" s="7"/>
      <c r="F3440" s="7"/>
    </row>
    <row r="3441">
      <c r="A3441" s="7" t="s">
        <v>5000</v>
      </c>
      <c r="B3441" s="7" t="s">
        <v>1778</v>
      </c>
      <c r="C3441" s="7" t="s">
        <v>595</v>
      </c>
      <c r="D3441" s="7" t="s">
        <v>596</v>
      </c>
      <c r="E3441" s="7"/>
      <c r="F3441" s="7"/>
    </row>
    <row r="3442">
      <c r="A3442" s="7" t="s">
        <v>5001</v>
      </c>
      <c r="B3442" s="7" t="s">
        <v>1217</v>
      </c>
      <c r="C3442" s="7" t="s">
        <v>2362</v>
      </c>
      <c r="D3442" s="7" t="s">
        <v>1219</v>
      </c>
      <c r="E3442" s="7"/>
      <c r="F3442" s="7"/>
    </row>
    <row r="3443">
      <c r="A3443" s="7" t="s">
        <v>5002</v>
      </c>
      <c r="B3443" s="7" t="s">
        <v>668</v>
      </c>
      <c r="C3443" s="7" t="s">
        <v>669</v>
      </c>
      <c r="D3443" s="7" t="s">
        <v>670</v>
      </c>
      <c r="E3443" s="7"/>
      <c r="F3443" s="7"/>
    </row>
    <row r="3444">
      <c r="A3444" s="7" t="s">
        <v>5003</v>
      </c>
      <c r="B3444" s="7" t="s">
        <v>5004</v>
      </c>
      <c r="C3444" s="7" t="s">
        <v>2531</v>
      </c>
      <c r="D3444" s="7" t="s">
        <v>690</v>
      </c>
      <c r="E3444" s="7"/>
      <c r="F3444" s="7"/>
    </row>
    <row r="3445">
      <c r="A3445" s="7" t="s">
        <v>5005</v>
      </c>
      <c r="B3445" s="7" t="s">
        <v>607</v>
      </c>
      <c r="C3445" s="7" t="s">
        <v>608</v>
      </c>
      <c r="D3445" s="7" t="s">
        <v>609</v>
      </c>
      <c r="E3445" s="7"/>
      <c r="F3445" s="7"/>
    </row>
    <row r="3446">
      <c r="A3446" s="7" t="s">
        <v>5006</v>
      </c>
      <c r="B3446" s="7" t="s">
        <v>1471</v>
      </c>
      <c r="C3446" s="7" t="s">
        <v>1472</v>
      </c>
      <c r="D3446" s="7" t="s">
        <v>690</v>
      </c>
      <c r="E3446" s="7"/>
      <c r="F3446" s="7"/>
    </row>
    <row r="3447">
      <c r="A3447" s="7" t="s">
        <v>5007</v>
      </c>
      <c r="B3447" s="7" t="s">
        <v>5008</v>
      </c>
      <c r="C3447" s="7" t="s">
        <v>2405</v>
      </c>
      <c r="D3447" s="7" t="s">
        <v>690</v>
      </c>
      <c r="E3447" s="7"/>
      <c r="F3447" s="7"/>
    </row>
    <row r="3448">
      <c r="A3448" s="7" t="s">
        <v>5009</v>
      </c>
      <c r="B3448" s="7" t="s">
        <v>615</v>
      </c>
      <c r="C3448" s="7" t="s">
        <v>1744</v>
      </c>
      <c r="D3448" s="7" t="s">
        <v>617</v>
      </c>
      <c r="E3448" s="7"/>
      <c r="F3448" s="7"/>
    </row>
    <row r="3449">
      <c r="A3449" s="7" t="s">
        <v>5009</v>
      </c>
      <c r="B3449" s="7" t="s">
        <v>615</v>
      </c>
      <c r="C3449" s="7" t="s">
        <v>1127</v>
      </c>
      <c r="D3449" s="7" t="s">
        <v>617</v>
      </c>
      <c r="E3449" s="7"/>
      <c r="F3449" s="7"/>
    </row>
    <row r="3450">
      <c r="A3450" s="7" t="s">
        <v>5010</v>
      </c>
      <c r="B3450" s="7" t="s">
        <v>1288</v>
      </c>
      <c r="C3450" s="7" t="s">
        <v>1289</v>
      </c>
      <c r="D3450" s="7" t="s">
        <v>1290</v>
      </c>
      <c r="E3450" s="7"/>
      <c r="F3450" s="7"/>
    </row>
    <row r="3451">
      <c r="A3451" s="7" t="s">
        <v>5011</v>
      </c>
      <c r="B3451" s="7" t="s">
        <v>5012</v>
      </c>
      <c r="C3451" s="7" t="s">
        <v>1668</v>
      </c>
      <c r="D3451" s="7" t="s">
        <v>690</v>
      </c>
      <c r="E3451" s="7"/>
      <c r="F3451" s="7"/>
    </row>
    <row r="3452">
      <c r="A3452" s="7" t="s">
        <v>5013</v>
      </c>
      <c r="C3452" s="7" t="s">
        <v>1138</v>
      </c>
      <c r="D3452" s="7" t="s">
        <v>556</v>
      </c>
      <c r="E3452" s="7"/>
      <c r="F3452" s="7"/>
    </row>
    <row r="3453">
      <c r="A3453" s="7" t="s">
        <v>5014</v>
      </c>
      <c r="C3453" s="7" t="s">
        <v>1138</v>
      </c>
      <c r="D3453" s="7" t="s">
        <v>556</v>
      </c>
      <c r="E3453" s="7"/>
      <c r="F3453" s="7"/>
    </row>
    <row r="3454">
      <c r="A3454" s="7" t="s">
        <v>5015</v>
      </c>
      <c r="B3454" s="7" t="s">
        <v>1055</v>
      </c>
      <c r="C3454" s="7" t="s">
        <v>1056</v>
      </c>
      <c r="D3454" s="7" t="s">
        <v>1055</v>
      </c>
      <c r="E3454" s="7"/>
      <c r="F3454" s="7"/>
    </row>
    <row r="3455">
      <c r="A3455" s="7" t="s">
        <v>5016</v>
      </c>
      <c r="B3455" s="7" t="s">
        <v>913</v>
      </c>
      <c r="C3455" s="7" t="s">
        <v>914</v>
      </c>
      <c r="D3455" s="7" t="s">
        <v>915</v>
      </c>
      <c r="E3455" s="7"/>
      <c r="F3455" s="7"/>
    </row>
    <row r="3456">
      <c r="A3456" s="7" t="s">
        <v>5017</v>
      </c>
      <c r="B3456" s="7" t="s">
        <v>913</v>
      </c>
      <c r="C3456" s="7" t="s">
        <v>914</v>
      </c>
      <c r="D3456" s="7" t="s">
        <v>915</v>
      </c>
      <c r="E3456" s="7"/>
      <c r="F3456" s="7"/>
    </row>
    <row r="3457">
      <c r="A3457" s="7" t="s">
        <v>5018</v>
      </c>
      <c r="B3457" s="7" t="s">
        <v>913</v>
      </c>
      <c r="C3457" s="7" t="s">
        <v>914</v>
      </c>
      <c r="D3457" s="7" t="s">
        <v>915</v>
      </c>
      <c r="E3457" s="7"/>
      <c r="F3457" s="7"/>
    </row>
    <row r="3458">
      <c r="A3458" s="7" t="s">
        <v>5019</v>
      </c>
      <c r="B3458" s="7" t="s">
        <v>4930</v>
      </c>
      <c r="C3458" s="7" t="s">
        <v>552</v>
      </c>
      <c r="D3458" s="7" t="s">
        <v>552</v>
      </c>
      <c r="E3458" s="7"/>
      <c r="F3458" s="7"/>
    </row>
    <row r="3459">
      <c r="A3459" s="7" t="s">
        <v>5020</v>
      </c>
      <c r="C3459" s="7" t="s">
        <v>555</v>
      </c>
      <c r="D3459" s="7" t="s">
        <v>556</v>
      </c>
      <c r="E3459" s="7"/>
      <c r="F3459" s="7"/>
    </row>
    <row r="3460">
      <c r="A3460" s="7" t="s">
        <v>5021</v>
      </c>
      <c r="B3460" s="7" t="s">
        <v>5022</v>
      </c>
      <c r="C3460" s="7" t="s">
        <v>1677</v>
      </c>
      <c r="D3460" s="7" t="s">
        <v>819</v>
      </c>
      <c r="E3460" s="7"/>
      <c r="F3460" s="7"/>
    </row>
    <row r="3461">
      <c r="A3461" s="7" t="s">
        <v>5021</v>
      </c>
      <c r="B3461" s="7" t="s">
        <v>5023</v>
      </c>
      <c r="C3461" s="7" t="s">
        <v>1124</v>
      </c>
      <c r="D3461" s="7" t="s">
        <v>819</v>
      </c>
      <c r="E3461" s="7"/>
      <c r="F3461" s="7"/>
    </row>
    <row r="3462">
      <c r="A3462" s="7" t="s">
        <v>5024</v>
      </c>
      <c r="B3462" s="7" t="s">
        <v>5022</v>
      </c>
      <c r="C3462" s="7" t="s">
        <v>1677</v>
      </c>
      <c r="D3462" s="7" t="s">
        <v>819</v>
      </c>
      <c r="E3462" s="7"/>
      <c r="F3462" s="7"/>
    </row>
    <row r="3463">
      <c r="A3463" s="7" t="s">
        <v>5025</v>
      </c>
      <c r="B3463" s="7" t="s">
        <v>802</v>
      </c>
      <c r="C3463" s="7" t="s">
        <v>801</v>
      </c>
      <c r="D3463" s="7" t="s">
        <v>802</v>
      </c>
      <c r="E3463" s="7"/>
      <c r="F3463" s="7"/>
    </row>
    <row r="3464">
      <c r="A3464" s="7" t="s">
        <v>5026</v>
      </c>
      <c r="C3464" s="7" t="s">
        <v>1019</v>
      </c>
      <c r="D3464" s="7" t="s">
        <v>609</v>
      </c>
      <c r="E3464" s="7"/>
      <c r="F3464" s="7"/>
    </row>
    <row r="3465">
      <c r="A3465" s="7" t="s">
        <v>5027</v>
      </c>
      <c r="B3465" s="7" t="s">
        <v>2728</v>
      </c>
      <c r="C3465" s="7" t="s">
        <v>744</v>
      </c>
      <c r="D3465" s="7" t="s">
        <v>745</v>
      </c>
      <c r="E3465" s="7"/>
      <c r="F3465" s="7"/>
    </row>
    <row r="3466">
      <c r="A3466" s="7" t="s">
        <v>5028</v>
      </c>
      <c r="B3466" s="7" t="s">
        <v>999</v>
      </c>
      <c r="C3466" s="7" t="s">
        <v>1000</v>
      </c>
      <c r="D3466" s="7" t="s">
        <v>723</v>
      </c>
      <c r="E3466" s="7"/>
      <c r="F3466" s="7"/>
    </row>
    <row r="3467">
      <c r="A3467" s="7" t="s">
        <v>5029</v>
      </c>
      <c r="B3467" s="7" t="s">
        <v>5030</v>
      </c>
      <c r="C3467" s="7" t="s">
        <v>801</v>
      </c>
      <c r="D3467" s="7" t="s">
        <v>802</v>
      </c>
      <c r="E3467" s="7"/>
      <c r="F3467" s="7"/>
    </row>
    <row r="3468">
      <c r="A3468" s="7" t="s">
        <v>5031</v>
      </c>
      <c r="B3468" s="7" t="s">
        <v>5032</v>
      </c>
      <c r="C3468" s="7" t="s">
        <v>801</v>
      </c>
      <c r="D3468" s="7" t="s">
        <v>802</v>
      </c>
      <c r="E3468" s="7"/>
      <c r="F3468" s="7"/>
    </row>
    <row r="3469">
      <c r="A3469" s="7" t="s">
        <v>5033</v>
      </c>
      <c r="C3469" s="7" t="s">
        <v>1440</v>
      </c>
      <c r="D3469" s="7" t="s">
        <v>1441</v>
      </c>
      <c r="E3469" s="7"/>
      <c r="F3469" s="7"/>
    </row>
    <row r="3470">
      <c r="A3470" s="7" t="s">
        <v>5034</v>
      </c>
      <c r="B3470" s="7" t="s">
        <v>5035</v>
      </c>
      <c r="C3470" s="7" t="s">
        <v>744</v>
      </c>
      <c r="D3470" s="7" t="s">
        <v>745</v>
      </c>
      <c r="E3470" s="7"/>
      <c r="F3470" s="7"/>
    </row>
    <row r="3471">
      <c r="A3471" s="7" t="s">
        <v>5036</v>
      </c>
      <c r="B3471" s="7" t="s">
        <v>704</v>
      </c>
      <c r="C3471" s="7" t="s">
        <v>705</v>
      </c>
      <c r="D3471" s="7" t="s">
        <v>706</v>
      </c>
      <c r="E3471" s="7"/>
      <c r="F3471" s="7"/>
    </row>
    <row r="3472">
      <c r="A3472" s="7" t="s">
        <v>5037</v>
      </c>
      <c r="B3472" s="7" t="s">
        <v>743</v>
      </c>
      <c r="C3472" s="7" t="s">
        <v>744</v>
      </c>
      <c r="D3472" s="7" t="s">
        <v>745</v>
      </c>
      <c r="E3472" s="7"/>
      <c r="F3472" s="7"/>
    </row>
    <row r="3473">
      <c r="A3473" s="7" t="s">
        <v>5038</v>
      </c>
      <c r="C3473" s="7" t="s">
        <v>930</v>
      </c>
      <c r="D3473" s="7" t="s">
        <v>930</v>
      </c>
      <c r="E3473" s="7"/>
      <c r="F3473" s="7"/>
    </row>
    <row r="3474">
      <c r="A3474" s="7" t="s">
        <v>5039</v>
      </c>
      <c r="B3474" s="7" t="s">
        <v>1055</v>
      </c>
      <c r="C3474" s="7" t="s">
        <v>1056</v>
      </c>
      <c r="D3474" s="7" t="s">
        <v>1055</v>
      </c>
      <c r="E3474" s="7"/>
      <c r="F3474" s="7"/>
    </row>
    <row r="3475">
      <c r="A3475" s="7" t="s">
        <v>5040</v>
      </c>
      <c r="B3475" s="7" t="s">
        <v>577</v>
      </c>
      <c r="C3475" s="7" t="s">
        <v>578</v>
      </c>
      <c r="D3475" s="7" t="s">
        <v>579</v>
      </c>
      <c r="E3475" s="7"/>
      <c r="F3475" s="7"/>
    </row>
    <row r="3476">
      <c r="A3476" s="7" t="s">
        <v>5041</v>
      </c>
      <c r="B3476" s="7" t="s">
        <v>5042</v>
      </c>
      <c r="C3476" s="7" t="s">
        <v>1124</v>
      </c>
      <c r="D3476" s="7" t="s">
        <v>819</v>
      </c>
      <c r="E3476" s="7"/>
      <c r="F3476" s="7"/>
    </row>
    <row r="3477">
      <c r="A3477" s="7" t="s">
        <v>5041</v>
      </c>
      <c r="B3477" s="7" t="s">
        <v>5043</v>
      </c>
      <c r="C3477" s="7" t="s">
        <v>5044</v>
      </c>
      <c r="D3477" s="7" t="s">
        <v>5045</v>
      </c>
      <c r="E3477" s="7"/>
      <c r="F3477" s="7"/>
    </row>
    <row r="3478">
      <c r="A3478" s="7" t="s">
        <v>5046</v>
      </c>
      <c r="C3478" s="7" t="s">
        <v>611</v>
      </c>
      <c r="D3478" s="7" t="s">
        <v>612</v>
      </c>
      <c r="E3478" s="7"/>
      <c r="F3478" s="7"/>
    </row>
    <row r="3479">
      <c r="A3479" s="7" t="s">
        <v>5047</v>
      </c>
      <c r="B3479" s="7" t="s">
        <v>2032</v>
      </c>
      <c r="C3479" s="7" t="s">
        <v>2033</v>
      </c>
      <c r="D3479" s="7" t="s">
        <v>788</v>
      </c>
      <c r="E3479" s="7"/>
      <c r="F3479" s="7"/>
    </row>
    <row r="3480">
      <c r="A3480" s="7" t="s">
        <v>5048</v>
      </c>
      <c r="C3480" s="7" t="s">
        <v>1084</v>
      </c>
      <c r="D3480" s="7" t="s">
        <v>1085</v>
      </c>
      <c r="E3480" s="7"/>
      <c r="F3480" s="7"/>
    </row>
    <row r="3481">
      <c r="A3481" s="7" t="s">
        <v>5049</v>
      </c>
      <c r="B3481" s="7" t="s">
        <v>573</v>
      </c>
      <c r="C3481" s="7" t="s">
        <v>574</v>
      </c>
      <c r="D3481" s="7" t="s">
        <v>575</v>
      </c>
      <c r="E3481" s="7"/>
      <c r="F3481" s="7"/>
    </row>
    <row r="3482">
      <c r="A3482" s="7" t="s">
        <v>5050</v>
      </c>
      <c r="C3482" s="7" t="s">
        <v>601</v>
      </c>
      <c r="D3482" s="7" t="s">
        <v>602</v>
      </c>
      <c r="E3482" s="7"/>
      <c r="F3482" s="7"/>
    </row>
    <row r="3483">
      <c r="A3483" s="7" t="s">
        <v>5051</v>
      </c>
      <c r="B3483" s="7" t="s">
        <v>1217</v>
      </c>
      <c r="C3483" s="7" t="s">
        <v>1218</v>
      </c>
      <c r="D3483" s="7" t="s">
        <v>1219</v>
      </c>
      <c r="E3483" s="7"/>
      <c r="F3483" s="7"/>
    </row>
    <row r="3484">
      <c r="A3484" s="7" t="s">
        <v>5052</v>
      </c>
      <c r="B3484" s="7" t="s">
        <v>767</v>
      </c>
      <c r="C3484" s="7" t="s">
        <v>2049</v>
      </c>
      <c r="D3484" s="7" t="s">
        <v>767</v>
      </c>
      <c r="E3484" s="7"/>
      <c r="F3484" s="7"/>
    </row>
    <row r="3485">
      <c r="A3485" s="7" t="s">
        <v>5053</v>
      </c>
      <c r="B3485" s="7" t="s">
        <v>571</v>
      </c>
      <c r="C3485" s="7" t="s">
        <v>821</v>
      </c>
      <c r="D3485" s="7" t="s">
        <v>571</v>
      </c>
      <c r="E3485" s="7"/>
      <c r="F3485" s="7"/>
    </row>
    <row r="3486">
      <c r="A3486" s="7" t="s">
        <v>1130</v>
      </c>
      <c r="B3486" s="7" t="s">
        <v>1129</v>
      </c>
      <c r="C3486" s="7" t="s">
        <v>1130</v>
      </c>
      <c r="D3486" s="7" t="s">
        <v>571</v>
      </c>
      <c r="E3486" s="7"/>
      <c r="F3486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1.38"/>
  </cols>
  <sheetData>
    <row r="1">
      <c r="A1" s="6" t="s">
        <v>519</v>
      </c>
      <c r="B1" s="6" t="s">
        <v>5054</v>
      </c>
    </row>
    <row r="2">
      <c r="A2" t="str">
        <f>IFERROR(__xludf.DUMMYFUNCTION("UNIQUE(Songs!C2:C347)"),"Lost, Season 2")</f>
        <v>Lost, Season 2</v>
      </c>
      <c r="B2">
        <f>COUNTIF(Songs!C$2:C347, A2)</f>
        <v>24</v>
      </c>
    </row>
    <row r="3">
      <c r="A3" t="str">
        <f>IFERROR(__xludf.DUMMYFUNCTION("""COMPUTED_VALUE"""),"...And Justice For All")</f>
        <v>...And Justice For All</v>
      </c>
      <c r="B3">
        <f>COUNTIF(Songs!C$2:C347, A3)</f>
        <v>9</v>
      </c>
    </row>
    <row r="4">
      <c r="A4" t="str">
        <f>IFERROR(__xludf.DUMMYFUNCTION("""COMPUTED_VALUE"""),"Lost, Season 1")</f>
        <v>Lost, Season 1</v>
      </c>
      <c r="B4">
        <f>COUNTIF(Songs!C$2:C347, A4)</f>
        <v>25</v>
      </c>
    </row>
    <row r="5">
      <c r="A5" t="str">
        <f>IFERROR(__xludf.DUMMYFUNCTION("""COMPUTED_VALUE"""),"Heroes, Season 1")</f>
        <v>Heroes, Season 1</v>
      </c>
      <c r="B5">
        <f>COUNTIF(Songs!C$2:C347, A5)</f>
        <v>23</v>
      </c>
    </row>
    <row r="6">
      <c r="A6" t="str">
        <f>IFERROR(__xludf.DUMMYFUNCTION("""COMPUTED_VALUE"""),"The Essential Miles Davis [Disc 1]")</f>
        <v>The Essential Miles Davis [Disc 1]</v>
      </c>
      <c r="B6">
        <f>COUNTIF(Songs!C$2:C347, A6)</f>
        <v>13</v>
      </c>
    </row>
    <row r="7">
      <c r="A7" t="str">
        <f>IFERROR(__xludf.DUMMYFUNCTION("""COMPUTED_VALUE"""),"Kill 'Em All")</f>
        <v>Kill 'Em All</v>
      </c>
      <c r="B7">
        <f>COUNTIF(Songs!C$2:C347, A7)</f>
        <v>10</v>
      </c>
    </row>
    <row r="8">
      <c r="A8" t="str">
        <f>IFERROR(__xludf.DUMMYFUNCTION("""COMPUTED_VALUE"""),"Supernatural")</f>
        <v>Supernatural</v>
      </c>
      <c r="B8">
        <f>COUNTIF(Songs!C$2:C347, A8)</f>
        <v>13</v>
      </c>
    </row>
    <row r="9">
      <c r="A9" t="str">
        <f>IFERROR(__xludf.DUMMYFUNCTION("""COMPUTED_VALUE"""),"UB40 The Best Of - Volume Two [UK]")</f>
        <v>UB40 The Best Of - Volume Two [UK]</v>
      </c>
      <c r="B9">
        <f>COUNTIF(Songs!C$2:C347, A9)</f>
        <v>14</v>
      </c>
    </row>
    <row r="10">
      <c r="A10" t="str">
        <f>IFERROR(__xludf.DUMMYFUNCTION("""COMPUTED_VALUE"""),"Diver Down")</f>
        <v>Diver Down</v>
      </c>
      <c r="B10">
        <f>COUNTIF(Songs!C$2:C347, A10)</f>
        <v>12</v>
      </c>
    </row>
    <row r="11">
      <c r="A11" t="str">
        <f>IFERROR(__xludf.DUMMYFUNCTION("""COMPUTED_VALUE"""),"Frank")</f>
        <v>Frank</v>
      </c>
      <c r="B11">
        <f>COUNTIF(Songs!C$2:C347, A11)</f>
        <v>10</v>
      </c>
    </row>
    <row r="12">
      <c r="A12" t="str">
        <f>IFERROR(__xludf.DUMMYFUNCTION("""COMPUTED_VALUE"""),"Ace Of Spades")</f>
        <v>Ace Of Spades</v>
      </c>
      <c r="B12">
        <f>COUNTIF(Songs!C$2:C347, A12)</f>
        <v>15</v>
      </c>
    </row>
    <row r="13">
      <c r="A13" t="str">
        <f>IFERROR(__xludf.DUMMYFUNCTION("""COMPUTED_VALUE"""),"The Singles")</f>
        <v>The Singles</v>
      </c>
      <c r="B13">
        <f>COUNTIF(Songs!C$2:C347, A13)</f>
        <v>18</v>
      </c>
    </row>
    <row r="14">
      <c r="A14" t="str">
        <f>IFERROR(__xludf.DUMMYFUNCTION("""COMPUTED_VALUE"""),"Chronicle, Vol. 2")</f>
        <v>Chronicle, Vol. 2</v>
      </c>
      <c r="B14">
        <f>COUNTIF(Songs!C$2:C347, A14)</f>
        <v>20</v>
      </c>
    </row>
    <row r="15">
      <c r="A15" t="str">
        <f>IFERROR(__xludf.DUMMYFUNCTION("""COMPUTED_VALUE"""),"Instant Karma: The Amnesty International Campaign to Save Darfur")</f>
        <v>Instant Karma: The Amnesty International Campaign to Save Darfur</v>
      </c>
      <c r="B15">
        <f>COUNTIF(Songs!C$2:C347, A15)</f>
        <v>23</v>
      </c>
    </row>
    <row r="16">
      <c r="A16" t="str">
        <f>IFERROR(__xludf.DUMMYFUNCTION("""COMPUTED_VALUE"""),"Rotten Apples: Greatest Hits")</f>
        <v>Rotten Apples: Greatest Hits</v>
      </c>
      <c r="B16">
        <f>COUNTIF(Songs!C$2:C347, A16)</f>
        <v>18</v>
      </c>
    </row>
    <row r="17">
      <c r="A17" t="str">
        <f>IFERROR(__xludf.DUMMYFUNCTION("""COMPUTED_VALUE"""),"Out Of Exile")</f>
        <v>Out Of Exile</v>
      </c>
      <c r="B17">
        <f>COUNTIF(Songs!C$2:C347, A17)</f>
        <v>12</v>
      </c>
    </row>
    <row r="18">
      <c r="A18" t="str">
        <f>IFERROR(__xludf.DUMMYFUNCTION("""COMPUTED_VALUE"""),"Iron Maiden")</f>
        <v>Iron Maiden</v>
      </c>
      <c r="B18">
        <f>COUNTIF(Songs!C$2:C347, A18)</f>
        <v>8</v>
      </c>
    </row>
    <row r="19">
      <c r="A19" t="str">
        <f>IFERROR(__xludf.DUMMYFUNCTION("""COMPUTED_VALUE"""),"Riot Act")</f>
        <v>Riot Act</v>
      </c>
      <c r="B19">
        <f>COUNTIF(Songs!C$2:C347, A19)</f>
        <v>15</v>
      </c>
    </row>
    <row r="20">
      <c r="A20" t="str">
        <f>IFERROR(__xludf.DUMMYFUNCTION("""COMPUTED_VALUE"""),"Cássia Eller - Coleção Sem Limite [Disc 2]")</f>
        <v>Cássia Eller - Coleção Sem Limite [Disc 2]</v>
      </c>
      <c r="B20">
        <f>COUNTIF(Songs!C$2:C347, A20)</f>
        <v>14</v>
      </c>
    </row>
    <row r="21">
      <c r="A21" t="str">
        <f>IFERROR(__xludf.DUMMYFUNCTION("""COMPUTED_VALUE"""),"Os Cães Ladram Mas A Caravana Não Pára")</f>
        <v>Os Cães Ladram Mas A Caravana Não Pára</v>
      </c>
      <c r="B21">
        <f>COUNTIF(Songs!C$2:C347, A21)</f>
        <v>16</v>
      </c>
    </row>
    <row r="22">
      <c r="A22" t="str">
        <f>IFERROR(__xludf.DUMMYFUNCTION("""COMPUTED_VALUE"""),"Alcohol Fueled Brewtality Live! [Disc 1]")</f>
        <v>Alcohol Fueled Brewtality Live! [Disc 1]</v>
      </c>
      <c r="B22">
        <f>COUNTIF(Songs!C$2:C347, A22)</f>
        <v>13</v>
      </c>
    </row>
    <row r="23">
      <c r="A23" t="str">
        <f>IFERROR(__xludf.DUMMYFUNCTION("""COMPUTED_VALUE"""),"Use Your Illusion II")</f>
        <v>Use Your Illusion II</v>
      </c>
      <c r="B23">
        <f>COUNTIF(Songs!C$2:C347, A23)</f>
        <v>14</v>
      </c>
    </row>
    <row r="24">
      <c r="A24" t="str">
        <f>IFERROR(__xludf.DUMMYFUNCTION("""COMPUTED_VALUE"""),"Roda De Funk")</f>
        <v>Roda De Funk</v>
      </c>
      <c r="B24">
        <f>COUNTIF(Songs!C$2:C347, A24)</f>
        <v>16</v>
      </c>
    </row>
    <row r="25">
      <c r="A25" t="str">
        <f>IFERROR(__xludf.DUMMYFUNCTION("""COMPUTED_VALUE"""),"Hot Rocks, 1964-1971 (Disc 1)")</f>
        <v>Hot Rocks, 1964-1971 (Disc 1)</v>
      </c>
      <c r="B25">
        <f>COUNTIF(Songs!C$2:C347, A25)</f>
        <v>12</v>
      </c>
    </row>
    <row r="26">
      <c r="A26" t="str">
        <f>IFERROR(__xludf.DUMMYFUNCTION("""COMPUTED_VALUE"""),"A TempestadeTempestade Ou O Livro Dos Dias")</f>
        <v>A TempestadeTempestade Ou O Livro Dos Dias</v>
      </c>
      <c r="B26">
        <f>COUNTIF(Songs!C$2:C347, A26)</f>
        <v>15</v>
      </c>
    </row>
    <row r="27">
      <c r="A27" t="str">
        <f>IFERROR(__xludf.DUMMYFUNCTION("""COMPUTED_VALUE"""),"The X Factor")</f>
        <v>The X Factor</v>
      </c>
      <c r="B27">
        <f>COUNTIF(Songs!C$2:C347, A27)</f>
        <v>11</v>
      </c>
    </row>
    <row r="28">
      <c r="A28" t="str">
        <f>IFERROR(__xludf.DUMMYFUNCTION("""COMPUTED_VALUE"""),"A Real Dead One")</f>
        <v>A Real Dead One</v>
      </c>
      <c r="B28">
        <f>COUNTIF(Songs!C$2:C347, A28)</f>
        <v>12</v>
      </c>
    </row>
    <row r="29">
      <c r="A29" t="str">
        <f>IFERROR(__xludf.DUMMYFUNCTION("""COMPUTED_VALUE"""),"Live After Death")</f>
        <v>Live After Death</v>
      </c>
      <c r="B29">
        <f>COUNTIF(Songs!C$2:C347, A29)</f>
        <v>18</v>
      </c>
    </row>
    <row r="30">
      <c r="A30" t="str">
        <f>IFERROR(__xludf.DUMMYFUNCTION("""COMPUTED_VALUE"""),"Live At Donington 1992 (Disc 2)")</f>
        <v>Live At Donington 1992 (Disc 2)</v>
      </c>
      <c r="B30">
        <f>COUNTIF(Songs!C$2:C347, A30)</f>
        <v>9</v>
      </c>
    </row>
    <row r="31">
      <c r="A31" t="str">
        <f>IFERROR(__xludf.DUMMYFUNCTION("""COMPUTED_VALUE"""),"Powerslave")</f>
        <v>Powerslave</v>
      </c>
      <c r="B31">
        <f>COUNTIF(Songs!C$2:C347, A31)</f>
        <v>8</v>
      </c>
    </row>
    <row r="32">
      <c r="A32" t="str">
        <f>IFERROR(__xludf.DUMMYFUNCTION("""COMPUTED_VALUE"""),"Rock In Rio [CD1]")</f>
        <v>Rock In Rio [CD1]</v>
      </c>
      <c r="B32">
        <f>COUNTIF(Songs!C$2:C347, A32)</f>
        <v>10</v>
      </c>
    </row>
    <row r="33">
      <c r="A33" t="str">
        <f>IFERROR(__xludf.DUMMYFUNCTION("""COMPUTED_VALUE"""),"Load")</f>
        <v>Load</v>
      </c>
      <c r="B33">
        <f>COUNTIF(Songs!C$2:C347, A33)</f>
        <v>13</v>
      </c>
    </row>
    <row r="34">
      <c r="A34" t="str">
        <f>IFERROR(__xludf.DUMMYFUNCTION("""COMPUTED_VALUE"""),"Unplugged [Live]")</f>
        <v>Unplugged [Live]</v>
      </c>
      <c r="B34">
        <f>COUNTIF(Songs!C$2:C347, A34)</f>
        <v>15</v>
      </c>
    </row>
    <row r="35">
      <c r="A35" t="str">
        <f>IFERROR(__xludf.DUMMYFUNCTION("""COMPUTED_VALUE"""),"BackBeat Soundtrack")</f>
        <v>BackBeat Soundtrack</v>
      </c>
      <c r="B35">
        <f>COUNTIF(Songs!C$2:C347, A35)</f>
        <v>12</v>
      </c>
    </row>
    <row r="36">
      <c r="A36" t="str">
        <f>IFERROR(__xludf.DUMMYFUNCTION("""COMPUTED_VALUE"""),"Bongo Fury")</f>
        <v>Bongo Fury</v>
      </c>
      <c r="B36">
        <f>COUNTIF(Songs!C$2:C347, A36)</f>
        <v>9</v>
      </c>
    </row>
    <row r="37">
      <c r="A37" t="str">
        <f>IFERROR(__xludf.DUMMYFUNCTION("""COMPUTED_VALUE"""),"Retrospective I (1974-1980)")</f>
        <v>Retrospective I (1974-1980)</v>
      </c>
      <c r="B37">
        <f>COUNTIF(Songs!C$2:C347, A37)</f>
        <v>14</v>
      </c>
    </row>
    <row r="38">
      <c r="A38" t="str">
        <f>IFERROR(__xludf.DUMMYFUNCTION("""COMPUTED_VALUE"""),"The Number of The Beast")</f>
        <v>The Number of The Beast</v>
      </c>
      <c r="B38">
        <f>COUNTIF(Songs!C$2:C347, A38)</f>
        <v>8</v>
      </c>
    </row>
    <row r="39">
      <c r="A39" t="str">
        <f>IFERROR(__xludf.DUMMYFUNCTION("""COMPUTED_VALUE"""),"Great Recordings of the Century: Paganini's 24 Caprices")</f>
        <v>Great Recordings of the Century: Paganini's 24 Caprices</v>
      </c>
      <c r="B39">
        <f>COUNTIF(Songs!C$2:C347, A39)</f>
        <v>1</v>
      </c>
    </row>
    <row r="40">
      <c r="A40" t="str">
        <f>IFERROR(__xludf.DUMMYFUNCTION("""COMPUTED_VALUE"""),"The Ultimate Relexation Album")</f>
        <v>The Ultimate Relexation Album</v>
      </c>
      <c r="B40">
        <f>COUNTIF(Songs!C$2:C347, A40)</f>
        <v>1</v>
      </c>
    </row>
    <row r="41">
      <c r="A41" t="str">
        <f>IFERROR(__xludf.DUMMYFUNCTION("""COMPUTED_VALUE"""),"Acústico")</f>
        <v>Acústico</v>
      </c>
      <c r="B41">
        <f>COUNTIF(Songs!C$2:C347, A41)</f>
        <v>22</v>
      </c>
    </row>
    <row r="42">
      <c r="A42" t="str">
        <f>IFERROR(__xludf.DUMMYFUNCTION("""COMPUTED_VALUE"""),"War")</f>
        <v>War</v>
      </c>
      <c r="B42">
        <f>COUNTIF(Songs!C$2:C347, A42)</f>
        <v>10</v>
      </c>
    </row>
    <row r="43">
      <c r="A43" t="str">
        <f>IFERROR(__xludf.DUMMYFUNCTION("""COMPUTED_VALUE"""),"My Generation - The Very Best Of The Who")</f>
        <v>My Generation - The Very Best Of The Who</v>
      </c>
      <c r="B43">
        <f>COUNTIF(Songs!C$2:C347, A43)</f>
        <v>20</v>
      </c>
    </row>
    <row r="44">
      <c r="A44" t="str">
        <f>IFERROR(__xludf.DUMMYFUNCTION("""COMPUTED_VALUE"""),"Are You Experienced?")</f>
        <v>Are You Experienced?</v>
      </c>
      <c r="B44">
        <f>COUNTIF(Songs!C$2:C347, A44)</f>
        <v>17</v>
      </c>
    </row>
    <row r="45">
      <c r="A45" t="str">
        <f>IFERROR(__xludf.DUMMYFUNCTION("""COMPUTED_VALUE"""),"Minha Historia")</f>
        <v>Minha Historia</v>
      </c>
      <c r="B45">
        <f>COUNTIF(Songs!C$2:C347, A45)</f>
        <v>34</v>
      </c>
    </row>
    <row r="46">
      <c r="A46" t="str">
        <f>IFERROR(__xludf.DUMMYFUNCTION("""COMPUTED_VALUE"""),"Vinicius De Moraes")</f>
        <v>Vinicius De Moraes</v>
      </c>
      <c r="B46">
        <f>COUNTIF(Songs!C$2:C347, A46)</f>
        <v>15</v>
      </c>
    </row>
    <row r="47">
      <c r="A47" t="str">
        <f>IFERROR(__xludf.DUMMYFUNCTION("""COMPUTED_VALUE"""),"The Office, Season 3")</f>
        <v>The Office, Season 3</v>
      </c>
      <c r="B47">
        <f>COUNTIF(Songs!C$2:C347, A47)</f>
        <v>25</v>
      </c>
    </row>
    <row r="48">
      <c r="A48" t="str">
        <f>IFERROR(__xludf.DUMMYFUNCTION("""COMPUTED_VALUE"""),"Djavan Ao Vivo - Vol. 1")</f>
        <v>Djavan Ao Vivo - Vol. 1</v>
      </c>
      <c r="B48">
        <f>COUNTIF(Songs!C$2:C347, A48)</f>
        <v>13</v>
      </c>
    </row>
    <row r="49">
      <c r="A49" t="str">
        <f>IFERROR(__xludf.DUMMYFUNCTION("""COMPUTED_VALUE"""),"Purpendicular")</f>
        <v>Purpendicular</v>
      </c>
      <c r="B49">
        <f>COUNTIF(Songs!C$2:C347, A49)</f>
        <v>12</v>
      </c>
    </row>
    <row r="50">
      <c r="A50" t="str">
        <f>IFERROR(__xludf.DUMMYFUNCTION("""COMPUTED_VALUE"""),"Acústico MTV [Live]")</f>
        <v>Acústico MTV [Live]</v>
      </c>
      <c r="B50">
        <f>COUNTIF(Songs!C$2:C347, A50)</f>
        <v>17</v>
      </c>
    </row>
    <row r="51">
      <c r="A51" t="str">
        <f>IFERROR(__xludf.DUMMYFUNCTION("""COMPUTED_VALUE"""),"Cidade Negra - Hits")</f>
        <v>Cidade Negra - Hits</v>
      </c>
      <c r="B51">
        <f>COUNTIF(Songs!C$2:C347, A51)</f>
        <v>14</v>
      </c>
    </row>
    <row r="52">
      <c r="A52" t="str">
        <f>IFERROR(__xludf.DUMMYFUNCTION("""COMPUTED_VALUE"""),"Lulu Santos - RCA 100 Anos De Música - Álbum 01")</f>
        <v>Lulu Santos - RCA 100 Anos De Música - Álbum 01</v>
      </c>
      <c r="B52">
        <f>COUNTIF(Songs!C$2:C347, A52)</f>
        <v>14</v>
      </c>
    </row>
    <row r="53">
      <c r="A53" t="str">
        <f>IFERROR(__xludf.DUMMYFUNCTION("""COMPUTED_VALUE"""),"Battlestar Galactica, Season 3")</f>
        <v>Battlestar Galactica, Season 3</v>
      </c>
      <c r="B53">
        <f>COUNTIF(Songs!C$2:C347, A53)</f>
        <v>19</v>
      </c>
    </row>
    <row r="54">
      <c r="A54" t="str">
        <f>IFERROR(__xludf.DUMMYFUNCTION("""COMPUTED_VALUE"""),"Original Soundtracks 1")</f>
        <v>Original Soundtracks 1</v>
      </c>
      <c r="B54">
        <f>COUNTIF(Songs!C$2:C347, A54)</f>
        <v>14</v>
      </c>
    </row>
    <row r="55">
      <c r="A55" t="str">
        <f>IFERROR(__xludf.DUMMYFUNCTION("""COMPUTED_VALUE"""),"Minha História")</f>
        <v>Minha História</v>
      </c>
      <c r="B55">
        <f>COUNTIF(Songs!C$2:C347, A55)</f>
        <v>14</v>
      </c>
    </row>
    <row r="56">
      <c r="A56" t="str">
        <f>IFERROR(__xludf.DUMMYFUNCTION("""COMPUTED_VALUE"""),"Serie Sem Limite (Disc 2)")</f>
        <v>Serie Sem Limite (Disc 2)</v>
      </c>
      <c r="B56">
        <f>COUNTIF(Songs!C$2:C347, A56)</f>
        <v>15</v>
      </c>
    </row>
    <row r="57">
      <c r="A57" t="str">
        <f>IFERROR(__xludf.DUMMYFUNCTION("""COMPUTED_VALUE"""),"Na Pista")</f>
        <v>Na Pista</v>
      </c>
      <c r="B57">
        <f>COUNTIF(Songs!C$2:C347, A57)</f>
        <v>10</v>
      </c>
    </row>
    <row r="58">
      <c r="A58" t="str">
        <f>IFERROR(__xludf.DUMMYFUNCTION("""COMPUTED_VALUE"""),"Greatest Hits II")</f>
        <v>Greatest Hits II</v>
      </c>
      <c r="B58">
        <f>COUNTIF(Songs!C$2:C347, A58)</f>
        <v>17</v>
      </c>
    </row>
    <row r="59">
      <c r="A59" t="str">
        <f>IFERROR(__xludf.DUMMYFUNCTION("""COMPUTED_VALUE"""),"Prenda Minha")</f>
        <v>Prenda Minha</v>
      </c>
      <c r="B59">
        <f>COUNTIF(Songs!C$2:C347, A59)</f>
        <v>18</v>
      </c>
    </row>
    <row r="60">
      <c r="A60" t="str">
        <f>IFERROR(__xludf.DUMMYFUNCTION("""COMPUTED_VALUE"""),"How To Dismantle An Atomic Bomb")</f>
        <v>How To Dismantle An Atomic Bomb</v>
      </c>
      <c r="B60">
        <f>COUNTIF(Songs!C$2:C347, A60)</f>
        <v>11</v>
      </c>
    </row>
    <row r="61">
      <c r="A61" t="str">
        <f>IFERROR(__xludf.DUMMYFUNCTION("""COMPUTED_VALUE"""),"Barulhinho Bom")</f>
        <v>Barulhinho Bom</v>
      </c>
      <c r="B61">
        <f>COUNTIF(Songs!C$2:C347, A61)</f>
        <v>18</v>
      </c>
    </row>
    <row r="62">
      <c r="A62" t="str">
        <f>IFERROR(__xludf.DUMMYFUNCTION("""COMPUTED_VALUE"""),"Mendelssohn: A Midsummer Night's Dream")</f>
        <v>Mendelssohn: A Midsummer Night's Dream</v>
      </c>
      <c r="B62">
        <f>COUNTIF(Songs!C$2:C347, A62)</f>
        <v>1</v>
      </c>
    </row>
    <row r="63">
      <c r="A63" t="str">
        <f>IFERROR(__xludf.DUMMYFUNCTION("""COMPUTED_VALUE"""),"Demorou...")</f>
        <v>Demorou...</v>
      </c>
      <c r="B63">
        <f>COUNTIF(Songs!C$2:C347, A63)</f>
        <v>12</v>
      </c>
    </row>
    <row r="64">
      <c r="A64" t="str">
        <f>IFERROR(__xludf.DUMMYFUNCTION("""COMPUTED_VALUE"""),"Greatest Hits")</f>
        <v>Greatest Hits</v>
      </c>
      <c r="B64">
        <f>COUNTIF(Songs!C$2:C347, A64)</f>
        <v>57</v>
      </c>
    </row>
    <row r="65">
      <c r="A65" t="str">
        <f>IFERROR(__xludf.DUMMYFUNCTION("""COMPUTED_VALUE"""),"Milton Nascimento Ao Vivo")</f>
        <v>Milton Nascimento Ao Vivo</v>
      </c>
      <c r="B65">
        <f>COUNTIF(Songs!C$2:C347, A65)</f>
        <v>13</v>
      </c>
    </row>
    <row r="66">
      <c r="A66" t="str">
        <f>IFERROR(__xludf.DUMMYFUNCTION("""COMPUTED_VALUE"""),"Unplugged")</f>
        <v>Unplugged</v>
      </c>
      <c r="B66">
        <f>COUNTIF(Songs!C$2:C347, A66)</f>
        <v>30</v>
      </c>
    </row>
    <row r="67">
      <c r="A67" t="str">
        <f>IFERROR(__xludf.DUMMYFUNCTION("""COMPUTED_VALUE"""),"Quanta Gente Veio Ver (Live)")</f>
        <v>Quanta Gente Veio Ver (Live)</v>
      </c>
      <c r="B67">
        <f>COUNTIF(Songs!C$2:C347, A67)</f>
        <v>15</v>
      </c>
    </row>
    <row r="68">
      <c r="A68" t="str">
        <f>IFERROR(__xludf.DUMMYFUNCTION("""COMPUTED_VALUE"""),"Chill: Brazil (Disc 1)")</f>
        <v>Chill: Brazil (Disc 1)</v>
      </c>
      <c r="B68">
        <f>COUNTIF(Songs!C$2:C347, A68)</f>
        <v>17</v>
      </c>
    </row>
    <row r="69">
      <c r="A69" t="str">
        <f>IFERROR(__xludf.DUMMYFUNCTION("""COMPUTED_VALUE"""),"B-Sides 1980-1990")</f>
        <v>B-Sides 1980-1990</v>
      </c>
      <c r="B69">
        <f>COUNTIF(Songs!C$2:C347, A69)</f>
        <v>15</v>
      </c>
    </row>
    <row r="70">
      <c r="A70" t="str">
        <f>IFERROR(__xludf.DUMMYFUNCTION("""COMPUTED_VALUE"""),"The Best of Ed Motta")</f>
        <v>The Best of Ed Motta</v>
      </c>
      <c r="B70">
        <f>COUNTIF(Songs!C$2:C347, A70)</f>
        <v>14</v>
      </c>
    </row>
    <row r="71">
      <c r="A71" t="str">
        <f>IFERROR(__xludf.DUMMYFUNCTION("""COMPUTED_VALUE"""),"Angel Dust")</f>
        <v>Angel Dust</v>
      </c>
      <c r="B71">
        <f>COUNTIF(Songs!C$2:C347, A71)</f>
        <v>14</v>
      </c>
    </row>
    <row r="72">
      <c r="A72" t="str">
        <f>IFERROR(__xludf.DUMMYFUNCTION("""COMPUTED_VALUE"""),"Body Count")</f>
        <v>Body Count</v>
      </c>
      <c r="B72">
        <f>COUNTIF(Songs!C$2:C347, A72)</f>
        <v>15</v>
      </c>
    </row>
    <row r="73">
      <c r="A73" t="str">
        <f>IFERROR(__xludf.DUMMYFUNCTION("""COMPUTED_VALUE"""),"Cesta Básica")</f>
        <v>Cesta Básica</v>
      </c>
      <c r="B73">
        <f>COUNTIF(Songs!C$2:C347, A73)</f>
        <v>10</v>
      </c>
    </row>
    <row r="74">
      <c r="A74" t="str">
        <f>IFERROR(__xludf.DUMMYFUNCTION("""COMPUTED_VALUE"""),"Lost, Season 3")</f>
        <v>Lost, Season 3</v>
      </c>
      <c r="B74">
        <f>COUNTIF(Songs!C$2:C347, A74)</f>
        <v>26</v>
      </c>
    </row>
    <row r="75">
      <c r="A75" t="str">
        <f>IFERROR(__xludf.DUMMYFUNCTION("""COMPUTED_VALUE"""),"Jota Quest-1995")</f>
        <v>Jota Quest-1995</v>
      </c>
      <c r="B75">
        <f>COUNTIF(Songs!C$2:C347, A75)</f>
        <v>12</v>
      </c>
    </row>
    <row r="76">
      <c r="A76" t="str">
        <f>IFERROR(__xludf.DUMMYFUNCTION("""COMPUTED_VALUE"""),"The Battle Rages On")</f>
        <v>The Battle Rages On</v>
      </c>
      <c r="B76">
        <f>COUNTIF(Songs!C$2:C347, A76)</f>
        <v>10</v>
      </c>
    </row>
    <row r="77">
      <c r="A77" t="str">
        <f>IFERROR(__xludf.DUMMYFUNCTION("""COMPUTED_VALUE"""),"Maquinarama")</f>
        <v>Maquinarama</v>
      </c>
      <c r="B77">
        <f>COUNTIF(Songs!C$2:C347, A77)</f>
        <v>12</v>
      </c>
    </row>
    <row r="78">
      <c r="A78" t="str">
        <f>IFERROR(__xludf.DUMMYFUNCTION("""COMPUTED_VALUE"""),"As Canções de Eu Tu Eles")</f>
        <v>As Canções de Eu Tu Eles</v>
      </c>
      <c r="B78">
        <f>COUNTIF(Songs!C$2:C347, A78)</f>
        <v>14</v>
      </c>
    </row>
    <row r="79">
      <c r="A79" t="str">
        <f>IFERROR(__xludf.DUMMYFUNCTION("""COMPUTED_VALUE"""),"Seek And Shall Find: More Of The Best (1963-1981)")</f>
        <v>Seek And Shall Find: More Of The Best (1963-1981)</v>
      </c>
      <c r="B79">
        <f>COUNTIF(Songs!C$2:C347, A79)</f>
        <v>18</v>
      </c>
    </row>
    <row r="80">
      <c r="A80" t="str">
        <f>IFERROR(__xludf.DUMMYFUNCTION("""COMPUTED_VALUE"""),"Chill: Brazil (Disc 2)")</f>
        <v>Chill: Brazil (Disc 2)</v>
      </c>
      <c r="B80">
        <f>COUNTIF(Songs!C$2:C347, A80)</f>
        <v>17</v>
      </c>
    </row>
    <row r="81">
      <c r="A81" t="str">
        <f>IFERROR(__xludf.DUMMYFUNCTION("""COMPUTED_VALUE"""),"King For A Day Fool For A Lifetime")</f>
        <v>King For A Day Fool For A Lifetime</v>
      </c>
      <c r="B81">
        <f>COUNTIF(Songs!C$2:C347, A81)</f>
        <v>15</v>
      </c>
    </row>
    <row r="82">
      <c r="A82" t="str">
        <f>IFERROR(__xludf.DUMMYFUNCTION("""COMPUTED_VALUE"""),"Djavan Ao Vivo - Vol. 02")</f>
        <v>Djavan Ao Vivo - Vol. 02</v>
      </c>
      <c r="B82">
        <f>COUNTIF(Songs!C$2:C347, A82)</f>
        <v>13</v>
      </c>
    </row>
    <row r="83">
      <c r="A83" t="str">
        <f>IFERROR(__xludf.DUMMYFUNCTION("""COMPUTED_VALUE"""),"Presence")</f>
        <v>Presence</v>
      </c>
      <c r="B83">
        <f>COUNTIF(Songs!C$2:C347, A83)</f>
        <v>7</v>
      </c>
    </row>
    <row r="84">
      <c r="A84" t="str">
        <f>IFERROR(__xludf.DUMMYFUNCTION("""COMPUTED_VALUE"""),"Achtung Baby")</f>
        <v>Achtung Baby</v>
      </c>
      <c r="B84">
        <f>COUNTIF(Songs!C$2:C347, A84)</f>
        <v>12</v>
      </c>
    </row>
    <row r="85">
      <c r="A85" t="str">
        <f>IFERROR(__xludf.DUMMYFUNCTION("""COMPUTED_VALUE"""),"Purcell: The Fairy Queen")</f>
        <v>Purcell: The Fairy Queen</v>
      </c>
      <c r="B85">
        <f>COUNTIF(Songs!C$2:C347, A85)</f>
        <v>1</v>
      </c>
    </row>
    <row r="86">
      <c r="A86" t="str">
        <f>IFERROR(__xludf.DUMMYFUNCTION("""COMPUTED_VALUE"""),"Vault: Def Leppard's Greatest Hits")</f>
        <v>Vault: Def Leppard's Greatest Hits</v>
      </c>
      <c r="B86">
        <f>COUNTIF(Songs!C$2:C347, A86)</f>
        <v>16</v>
      </c>
    </row>
    <row r="87">
      <c r="A87" t="str">
        <f>IFERROR(__xludf.DUMMYFUNCTION("""COMPUTED_VALUE"""),"Great Performances - Barber's Adagio and Other Romantic Favorites for Strings")</f>
        <v>Great Performances - Barber's Adagio and Other Romantic Favorites for Strings</v>
      </c>
      <c r="B87">
        <f>COUNTIF(Songs!C$2:C347, A87)</f>
        <v>1</v>
      </c>
    </row>
    <row r="88">
      <c r="A88" t="str">
        <f>IFERROR(__xludf.DUMMYFUNCTION("""COMPUTED_VALUE"""),"South American Getaway")</f>
        <v>South American Getaway</v>
      </c>
      <c r="B88">
        <f>COUNTIF(Songs!C$2:C347, A88)</f>
        <v>1</v>
      </c>
    </row>
    <row r="89">
      <c r="A89" t="str">
        <f>IFERROR(__xludf.DUMMYFUNCTION("""COMPUTED_VALUE"""),"Cássia Eller - Sem Limite [Disc 1]")</f>
        <v>Cássia Eller - Sem Limite [Disc 1]</v>
      </c>
      <c r="B89">
        <f>COUNTIF(Songs!C$2:C347, A89)</f>
        <v>15</v>
      </c>
    </row>
    <row r="90">
      <c r="A90" t="str">
        <f>IFERROR(__xludf.DUMMYFUNCTION("""COMPUTED_VALUE"""),"Judas 0: B-Sides and Rarities")</f>
        <v>Judas 0: B-Sides and Rarities</v>
      </c>
      <c r="B90">
        <f>COUNTIF(Songs!C$2:C347, A90)</f>
        <v>16</v>
      </c>
    </row>
    <row r="91">
      <c r="A91" t="str">
        <f>IFERROR(__xludf.DUMMYFUNCTION("""COMPUTED_VALUE"""),"Motley Crue Greatest Hits")</f>
        <v>Motley Crue Greatest Hits</v>
      </c>
      <c r="B91">
        <f>COUNTIF(Songs!C$2:C347, A91)</f>
        <v>17</v>
      </c>
    </row>
    <row r="92">
      <c r="A92" t="str">
        <f>IFERROR(__xludf.DUMMYFUNCTION("""COMPUTED_VALUE"""),"A Real Live One")</f>
        <v>A Real Live One</v>
      </c>
      <c r="B92">
        <f>COUNTIF(Songs!C$2:C347, A92)</f>
        <v>10</v>
      </c>
    </row>
    <row r="93">
      <c r="A93" t="str">
        <f>IFERROR(__xludf.DUMMYFUNCTION("""COMPUTED_VALUE"""),"Fear Of The Dark")</f>
        <v>Fear Of The Dark</v>
      </c>
      <c r="B93">
        <f>COUNTIF(Songs!C$2:C347, A93)</f>
        <v>12</v>
      </c>
    </row>
    <row r="94">
      <c r="A94" t="str">
        <f>IFERROR(__xludf.DUMMYFUNCTION("""COMPUTED_VALUE"""),"Live At Donington 1992 (Disc 1)")</f>
        <v>Live At Donington 1992 (Disc 1)</v>
      </c>
      <c r="B94">
        <f>COUNTIF(Songs!C$2:C347, A94)</f>
        <v>10</v>
      </c>
    </row>
    <row r="95">
      <c r="A95" t="str">
        <f>IFERROR(__xludf.DUMMYFUNCTION("""COMPUTED_VALUE"""),"The Cream Of Clapton")</f>
        <v>The Cream Of Clapton</v>
      </c>
      <c r="B95">
        <f>COUNTIF(Songs!C$2:C347, A95)</f>
        <v>18</v>
      </c>
    </row>
    <row r="96">
      <c r="A96" t="str">
        <f>IFERROR(__xludf.DUMMYFUNCTION("""COMPUTED_VALUE"""),"Transmission")</f>
        <v>Transmission</v>
      </c>
      <c r="B96">
        <f>COUNTIF(Songs!C$2:C347, A96)</f>
        <v>11</v>
      </c>
    </row>
    <row r="97">
      <c r="A97" t="str">
        <f>IFERROR(__xludf.DUMMYFUNCTION("""COMPUTED_VALUE"""),"Dance Of Death")</f>
        <v>Dance Of Death</v>
      </c>
      <c r="B97">
        <f>COUNTIF(Songs!C$2:C347, A97)</f>
        <v>11</v>
      </c>
    </row>
    <row r="98">
      <c r="A98" t="str">
        <f>IFERROR(__xludf.DUMMYFUNCTION("""COMPUTED_VALUE"""),"Carnaval 2001")</f>
        <v>Carnaval 2001</v>
      </c>
      <c r="B98">
        <f>COUNTIF(Songs!C$2:C347, A98)</f>
        <v>14</v>
      </c>
    </row>
    <row r="99">
      <c r="A99" t="str">
        <f>IFERROR(__xludf.DUMMYFUNCTION("""COMPUTED_VALUE"""),"The Best Of Van Halen, Vol. I")</f>
        <v>The Best Of Van Halen, Vol. I</v>
      </c>
      <c r="B99">
        <f>COUNTIF(Songs!C$2:C347, A99)</f>
        <v>17</v>
      </c>
    </row>
    <row r="100">
      <c r="A100" t="str">
        <f>IFERROR(__xludf.DUMMYFUNCTION("""COMPUTED_VALUE"""),"Van Halen")</f>
        <v>Van Halen</v>
      </c>
      <c r="B100">
        <f>COUNTIF(Songs!C$2:C347, A100)</f>
        <v>11</v>
      </c>
    </row>
    <row r="101">
      <c r="A101" t="str">
        <f>IFERROR(__xludf.DUMMYFUNCTION("""COMPUTED_VALUE"""),"Mais Do Mesmo")</f>
        <v>Mais Do Mesmo</v>
      </c>
      <c r="B101">
        <f>COUNTIF(Songs!C$2:C347, A101)</f>
        <v>16</v>
      </c>
    </row>
    <row r="102">
      <c r="A102" t="str">
        <f>IFERROR(__xludf.DUMMYFUNCTION("""COMPUTED_VALUE"""),"The Doors")</f>
        <v>The Doors</v>
      </c>
      <c r="B102">
        <f>COUNTIF(Songs!C$2:C347, A102)</f>
        <v>11</v>
      </c>
    </row>
    <row r="103">
      <c r="A103" t="str">
        <f>IFERROR(__xludf.DUMMYFUNCTION("""COMPUTED_VALUE"""),"Arquivo Os Paralamas Do Sucesso")</f>
        <v>Arquivo Os Paralamas Do Sucesso</v>
      </c>
      <c r="B103">
        <f>COUNTIF(Songs!C$2:C347, A103)</f>
        <v>16</v>
      </c>
    </row>
    <row r="104">
      <c r="A104" t="str">
        <f>IFERROR(__xludf.DUMMYFUNCTION("""COMPUTED_VALUE"""),"Jorge Ben Jor 25 Anos")</f>
        <v>Jorge Ben Jor 25 Anos</v>
      </c>
      <c r="B104">
        <f>COUNTIF(Songs!C$2:C347, A104)</f>
        <v>14</v>
      </c>
    </row>
    <row r="105">
      <c r="A105" t="str">
        <f>IFERROR(__xludf.DUMMYFUNCTION("""COMPUTED_VALUE"""),"Somewhere in Time")</f>
        <v>Somewhere in Time</v>
      </c>
      <c r="B105">
        <f>COUNTIF(Songs!C$2:C347, A105)</f>
        <v>8</v>
      </c>
    </row>
    <row r="106">
      <c r="A106" t="str">
        <f>IFERROR(__xludf.DUMMYFUNCTION("""COMPUTED_VALUE"""),"Ten")</f>
        <v>Ten</v>
      </c>
      <c r="B106">
        <f>COUNTIF(Songs!C$2:C347, A106)</f>
        <v>11</v>
      </c>
    </row>
    <row r="107">
      <c r="A107" t="str">
        <f>IFERROR(__xludf.DUMMYFUNCTION("""COMPUTED_VALUE"""),"Rattle And Hum")</f>
        <v>Rattle And Hum</v>
      </c>
      <c r="B107">
        <f>COUNTIF(Songs!C$2:C347, A107)</f>
        <v>17</v>
      </c>
    </row>
    <row r="108">
      <c r="A108" t="str">
        <f>IFERROR(__xludf.DUMMYFUNCTION("""COMPUTED_VALUE"""),"News Of The World")</f>
        <v>News Of The World</v>
      </c>
      <c r="B108">
        <f>COUNTIF(Songs!C$2:C347, A108)</f>
        <v>11</v>
      </c>
    </row>
    <row r="109">
      <c r="A109" t="str">
        <f>IFERROR(__xludf.DUMMYFUNCTION("""COMPUTED_VALUE"""),"Jagged Little Pill")</f>
        <v>Jagged Little Pill</v>
      </c>
      <c r="B109">
        <f>COUNTIF(Songs!C$2:C347, A109)</f>
        <v>13</v>
      </c>
    </row>
    <row r="110">
      <c r="A110" t="str">
        <f>IFERROR(__xludf.DUMMYFUNCTION("""COMPUTED_VALUE"""),"The Best Of 1980-1990")</f>
        <v>The Best Of 1980-1990</v>
      </c>
      <c r="B110">
        <f>COUNTIF(Songs!C$2:C347, A110)</f>
        <v>14</v>
      </c>
    </row>
    <row r="111">
      <c r="A111" t="str">
        <f>IFERROR(__xludf.DUMMYFUNCTION("""COMPUTED_VALUE"""),"One By One")</f>
        <v>One By One</v>
      </c>
      <c r="B111">
        <f>COUNTIF(Songs!C$2:C347, A111)</f>
        <v>11</v>
      </c>
    </row>
    <row r="112">
      <c r="A112" t="str">
        <f>IFERROR(__xludf.DUMMYFUNCTION("""COMPUTED_VALUE"""),"In Through The Out Door")</f>
        <v>In Through The Out Door</v>
      </c>
      <c r="B112">
        <f>COUNTIF(Songs!C$2:C347, A112)</f>
        <v>7</v>
      </c>
    </row>
    <row r="113">
      <c r="A113" t="str">
        <f>IFERROR(__xludf.DUMMYFUNCTION("""COMPUTED_VALUE"""),"House of Pain")</f>
        <v>House of Pain</v>
      </c>
      <c r="B113">
        <f>COUNTIF(Songs!C$2:C347, A113)</f>
        <v>18</v>
      </c>
    </row>
    <row r="114">
      <c r="A114" t="str">
        <f>IFERROR(__xludf.DUMMYFUNCTION("""COMPUTED_VALUE"""),"Temple of the Dog")</f>
        <v>Temple of the Dog</v>
      </c>
      <c r="B114">
        <f>COUNTIF(Songs!C$2:C347, A114)</f>
        <v>10</v>
      </c>
    </row>
    <row r="115">
      <c r="A115" t="str">
        <f>IFERROR(__xludf.DUMMYFUNCTION("""COMPUTED_VALUE"""),"St. Anger")</f>
        <v>St. Anger</v>
      </c>
      <c r="B115">
        <f>COUNTIF(Songs!C$2:C347, A115)</f>
        <v>11</v>
      </c>
    </row>
    <row r="116">
      <c r="A116" t="str">
        <f>IFERROR(__xludf.DUMMYFUNCTION("""COMPUTED_VALUE"""),"Elis Regina-Minha História")</f>
        <v>Elis Regina-Minha História</v>
      </c>
      <c r="B116">
        <f>COUNTIF(Songs!C$2:C347, A116)</f>
        <v>14</v>
      </c>
    </row>
    <row r="117">
      <c r="A117" t="str">
        <f>IFERROR(__xludf.DUMMYFUNCTION("""COMPUTED_VALUE"""),"Surfing with the Alien (Remastered)")</f>
        <v>Surfing with the Alien (Remastered)</v>
      </c>
      <c r="B117">
        <f>COUNTIF(Songs!C$2:C347, A117)</f>
        <v>10</v>
      </c>
    </row>
    <row r="118">
      <c r="A118" t="str">
        <f>IFERROR(__xludf.DUMMYFUNCTION("""COMPUTED_VALUE"""),"Garage Inc. (Disc 2)")</f>
        <v>Garage Inc. (Disc 2)</v>
      </c>
      <c r="B118">
        <f>COUNTIF(Songs!C$2:C347, A118)</f>
        <v>16</v>
      </c>
    </row>
    <row r="119">
      <c r="A119" t="str">
        <f>IFERROR(__xludf.DUMMYFUNCTION("""COMPUTED_VALUE"""),"Quiet Songs")</f>
        <v>Quiet Songs</v>
      </c>
      <c r="B119">
        <f>COUNTIF(Songs!C$2:C347, A119)</f>
        <v>2</v>
      </c>
    </row>
    <row r="120">
      <c r="A120" t="str">
        <f>IFERROR(__xludf.DUMMYFUNCTION("""COMPUTED_VALUE"""),"Volume Dois")</f>
        <v>Volume Dois</v>
      </c>
      <c r="B120">
        <f>COUNTIF(Songs!C$2:C347, A120)</f>
        <v>16</v>
      </c>
    </row>
    <row r="121">
      <c r="A121" t="str">
        <f>IFERROR(__xludf.DUMMYFUNCTION("""COMPUTED_VALUE"""),"Big Ones")</f>
        <v>Big Ones</v>
      </c>
      <c r="B121">
        <f>COUNTIF(Songs!C$2:C347, A121)</f>
        <v>15</v>
      </c>
    </row>
    <row r="122">
      <c r="A122" t="str">
        <f>IFERROR(__xludf.DUMMYFUNCTION("""COMPUTED_VALUE"""),"Beyond Good And Evil")</f>
        <v>Beyond Good And Evil</v>
      </c>
      <c r="B122">
        <f>COUNTIF(Songs!C$2:C347, A122)</f>
        <v>12</v>
      </c>
    </row>
    <row r="123">
      <c r="A123" t="str">
        <f>IFERROR(__xludf.DUMMYFUNCTION("""COMPUTED_VALUE"""),"American Idiot")</f>
        <v>American Idiot</v>
      </c>
      <c r="B123">
        <f>COUNTIF(Songs!C$2:C347, A123)</f>
        <v>13</v>
      </c>
    </row>
    <row r="124">
      <c r="A124" t="str">
        <f>IFERROR(__xludf.DUMMYFUNCTION("""COMPUTED_VALUE"""),"Afrociberdelia")</f>
        <v>Afrociberdelia</v>
      </c>
      <c r="B124">
        <f>COUNTIF(Songs!C$2:C347, A124)</f>
        <v>23</v>
      </c>
    </row>
    <row r="125">
      <c r="A125" t="str">
        <f>IFERROR(__xludf.DUMMYFUNCTION("""COMPUTED_VALUE"""),"From The Muddy Banks Of The Wishkah [Live]")</f>
        <v>From The Muddy Banks Of The Wishkah [Live]</v>
      </c>
      <c r="B125">
        <f>COUNTIF(Songs!C$2:C347, A125)</f>
        <v>17</v>
      </c>
    </row>
    <row r="126">
      <c r="A126" t="str">
        <f>IFERROR(__xludf.DUMMYFUNCTION("""COMPUTED_VALUE"""),"Warner 25 Anos")</f>
        <v>Warner 25 Anos</v>
      </c>
      <c r="B126">
        <f>COUNTIF(Songs!C$2:C347, A126)</f>
        <v>14</v>
      </c>
    </row>
    <row r="127">
      <c r="A127" t="str">
        <f>IFERROR(__xludf.DUMMYFUNCTION("""COMPUTED_VALUE"""),"Vs.")</f>
        <v>Vs.</v>
      </c>
      <c r="B127">
        <f>COUNTIF(Songs!C$2:C347, A127)</f>
        <v>12</v>
      </c>
    </row>
    <row r="128">
      <c r="A128" t="str">
        <f>IFERROR(__xludf.DUMMYFUNCTION("""COMPUTED_VALUE"""),"Killers")</f>
        <v>Killers</v>
      </c>
      <c r="B128">
        <f>COUNTIF(Songs!C$2:C347, A128)</f>
        <v>10</v>
      </c>
    </row>
    <row r="129">
      <c r="A129" t="str">
        <f>IFERROR(__xludf.DUMMYFUNCTION("""COMPUTED_VALUE"""),"Greatest Hits I")</f>
        <v>Greatest Hits I</v>
      </c>
      <c r="B129">
        <f>COUNTIF(Songs!C$2:C347, A129)</f>
        <v>17</v>
      </c>
    </row>
    <row r="130">
      <c r="A130" t="str">
        <f>IFERROR(__xludf.DUMMYFUNCTION("""COMPUTED_VALUE"""),"In Your Honor [Disc 2]")</f>
        <v>In Your Honor [Disc 2]</v>
      </c>
      <c r="B130">
        <f>COUNTIF(Songs!C$2:C347, A130)</f>
        <v>10</v>
      </c>
    </row>
    <row r="131">
      <c r="A131" t="str">
        <f>IFERROR(__xludf.DUMMYFUNCTION("""COMPUTED_VALUE"""),"Da Lama Ao Caos")</f>
        <v>Da Lama Ao Caos</v>
      </c>
      <c r="B131">
        <f>COUNTIF(Songs!C$2:C347, A131)</f>
        <v>13</v>
      </c>
    </row>
    <row r="132">
      <c r="A132" t="str">
        <f>IFERROR(__xludf.DUMMYFUNCTION("""COMPUTED_VALUE"""),"Dark Side Of The Moon")</f>
        <v>Dark Side Of The Moon</v>
      </c>
      <c r="B132">
        <f>COUNTIF(Songs!C$2:C347, A132)</f>
        <v>9</v>
      </c>
    </row>
    <row r="133">
      <c r="A133" t="str">
        <f>IFERROR(__xludf.DUMMYFUNCTION("""COMPUTED_VALUE"""),"Fireball")</f>
        <v>Fireball</v>
      </c>
      <c r="B133">
        <f>COUNTIF(Songs!C$2:C347, A133)</f>
        <v>7</v>
      </c>
    </row>
    <row r="134">
      <c r="A134" t="str">
        <f>IFERROR(__xludf.DUMMYFUNCTION("""COMPUTED_VALUE"""),"Appetite for Destruction")</f>
        <v>Appetite for Destruction</v>
      </c>
      <c r="B134">
        <f>COUNTIF(Songs!C$2:C347, A134)</f>
        <v>12</v>
      </c>
    </row>
    <row r="135">
      <c r="A135" t="str">
        <f>IFERROR(__xludf.DUMMYFUNCTION("""COMPUTED_VALUE"""),"Arquivo II")</f>
        <v>Arquivo II</v>
      </c>
      <c r="B135">
        <f>COUNTIF(Songs!C$2:C347, A135)</f>
        <v>12</v>
      </c>
    </row>
    <row r="136">
      <c r="A136" t="str">
        <f>IFERROR(__xludf.DUMMYFUNCTION("""COMPUTED_VALUE"""),"Blood Sugar Sex Magik")</f>
        <v>Blood Sugar Sex Magik</v>
      </c>
      <c r="B136">
        <f>COUNTIF(Songs!C$2:C347, A136)</f>
        <v>17</v>
      </c>
    </row>
    <row r="137">
      <c r="A137" t="str">
        <f>IFERROR(__xludf.DUMMYFUNCTION("""COMPUTED_VALUE"""),"Vozes do MPB")</f>
        <v>Vozes do MPB</v>
      </c>
      <c r="B137">
        <f>COUNTIF(Songs!C$2:C347, A137)</f>
        <v>14</v>
      </c>
    </row>
    <row r="138">
      <c r="A138" t="str">
        <f>IFERROR(__xludf.DUMMYFUNCTION("""COMPUTED_VALUE"""),"Lulu Santos - RCA 100 Anos De Música - Álbum 02")</f>
        <v>Lulu Santos - RCA 100 Anos De Música - Álbum 02</v>
      </c>
      <c r="B138">
        <f>COUNTIF(Songs!C$2:C347, A138)</f>
        <v>14</v>
      </c>
    </row>
    <row r="139">
      <c r="A139" t="str">
        <f>IFERROR(__xludf.DUMMYFUNCTION("""COMPUTED_VALUE"""),"Get Born")</f>
        <v>Get Born</v>
      </c>
      <c r="B139">
        <f>COUNTIF(Songs!C$2:C347, A139)</f>
        <v>12</v>
      </c>
    </row>
    <row r="140">
      <c r="A140" t="str">
        <f>IFERROR(__xludf.DUMMYFUNCTION("""COMPUTED_VALUE"""),"Bach: Goldberg Variations")</f>
        <v>Bach: Goldberg Variations</v>
      </c>
      <c r="B140">
        <f>COUNTIF(Songs!C$2:C347, A140)</f>
        <v>1</v>
      </c>
    </row>
    <row r="141">
      <c r="A141" t="str">
        <f>IFERROR(__xludf.DUMMYFUNCTION("""COMPUTED_VALUE"""),"Radio Brasil (O Som da Jovem Vanguarda) - Seleccao de Henrique Amaro")</f>
        <v>Radio Brasil (O Som da Jovem Vanguarda) - Seleccao de Henrique Amaro</v>
      </c>
      <c r="B141">
        <f>COUNTIF(Songs!C$2:C347, A141)</f>
        <v>16</v>
      </c>
    </row>
    <row r="142">
      <c r="A142" t="str">
        <f>IFERROR(__xludf.DUMMYFUNCTION("""COMPUTED_VALUE"""),"Carry On")</f>
        <v>Carry On</v>
      </c>
      <c r="B142">
        <f>COUNTIF(Songs!C$2:C347, A142)</f>
        <v>14</v>
      </c>
    </row>
    <row r="143">
      <c r="A143" t="str">
        <f>IFERROR(__xludf.DUMMYFUNCTION("""COMPUTED_VALUE"""),"Pearl Jam")</f>
        <v>Pearl Jam</v>
      </c>
      <c r="B143">
        <f>COUNTIF(Songs!C$2:C347, A143)</f>
        <v>13</v>
      </c>
    </row>
    <row r="144">
      <c r="A144" t="str">
        <f>IFERROR(__xludf.DUMMYFUNCTION("""COMPUTED_VALUE"""),"Californication")</f>
        <v>Californication</v>
      </c>
      <c r="B144">
        <f>COUNTIF(Songs!C$2:C347, A144)</f>
        <v>15</v>
      </c>
    </row>
    <row r="145">
      <c r="A145" t="str">
        <f>IFERROR(__xludf.DUMMYFUNCTION("""COMPUTED_VALUE"""),"Raul Seixas")</f>
        <v>Raul Seixas</v>
      </c>
      <c r="B145">
        <f>COUNTIF(Songs!C$2:C347, A145)</f>
        <v>14</v>
      </c>
    </row>
    <row r="146">
      <c r="A146" t="str">
        <f>IFERROR(__xludf.DUMMYFUNCTION("""COMPUTED_VALUE"""),"Santana - As Years Go By")</f>
        <v>Santana - As Years Go By</v>
      </c>
      <c r="B146">
        <f>COUNTIF(Songs!C$2:C347, A146)</f>
        <v>8</v>
      </c>
    </row>
    <row r="147">
      <c r="A147" t="str">
        <f>IFERROR(__xludf.DUMMYFUNCTION("""COMPUTED_VALUE"""),"Compositores")</f>
        <v>Compositores</v>
      </c>
      <c r="B147">
        <f>COUNTIF(Songs!C$2:C347, A147)</f>
        <v>15</v>
      </c>
    </row>
    <row r="148">
      <c r="A148" t="str">
        <f>IFERROR(__xludf.DUMMYFUNCTION("""COMPUTED_VALUE"""),"Heart of the Night")</f>
        <v>Heart of the Night</v>
      </c>
      <c r="B148">
        <f>COUNTIF(Songs!C$2:C347, A148)</f>
        <v>12</v>
      </c>
    </row>
    <row r="149">
      <c r="A149" t="str">
        <f>IFERROR(__xludf.DUMMYFUNCTION("""COMPUTED_VALUE"""),"Deixa Entrar")</f>
        <v>Deixa Entrar</v>
      </c>
      <c r="B149">
        <f>COUNTIF(Songs!C$2:C347, A149)</f>
        <v>14</v>
      </c>
    </row>
    <row r="150">
      <c r="A150" t="str">
        <f>IFERROR(__xludf.DUMMYFUNCTION("""COMPUTED_VALUE"""),"Album Of The Year")</f>
        <v>Album Of The Year</v>
      </c>
      <c r="B150">
        <f>COUNTIF(Songs!C$2:C347, A150)</f>
        <v>12</v>
      </c>
    </row>
    <row r="151">
      <c r="A151" t="str">
        <f>IFERROR(__xludf.DUMMYFUNCTION("""COMPUTED_VALUE"""),"Garage Inc. (Disc 1)")</f>
        <v>Garage Inc. (Disc 1)</v>
      </c>
      <c r="B151">
        <f>COUNTIF(Songs!C$2:C347, A151)</f>
        <v>11</v>
      </c>
    </row>
    <row r="152">
      <c r="A152" t="str">
        <f>IFERROR(__xludf.DUMMYFUNCTION("""COMPUTED_VALUE"""),"Serie Sem Limite (Disc 1)")</f>
        <v>Serie Sem Limite (Disc 1)</v>
      </c>
      <c r="B152">
        <f>COUNTIF(Songs!C$2:C347, A152)</f>
        <v>15</v>
      </c>
    </row>
    <row r="153">
      <c r="A153" t="str">
        <f>IFERROR(__xludf.DUMMYFUNCTION("""COMPUTED_VALUE"""),"ReLoad")</f>
        <v>ReLoad</v>
      </c>
      <c r="B153">
        <f>COUNTIF(Songs!C$2:C347, A153)</f>
        <v>13</v>
      </c>
    </row>
    <row r="154">
      <c r="A154" t="str">
        <f>IFERROR(__xludf.DUMMYFUNCTION("""COMPUTED_VALUE"""),"A Soprano Inspired")</f>
        <v>A Soprano Inspired</v>
      </c>
      <c r="B154">
        <f>COUNTIF(Songs!C$2:C347, A154)</f>
        <v>1</v>
      </c>
    </row>
    <row r="155">
      <c r="A155" t="str">
        <f>IFERROR(__xludf.DUMMYFUNCTION("""COMPUTED_VALUE"""),"Mezmerize")</f>
        <v>Mezmerize</v>
      </c>
      <c r="B155">
        <f>COUNTIF(Songs!C$2:C347, A155)</f>
        <v>10</v>
      </c>
    </row>
    <row r="156">
      <c r="A156" t="str">
        <f>IFERROR(__xludf.DUMMYFUNCTION("""COMPUTED_VALUE"""),"Led Zeppelin I")</f>
        <v>Led Zeppelin I</v>
      </c>
      <c r="B156">
        <f>COUNTIF(Songs!C$2:C347, A156)</f>
        <v>9</v>
      </c>
    </row>
    <row r="157">
      <c r="A157" t="str">
        <f>IFERROR(__xludf.DUMMYFUNCTION("""COMPUTED_VALUE"""),"Voodoo Lounge")</f>
        <v>Voodoo Lounge</v>
      </c>
      <c r="B157">
        <f>COUNTIF(Songs!C$2:C347, A157)</f>
        <v>15</v>
      </c>
    </row>
    <row r="158">
      <c r="A158" t="str">
        <f>IFERROR(__xludf.DUMMYFUNCTION("""COMPUTED_VALUE"""),"Zooropa")</f>
        <v>Zooropa</v>
      </c>
      <c r="B158">
        <f>COUNTIF(Songs!C$2:C347, A158)</f>
        <v>10</v>
      </c>
    </row>
    <row r="159">
      <c r="A159" t="str">
        <f>IFERROR(__xludf.DUMMYFUNCTION("""COMPUTED_VALUE"""),"Tangents")</f>
        <v>Tangents</v>
      </c>
      <c r="B159">
        <f>COUNTIF(Songs!C$2:C347, A159)</f>
        <v>15</v>
      </c>
    </row>
    <row r="160">
      <c r="A160" t="str">
        <f>IFERROR(__xludf.DUMMYFUNCTION("""COMPUTED_VALUE"""),"Back to Black")</f>
        <v>Back to Black</v>
      </c>
      <c r="B160">
        <f>COUNTIF(Songs!C$2:C347, A160)</f>
        <v>12</v>
      </c>
    </row>
    <row r="161">
      <c r="A161" t="str">
        <f>IFERROR(__xludf.DUMMYFUNCTION("""COMPUTED_VALUE"""),"Use Your Illusion I")</f>
        <v>Use Your Illusion I</v>
      </c>
      <c r="B161">
        <f>COUNTIF(Songs!C$2:C347, A161)</f>
        <v>15</v>
      </c>
    </row>
    <row r="162">
      <c r="A162" t="str">
        <f>IFERROR(__xludf.DUMMYFUNCTION("""COMPUTED_VALUE"""),"Knocking at Your Back Door: The Best Of Deep Purple in the 80's")</f>
        <v>Knocking at Your Back Door: The Best Of Deep Purple in the 80's</v>
      </c>
      <c r="B162">
        <f>COUNTIF(Songs!C$2:C347, A162)</f>
        <v>11</v>
      </c>
    </row>
    <row r="163">
      <c r="A163" t="str">
        <f>IFERROR(__xludf.DUMMYFUNCTION("""COMPUTED_VALUE"""),"Let There Be Rock")</f>
        <v>Let There Be Rock</v>
      </c>
      <c r="B163">
        <f>COUNTIF(Songs!C$2:C347, A163)</f>
        <v>8</v>
      </c>
    </row>
    <row r="164">
      <c r="A164" t="str">
        <f>IFERROR(__xludf.DUMMYFUNCTION("""COMPUTED_VALUE"""),"Chronicle, Vol. 1")</f>
        <v>Chronicle, Vol. 1</v>
      </c>
      <c r="B164">
        <f>COUNTIF(Songs!C$2:C347, A164)</f>
        <v>20</v>
      </c>
    </row>
    <row r="165">
      <c r="A165" t="str">
        <f>IFERROR(__xludf.DUMMYFUNCTION("""COMPUTED_VALUE"""),"My Way: The Best Of Frank Sinatra [Disc 1]")</f>
        <v>My Way: The Best Of Frank Sinatra [Disc 1]</v>
      </c>
      <c r="B165">
        <f>COUNTIF(Songs!C$2:C347, A165)</f>
        <v>24</v>
      </c>
    </row>
    <row r="166">
      <c r="A166" t="str">
        <f>IFERROR(__xludf.DUMMYFUNCTION("""COMPUTED_VALUE"""),"Van Halen III")</f>
        <v>Van Halen III</v>
      </c>
      <c r="B166">
        <f>COUNTIF(Songs!C$2:C347, A166)</f>
        <v>12</v>
      </c>
    </row>
    <row r="167">
      <c r="A167" t="str">
        <f>IFERROR(__xludf.DUMMYFUNCTION("""COMPUTED_VALUE"""),"Battlestar Galactica (Classic), Season 1")</f>
        <v>Battlestar Galactica (Classic), Season 1</v>
      </c>
      <c r="B167">
        <f>COUNTIF(Songs!C$2:C347, A167)</f>
        <v>24</v>
      </c>
    </row>
    <row r="168">
      <c r="A168" t="str">
        <f>IFERROR(__xludf.DUMMYFUNCTION("""COMPUTED_VALUE"""),"Outbreak")</f>
        <v>Outbreak</v>
      </c>
      <c r="B168">
        <f>COUNTIF(Songs!C$2:C347, A168)</f>
        <v>9</v>
      </c>
    </row>
    <row r="169">
      <c r="A169" t="str">
        <f>IFERROR(__xludf.DUMMYFUNCTION("""COMPUTED_VALUE"""),"Revelations")</f>
        <v>Revelations</v>
      </c>
      <c r="B169">
        <f>COUNTIF(Songs!C$2:C347, A169)</f>
        <v>14</v>
      </c>
    </row>
    <row r="170">
      <c r="A170" t="str">
        <f>IFERROR(__xludf.DUMMYFUNCTION("""COMPUTED_VALUE"""),"Bark at the Moon (Remastered)")</f>
        <v>Bark at the Moon (Remastered)</v>
      </c>
      <c r="B170">
        <f>COUNTIF(Songs!C$2:C347, A170)</f>
        <v>1</v>
      </c>
    </row>
    <row r="171">
      <c r="A171" t="str">
        <f>IFERROR(__xludf.DUMMYFUNCTION("""COMPUTED_VALUE"""),"International Superhits")</f>
        <v>International Superhits</v>
      </c>
      <c r="B171">
        <f>COUNTIF(Songs!C$2:C347, A171)</f>
        <v>21</v>
      </c>
    </row>
    <row r="172">
      <c r="A172" t="str">
        <f>IFERROR(__xludf.DUMMYFUNCTION("""COMPUTED_VALUE"""),"The Office, Season 1")</f>
        <v>The Office, Season 1</v>
      </c>
      <c r="B172">
        <f>COUNTIF(Songs!C$2:C347, A172)</f>
        <v>6</v>
      </c>
    </row>
    <row r="173">
      <c r="A173" t="str">
        <f>IFERROR(__xludf.DUMMYFUNCTION("""COMPUTED_VALUE"""),"Axé Bahia 2001")</f>
        <v>Axé Bahia 2001</v>
      </c>
      <c r="B173">
        <f>COUNTIF(Songs!C$2:C347, A173)</f>
        <v>14</v>
      </c>
    </row>
    <row r="174">
      <c r="A174" t="str">
        <f>IFERROR(__xludf.DUMMYFUNCTION("""COMPUTED_VALUE"""),"Master Of Puppets")</f>
        <v>Master Of Puppets</v>
      </c>
      <c r="B174">
        <f>COUNTIF(Songs!C$2:C347, A174)</f>
        <v>8</v>
      </c>
    </row>
    <row r="175">
      <c r="A175" t="str">
        <f>IFERROR(__xludf.DUMMYFUNCTION("""COMPUTED_VALUE"""),"Battlestar Galactica: The Story So Far")</f>
        <v>Battlestar Galactica: The Story So Far</v>
      </c>
      <c r="B175">
        <f>COUNTIF(Songs!C$2:C347, A175)</f>
        <v>1</v>
      </c>
    </row>
    <row r="176">
      <c r="A176" t="str">
        <f>IFERROR(__xludf.DUMMYFUNCTION("""COMPUTED_VALUE"""),"The Best Of Men At Work")</f>
        <v>The Best Of Men At Work</v>
      </c>
      <c r="B176">
        <f>COUNTIF(Songs!C$2:C347, A176)</f>
        <v>10</v>
      </c>
    </row>
    <row r="177">
      <c r="A177" t="str">
        <f>IFERROR(__xludf.DUMMYFUNCTION("""COMPUTED_VALUE"""),"New Adventures In Hi-Fi")</f>
        <v>New Adventures In Hi-Fi</v>
      </c>
      <c r="B177">
        <f>COUNTIF(Songs!C$2:C347, A177)</f>
        <v>14</v>
      </c>
    </row>
    <row r="178">
      <c r="A178" t="str">
        <f>IFERROR(__xludf.DUMMYFUNCTION("""COMPUTED_VALUE"""),"All That You Can't Leave Behind")</f>
        <v>All That You Can't Leave Behind</v>
      </c>
      <c r="B178">
        <f>COUNTIF(Songs!C$2:C347, A178)</f>
        <v>11</v>
      </c>
    </row>
    <row r="179">
      <c r="A179" t="str">
        <f>IFERROR(__xludf.DUMMYFUNCTION("""COMPUTED_VALUE"""),"Black Sabbath")</f>
        <v>Black Sabbath</v>
      </c>
      <c r="B179">
        <f>COUNTIF(Songs!C$2:C347, A179)</f>
        <v>7</v>
      </c>
    </row>
    <row r="180">
      <c r="A180" t="str">
        <f>IFERROR(__xludf.DUMMYFUNCTION("""COMPUTED_VALUE"""),"Sambas De Enredo 2001")</f>
        <v>Sambas De Enredo 2001</v>
      </c>
      <c r="B180">
        <f>COUNTIF(Songs!C$2:C347, A180)</f>
        <v>14</v>
      </c>
    </row>
    <row r="181">
      <c r="A181" t="str">
        <f>IFERROR(__xludf.DUMMYFUNCTION("""COMPUTED_VALUE"""),"Minas")</f>
        <v>Minas</v>
      </c>
      <c r="B181">
        <f>COUNTIF(Songs!C$2:C347, A181)</f>
        <v>13</v>
      </c>
    </row>
    <row r="182">
      <c r="A182" t="str">
        <f>IFERROR(__xludf.DUMMYFUNCTION("""COMPUTED_VALUE"""),"20th Century Masters - The Millennium Collection: The Best of Scorpions")</f>
        <v>20th Century Masters - The Millennium Collection: The Best of Scorpions</v>
      </c>
      <c r="B182">
        <f>COUNTIF(Songs!C$2:C347, A182)</f>
        <v>12</v>
      </c>
    </row>
    <row r="183">
      <c r="A183" t="str">
        <f>IFERROR(__xludf.DUMMYFUNCTION("""COMPUTED_VALUE"""),"Tribute")</f>
        <v>Tribute</v>
      </c>
      <c r="B183">
        <f>COUNTIF(Songs!C$2:C347, A183)</f>
        <v>14</v>
      </c>
    </row>
    <row r="184">
      <c r="A184" t="str">
        <f>IFERROR(__xludf.DUMMYFUNCTION("""COMPUTED_VALUE"""),"Out Of Time")</f>
        <v>Out Of Time</v>
      </c>
      <c r="B184">
        <f>COUNTIF(Songs!C$2:C347, A184)</f>
        <v>11</v>
      </c>
    </row>
    <row r="185">
      <c r="A185" t="str">
        <f>IFERROR(__xludf.DUMMYFUNCTION("""COMPUTED_VALUE"""),"Vinícius De Moraes - Sem Limite")</f>
        <v>Vinícius De Moraes - Sem Limite</v>
      </c>
      <c r="B185">
        <f>COUNTIF(Songs!C$2:C347, A185)</f>
        <v>15</v>
      </c>
    </row>
    <row r="186">
      <c r="A186" t="str">
        <f>IFERROR(__xludf.DUMMYFUNCTION("""COMPUTED_VALUE"""),"In Your Honor [Disc 1]")</f>
        <v>In Your Honor [Disc 1]</v>
      </c>
      <c r="B186">
        <f>COUNTIF(Songs!C$2:C347, A186)</f>
        <v>10</v>
      </c>
    </row>
    <row r="187">
      <c r="A187" t="str">
        <f>IFERROR(__xludf.DUMMYFUNCTION("""COMPUTED_VALUE"""),"Greatest Kiss")</f>
        <v>Greatest Kiss</v>
      </c>
      <c r="B187">
        <f>COUNTIF(Songs!C$2:C347, A187)</f>
        <v>20</v>
      </c>
    </row>
    <row r="188">
      <c r="A188" t="str">
        <f>IFERROR(__xludf.DUMMYFUNCTION("""COMPUTED_VALUE"""),"Live On Two Legs [Live]")</f>
        <v>Live On Two Legs [Live]</v>
      </c>
      <c r="B188">
        <f>COUNTIF(Songs!C$2:C347, A188)</f>
        <v>15</v>
      </c>
    </row>
    <row r="189">
      <c r="A189" t="str">
        <f>IFERROR(__xludf.DUMMYFUNCTION("""COMPUTED_VALUE"""),"Contraband")</f>
        <v>Contraband</v>
      </c>
      <c r="B189">
        <f>COUNTIF(Songs!C$2:C347, A189)</f>
        <v>13</v>
      </c>
    </row>
    <row r="190">
      <c r="A190" t="str">
        <f>IFERROR(__xludf.DUMMYFUNCTION("""COMPUTED_VALUE"""),"Misplaced Childhood")</f>
        <v>Misplaced Childhood</v>
      </c>
      <c r="B190">
        <f>COUNTIF(Songs!C$2:C347, A190)</f>
        <v>10</v>
      </c>
    </row>
    <row r="191">
      <c r="A191" t="str">
        <f>IFERROR(__xludf.DUMMYFUNCTION("""COMPUTED_VALUE"""),"Synkronized")</f>
        <v>Synkronized</v>
      </c>
      <c r="B191">
        <f>COUNTIF(Songs!C$2:C347, A191)</f>
        <v>11</v>
      </c>
    </row>
    <row r="192">
      <c r="A192" t="str">
        <f>IFERROR(__xludf.DUMMYFUNCTION("""COMPUTED_VALUE"""),"Physical Graffiti [Disc 2]")</f>
        <v>Physical Graffiti [Disc 2]</v>
      </c>
      <c r="B192">
        <f>COUNTIF(Songs!C$2:C347, A192)</f>
        <v>9</v>
      </c>
    </row>
    <row r="193">
      <c r="A193" t="str">
        <f>IFERROR(__xludf.DUMMYFUNCTION("""COMPUTED_VALUE"""),"BBC Sessions [Disc 2] [Live]")</f>
        <v>BBC Sessions [Disc 2] [Live]</v>
      </c>
      <c r="B193">
        <f>COUNTIF(Songs!C$2:C347, A193)</f>
        <v>10</v>
      </c>
    </row>
    <row r="194">
      <c r="A194" t="str">
        <f>IFERROR(__xludf.DUMMYFUNCTION("""COMPUTED_VALUE"""),"IV")</f>
        <v>IV</v>
      </c>
      <c r="B194">
        <f>COUNTIF(Songs!C$2:C347, A194)</f>
        <v>8</v>
      </c>
    </row>
    <row r="195">
      <c r="A195" t="str">
        <f>IFERROR(__xludf.DUMMYFUNCTION("""COMPUTED_VALUE"""),"A-Sides")</f>
        <v>A-Sides</v>
      </c>
      <c r="B195">
        <f>COUNTIF(Songs!C$2:C347, A195)</f>
        <v>17</v>
      </c>
    </row>
    <row r="196">
      <c r="A196" t="str">
        <f>IFERROR(__xludf.DUMMYFUNCTION("""COMPUTED_VALUE"""),"[1997] Black Light Syndrome")</f>
        <v>[1997] Black Light Syndrome</v>
      </c>
      <c r="B196">
        <f>COUNTIF(Songs!C$2:C347, A196)</f>
        <v>7</v>
      </c>
    </row>
    <row r="197">
      <c r="A197" t="str">
        <f>IFERROR(__xludf.DUMMYFUNCTION("""COMPUTED_VALUE"""),"Live [Disc 2]")</f>
        <v>Live [Disc 2]</v>
      </c>
      <c r="B197">
        <f>COUNTIF(Songs!C$2:C347, A197)</f>
        <v>9</v>
      </c>
    </row>
    <row r="198">
      <c r="A198" t="str">
        <f>IFERROR(__xludf.DUMMYFUNCTION("""COMPUTED_VALUE"""),"Speak of the Devil")</f>
        <v>Speak of the Devil</v>
      </c>
      <c r="B198">
        <f>COUNTIF(Songs!C$2:C347, A198)</f>
        <v>12</v>
      </c>
    </row>
    <row r="199">
      <c r="A199" t="str">
        <f>IFERROR(__xludf.DUMMYFUNCTION("""COMPUTED_VALUE"""),"The Essential Miles Davis [Disc 2]")</f>
        <v>The Essential Miles Davis [Disc 2]</v>
      </c>
      <c r="B199">
        <f>COUNTIF(Songs!C$2:C347, A199)</f>
        <v>10</v>
      </c>
    </row>
    <row r="200">
      <c r="A200" t="str">
        <f>IFERROR(__xludf.DUMMYFUNCTION("""COMPUTED_VALUE"""),"Facelift")</f>
        <v>Facelift</v>
      </c>
      <c r="B200">
        <f>COUNTIF(Songs!C$2:C347, A200)</f>
        <v>12</v>
      </c>
    </row>
    <row r="201">
      <c r="A201" t="str">
        <f>IFERROR(__xludf.DUMMYFUNCTION("""COMPUTED_VALUE"""),"Brave New World")</f>
        <v>Brave New World</v>
      </c>
      <c r="B201">
        <f>COUNTIF(Songs!C$2:C347, A201)</f>
        <v>10</v>
      </c>
    </row>
    <row r="202">
      <c r="A202" t="str">
        <f>IFERROR(__xludf.DUMMYFUNCTION("""COMPUTED_VALUE"""),"Alcohol Fueled Brewtality Live! [Disc 2]")</f>
        <v>Alcohol Fueled Brewtality Live! [Disc 2]</v>
      </c>
      <c r="B202">
        <f>COUNTIF(Songs!C$2:C347, A202)</f>
        <v>5</v>
      </c>
    </row>
    <row r="203">
      <c r="A203" t="str">
        <f>IFERROR(__xludf.DUMMYFUNCTION("""COMPUTED_VALUE"""),"Deep Purple In Rock")</f>
        <v>Deep Purple In Rock</v>
      </c>
      <c r="B203">
        <f>COUNTIF(Songs!C$2:C347, A203)</f>
        <v>7</v>
      </c>
    </row>
    <row r="204">
      <c r="A204" t="str">
        <f>IFERROR(__xludf.DUMMYFUNCTION("""COMPUTED_VALUE"""),"Emergency On Planet Earth")</f>
        <v>Emergency On Planet Earth</v>
      </c>
      <c r="B204">
        <f>COUNTIF(Songs!C$2:C347, A204)</f>
        <v>10</v>
      </c>
    </row>
    <row r="205">
      <c r="A205" t="str">
        <f>IFERROR(__xludf.DUMMYFUNCTION("""COMPUTED_VALUE"""),"Up An' Atom")</f>
        <v>Up An' Atom</v>
      </c>
      <c r="B205">
        <f>COUNTIF(Songs!C$2:C347, A205)</f>
        <v>22</v>
      </c>
    </row>
    <row r="206">
      <c r="A206" t="str">
        <f>IFERROR(__xludf.DUMMYFUNCTION("""COMPUTED_VALUE"""),"Walking Into Clarksdale")</f>
        <v>Walking Into Clarksdale</v>
      </c>
      <c r="B206">
        <f>COUNTIF(Songs!C$2:C347, A206)</f>
        <v>12</v>
      </c>
    </row>
    <row r="207">
      <c r="A207" t="str">
        <f>IFERROR(__xludf.DUMMYFUNCTION("""COMPUTED_VALUE"""),"Miles Ahead")</f>
        <v>Miles Ahead</v>
      </c>
      <c r="B207">
        <f>COUNTIF(Songs!C$2:C347, A207)</f>
        <v>14</v>
      </c>
    </row>
    <row r="208">
      <c r="A208" t="str">
        <f>IFERROR(__xludf.DUMMYFUNCTION("""COMPUTED_VALUE"""),"Coda")</f>
        <v>Coda</v>
      </c>
      <c r="B208">
        <f>COUNTIF(Songs!C$2:C347, A208)</f>
        <v>8</v>
      </c>
    </row>
    <row r="209">
      <c r="A209" t="str">
        <f>IFERROR(__xludf.DUMMYFUNCTION("""COMPUTED_VALUE"""),"Chemical Wedding")</f>
        <v>Chemical Wedding</v>
      </c>
      <c r="B209">
        <f>COUNTIF(Songs!C$2:C347, A209)</f>
        <v>11</v>
      </c>
    </row>
    <row r="210">
      <c r="A210" t="str">
        <f>IFERROR(__xludf.DUMMYFUNCTION("""COMPUTED_VALUE"""),"The Office, Season 2")</f>
        <v>The Office, Season 2</v>
      </c>
      <c r="B210">
        <f>COUNTIF(Songs!C$2:C347, A210)</f>
        <v>22</v>
      </c>
    </row>
    <row r="211">
      <c r="A211" t="str">
        <f>IFERROR(__xludf.DUMMYFUNCTION("""COMPUTED_VALUE"""),"Acústico MTV")</f>
        <v>Acústico MTV</v>
      </c>
      <c r="B211">
        <f>COUNTIF(Songs!C$2:C347, A211)</f>
        <v>21</v>
      </c>
    </row>
    <row r="212">
      <c r="A212" t="str">
        <f>IFERROR(__xludf.DUMMYFUNCTION("""COMPUTED_VALUE"""),"Cafezinho")</f>
        <v>Cafezinho</v>
      </c>
      <c r="B212">
        <f>COUNTIF(Songs!C$2:C347, A212)</f>
        <v>14</v>
      </c>
    </row>
    <row r="213">
      <c r="A213" t="str">
        <f>IFERROR(__xludf.DUMMYFUNCTION("""COMPUTED_VALUE"""),"Slaves And Masters")</f>
        <v>Slaves And Masters</v>
      </c>
      <c r="B213">
        <f>COUNTIF(Songs!C$2:C347, A213)</f>
        <v>9</v>
      </c>
    </row>
    <row r="214">
      <c r="A214" t="str">
        <f>IFERROR(__xludf.DUMMYFUNCTION("""COMPUTED_VALUE"""),"Living After Midnight")</f>
        <v>Living After Midnight</v>
      </c>
      <c r="B214">
        <f>COUNTIF(Songs!C$2:C347, A214)</f>
        <v>16</v>
      </c>
    </row>
    <row r="215">
      <c r="A215" t="str">
        <f>IFERROR(__xludf.DUMMYFUNCTION("""COMPUTED_VALUE"""),"For Those About To Rock We Salute You")</f>
        <v>For Those About To Rock We Salute You</v>
      </c>
      <c r="B215">
        <f>COUNTIF(Songs!C$2:C347, A215)</f>
        <v>10</v>
      </c>
    </row>
    <row r="216">
      <c r="A216" t="str">
        <f>IFERROR(__xludf.DUMMYFUNCTION("""COMPUTED_VALUE"""),"Nevermind")</f>
        <v>Nevermind</v>
      </c>
      <c r="B216">
        <f>COUNTIF(Songs!C$2:C347, A216)</f>
        <v>12</v>
      </c>
    </row>
    <row r="217">
      <c r="A217" t="str">
        <f>IFERROR(__xludf.DUMMYFUNCTION("""COMPUTED_VALUE"""),"A Matter of Life and Death")</f>
        <v>A Matter of Life and Death</v>
      </c>
      <c r="B217">
        <f>COUNTIF(Songs!C$2:C347, A217)</f>
        <v>11</v>
      </c>
    </row>
    <row r="218">
      <c r="A218" t="str">
        <f>IFERROR(__xludf.DUMMYFUNCTION("""COMPUTED_VALUE"""),"Led Zeppelin II")</f>
        <v>Led Zeppelin II</v>
      </c>
      <c r="B218">
        <f>COUNTIF(Songs!C$2:C347, A218)</f>
        <v>9</v>
      </c>
    </row>
    <row r="219">
      <c r="A219" t="str">
        <f>IFERROR(__xludf.DUMMYFUNCTION("""COMPUTED_VALUE"""),"Audioslave")</f>
        <v>Audioslave</v>
      </c>
      <c r="B219">
        <f>COUNTIF(Songs!C$2:C347, A219)</f>
        <v>14</v>
      </c>
    </row>
    <row r="220">
      <c r="A220" t="str">
        <f>IFERROR(__xludf.DUMMYFUNCTION("""COMPUTED_VALUE"""),"Led Zeppelin III")</f>
        <v>Led Zeppelin III</v>
      </c>
      <c r="B220">
        <f>COUNTIF(Songs!C$2:C347, A220)</f>
        <v>10</v>
      </c>
    </row>
    <row r="221">
      <c r="A221" t="str">
        <f>IFERROR(__xludf.DUMMYFUNCTION("""COMPUTED_VALUE"""),"MK III The Final Concerts [Disc 1]")</f>
        <v>MK III The Final Concerts [Disc 1]</v>
      </c>
      <c r="B221">
        <f>COUNTIF(Songs!C$2:C347, A221)</f>
        <v>7</v>
      </c>
    </row>
    <row r="222">
      <c r="A222" t="str">
        <f>IFERROR(__xludf.DUMMYFUNCTION("""COMPUTED_VALUE"""),"By The Way")</f>
        <v>By The Way</v>
      </c>
      <c r="B222">
        <f>COUNTIF(Songs!C$2:C347, A222)</f>
        <v>16</v>
      </c>
    </row>
    <row r="223">
      <c r="A223" t="str">
        <f>IFERROR(__xludf.DUMMYFUNCTION("""COMPUTED_VALUE"""),"LOST, Season 4")</f>
        <v>LOST, Season 4</v>
      </c>
      <c r="B223">
        <f>COUNTIF(Songs!C$2:C347, A223)</f>
        <v>17</v>
      </c>
    </row>
    <row r="224">
      <c r="A224" t="str">
        <f>IFERROR(__xludf.DUMMYFUNCTION("""COMPUTED_VALUE"""),"Ao Vivo [IMPORT]")</f>
        <v>Ao Vivo [IMPORT]</v>
      </c>
      <c r="B224">
        <f>COUNTIF(Songs!C$2:C347, A224)</f>
        <v>19</v>
      </c>
    </row>
    <row r="225">
      <c r="A225" t="str">
        <f>IFERROR(__xludf.DUMMYFUNCTION("""COMPUTED_VALUE"""),"Seventh Son of a Seventh Son")</f>
        <v>Seventh Son of a Seventh Son</v>
      </c>
      <c r="B225">
        <f>COUNTIF(Songs!C$2:C347, A225)</f>
        <v>8</v>
      </c>
    </row>
    <row r="226">
      <c r="A226" t="str">
        <f>IFERROR(__xludf.DUMMYFUNCTION("""COMPUTED_VALUE"""),"The Best Of R.E.M.: The IRS Years")</f>
        <v>The Best Of R.E.M.: The IRS Years</v>
      </c>
      <c r="B226">
        <f>COUNTIF(Songs!C$2:C347, A226)</f>
        <v>16</v>
      </c>
    </row>
    <row r="227">
      <c r="A227" t="str">
        <f>IFERROR(__xludf.DUMMYFUNCTION("""COMPUTED_VALUE"""),"The Police Greatest Hits")</f>
        <v>The Police Greatest Hits</v>
      </c>
      <c r="B227">
        <f>COUNTIF(Songs!C$2:C347, A227)</f>
        <v>14</v>
      </c>
    </row>
    <row r="228">
      <c r="A228" t="str">
        <f>IFERROR(__xludf.DUMMYFUNCTION("""COMPUTED_VALUE"""),"Pachelbel: Canon &amp; Gigue")</f>
        <v>Pachelbel: Canon &amp; Gigue</v>
      </c>
      <c r="B228">
        <f>COUNTIF(Songs!C$2:C347, A228)</f>
        <v>1</v>
      </c>
    </row>
    <row r="229">
      <c r="A229" t="str">
        <f>IFERROR(__xludf.DUMMYFUNCTION("""COMPUTED_VALUE"""),"Bizet: Carmen Highlights")</f>
        <v>Bizet: Carmen Highlights</v>
      </c>
      <c r="B229">
        <f>COUNTIF(Songs!C$2:C347, A229)</f>
        <v>1</v>
      </c>
    </row>
    <row r="230">
      <c r="A230" t="str">
        <f>IFERROR(__xludf.DUMMYFUNCTION("""COMPUTED_VALUE"""),"Carmina Burana")</f>
        <v>Carmina Burana</v>
      </c>
      <c r="B230">
        <f>COUNTIF(Songs!C$2:C347, A230)</f>
        <v>1</v>
      </c>
    </row>
    <row r="231">
      <c r="A231" t="str">
        <f>IFERROR(__xludf.DUMMYFUNCTION("""COMPUTED_VALUE"""),"Olodum")</f>
        <v>Olodum</v>
      </c>
      <c r="B231">
        <f>COUNTIF(Songs!C$2:C347, A231)</f>
        <v>14</v>
      </c>
    </row>
    <row r="232">
      <c r="A232" t="str">
        <f>IFERROR(__xludf.DUMMYFUNCTION("""COMPUTED_VALUE"""),"Mascagni: Cavalleria Rusticana")</f>
        <v>Mascagni: Cavalleria Rusticana</v>
      </c>
      <c r="B232">
        <f>COUNTIF(Songs!C$2:C347, A232)</f>
        <v>1</v>
      </c>
    </row>
    <row r="233">
      <c r="A233" t="str">
        <f>IFERROR(__xludf.DUMMYFUNCTION("""COMPUTED_VALUE"""),"The Song Remains The Same (Disc 1)")</f>
        <v>The Song Remains The Same (Disc 1)</v>
      </c>
      <c r="B233">
        <f>COUNTIF(Songs!C$2:C347, A233)</f>
        <v>5</v>
      </c>
    </row>
    <row r="234">
      <c r="A234" t="str">
        <f>IFERROR(__xludf.DUMMYFUNCTION("""COMPUTED_VALUE"""),"Black Sabbath Vol. 4 (Remaster)")</f>
        <v>Black Sabbath Vol. 4 (Remaster)</v>
      </c>
      <c r="B234">
        <f>COUNTIF(Songs!C$2:C347, A234)</f>
        <v>10</v>
      </c>
    </row>
    <row r="235">
      <c r="A235" t="str">
        <f>IFERROR(__xludf.DUMMYFUNCTION("""COMPUTED_VALUE"""),"Faceless")</f>
        <v>Faceless</v>
      </c>
      <c r="B235">
        <f>COUNTIF(Songs!C$2:C347, A235)</f>
        <v>11</v>
      </c>
    </row>
    <row r="236">
      <c r="A236" t="str">
        <f>IFERROR(__xludf.DUMMYFUNCTION("""COMPUTED_VALUE"""),"Sex Machine")</f>
        <v>Sex Machine</v>
      </c>
      <c r="B236">
        <f>COUNTIF(Songs!C$2:C347, A236)</f>
        <v>20</v>
      </c>
    </row>
    <row r="237">
      <c r="A237" t="str">
        <f>IFERROR(__xludf.DUMMYFUNCTION("""COMPUTED_VALUE"""),"Blue Moods")</f>
        <v>Blue Moods</v>
      </c>
      <c r="B237">
        <f>COUNTIF(Songs!C$2:C347, A237)</f>
        <v>13</v>
      </c>
    </row>
    <row r="238">
      <c r="A238" t="str">
        <f>IFERROR(__xludf.DUMMYFUNCTION("""COMPUTED_VALUE"""),"Meus Momentos")</f>
        <v>Meus Momentos</v>
      </c>
      <c r="B238">
        <f>COUNTIF(Songs!C$2:C347, A238)</f>
        <v>14</v>
      </c>
    </row>
    <row r="239">
      <c r="A239" t="str">
        <f>IFERROR(__xludf.DUMMYFUNCTION("""COMPUTED_VALUE"""),"Come Taste The Band")</f>
        <v>Come Taste The Band</v>
      </c>
      <c r="B239">
        <f>COUNTIF(Songs!C$2:C347, A239)</f>
        <v>9</v>
      </c>
    </row>
    <row r="240">
      <c r="A240" t="str">
        <f>IFERROR(__xludf.DUMMYFUNCTION("""COMPUTED_VALUE"""),"BBC Sessions [Disc 1] [Live]")</f>
        <v>BBC Sessions [Disc 1] [Live]</v>
      </c>
      <c r="B240">
        <f>COUNTIF(Songs!C$2:C347, A240)</f>
        <v>14</v>
      </c>
    </row>
    <row r="241">
      <c r="A241" t="str">
        <f>IFERROR(__xludf.DUMMYFUNCTION("""COMPUTED_VALUE"""),"Virtual XI")</f>
        <v>Virtual XI</v>
      </c>
      <c r="B241">
        <f>COUNTIF(Songs!C$2:C347, A241)</f>
        <v>8</v>
      </c>
    </row>
    <row r="242">
      <c r="A242" t="str">
        <f>IFERROR(__xludf.DUMMYFUNCTION("""COMPUTED_VALUE"""),"Charpentier: Divertissements, Airs &amp; Concerts")</f>
        <v>Charpentier: Divertissements, Airs &amp; Concerts</v>
      </c>
      <c r="B242">
        <f>COUNTIF(Songs!C$2:C347, A242)</f>
        <v>1</v>
      </c>
    </row>
    <row r="243">
      <c r="A243" t="str">
        <f>IFERROR(__xludf.DUMMYFUNCTION("""COMPUTED_VALUE"""),"Bach: Violin Concertos")</f>
        <v>Bach: Violin Concertos</v>
      </c>
      <c r="B243">
        <f>COUNTIF(Songs!C$2:C347, A243)</f>
        <v>1</v>
      </c>
    </row>
    <row r="244">
      <c r="A244" t="str">
        <f>IFERROR(__xludf.DUMMYFUNCTION("""COMPUTED_VALUE"""),"Elgar: Cello Concerto &amp; Vaughan Williams: Fantasias")</f>
        <v>Elgar: Cello Concerto &amp; Vaughan Williams: Fantasias</v>
      </c>
      <c r="B244">
        <f>COUNTIF(Songs!C$2:C347, A244)</f>
        <v>1</v>
      </c>
    </row>
    <row r="245">
      <c r="A245" t="str">
        <f>IFERROR(__xludf.DUMMYFUNCTION("""COMPUTED_VALUE"""),"Mozart: Wind Concertos")</f>
        <v>Mozart: Wind Concertos</v>
      </c>
      <c r="B245">
        <f>COUNTIF(Songs!C$2:C347, A245)</f>
        <v>1</v>
      </c>
    </row>
    <row r="246">
      <c r="A246" t="str">
        <f>IFERROR(__xludf.DUMMYFUNCTION("""COMPUTED_VALUE"""),"Chopin: Piano Concertos Nos. 1 &amp; 2")</f>
        <v>Chopin: Piano Concertos Nos. 1 &amp; 2</v>
      </c>
      <c r="B246">
        <f>COUNTIF(Songs!C$2:C347, A246)</f>
        <v>1</v>
      </c>
    </row>
    <row r="247">
      <c r="A247" t="str">
        <f>IFERROR(__xludf.DUMMYFUNCTION("""COMPUTED_VALUE"""),"Locatelli: Concertos for Violin, Strings and Continuo, Vol. 3")</f>
        <v>Locatelli: Concertos for Violin, Strings and Continuo, Vol. 3</v>
      </c>
      <c r="B247">
        <f>COUNTIF(Songs!C$2:C347, A247)</f>
        <v>1</v>
      </c>
    </row>
    <row r="248">
      <c r="A248" t="str">
        <f>IFERROR(__xludf.DUMMYFUNCTION("""COMPUTED_VALUE"""),"Vivaldi: The Four Seasons")</f>
        <v>Vivaldi: The Four Seasons</v>
      </c>
      <c r="B248">
        <f>COUNTIF(Songs!C$2:C347, A248)</f>
        <v>1</v>
      </c>
    </row>
    <row r="249">
      <c r="A249" t="str">
        <f>IFERROR(__xludf.DUMMYFUNCTION("""COMPUTED_VALUE"""),"Bach: The Brandenburg Concertos")</f>
        <v>Bach: The Brandenburg Concertos</v>
      </c>
      <c r="B249">
        <f>COUNTIF(Songs!C$2:C347, A249)</f>
        <v>1</v>
      </c>
    </row>
    <row r="250">
      <c r="A250" t="str">
        <f>IFERROR(__xludf.DUMMYFUNCTION("""COMPUTED_VALUE"""),"No Security")</f>
        <v>No Security</v>
      </c>
      <c r="B250">
        <f>COUNTIF(Songs!C$2:C347, A250)</f>
        <v>14</v>
      </c>
    </row>
    <row r="251">
      <c r="A251" t="str">
        <f>IFERROR(__xludf.DUMMYFUNCTION("""COMPUTED_VALUE"""),"Live [Disc 1]")</f>
        <v>Live [Disc 1]</v>
      </c>
      <c r="B251">
        <f>COUNTIF(Songs!C$2:C347, A251)</f>
        <v>10</v>
      </c>
    </row>
    <row r="252">
      <c r="A252" t="str">
        <f>IFERROR(__xludf.DUMMYFUNCTION("""COMPUTED_VALUE"""),"Core")</f>
        <v>Core</v>
      </c>
      <c r="B252">
        <f>COUNTIF(Songs!C$2:C347, A252)</f>
        <v>11</v>
      </c>
    </row>
    <row r="253">
      <c r="A253" t="str">
        <f>IFERROR(__xludf.DUMMYFUNCTION("""COMPUTED_VALUE"""),"Blizzard of Ozz")</f>
        <v>Blizzard of Ozz</v>
      </c>
      <c r="B253">
        <f>COUNTIF(Songs!C$2:C347, A253)</f>
        <v>2</v>
      </c>
    </row>
    <row r="254">
      <c r="A254" t="str">
        <f>IFERROR(__xludf.DUMMYFUNCTION("""COMPUTED_VALUE"""),"Plays Metallica By Four Cellos")</f>
        <v>Plays Metallica By Four Cellos</v>
      </c>
      <c r="B254">
        <f>COUNTIF(Songs!C$2:C347, A254)</f>
        <v>8</v>
      </c>
    </row>
    <row r="255">
      <c r="A255" t="str">
        <f>IFERROR(__xludf.DUMMYFUNCTION("""COMPUTED_VALUE"""),"Ride The Lightning")</f>
        <v>Ride The Lightning</v>
      </c>
      <c r="B255">
        <f>COUNTIF(Songs!C$2:C347, A255)</f>
        <v>8</v>
      </c>
    </row>
    <row r="256">
      <c r="A256" t="str">
        <f>IFERROR(__xludf.DUMMYFUNCTION("""COMPUTED_VALUE"""),"In Step")</f>
        <v>In Step</v>
      </c>
      <c r="B256">
        <f>COUNTIF(Songs!C$2:C347, A256)</f>
        <v>10</v>
      </c>
    </row>
    <row r="257">
      <c r="A257" t="str">
        <f>IFERROR(__xludf.DUMMYFUNCTION("""COMPUTED_VALUE"""),"Into The Light")</f>
        <v>Into The Light</v>
      </c>
      <c r="B257">
        <f>COUNTIF(Songs!C$2:C347, A257)</f>
        <v>12</v>
      </c>
    </row>
    <row r="258">
      <c r="A258" t="str">
        <f>IFERROR(__xludf.DUMMYFUNCTION("""COMPUTED_VALUE"""),"Physical Graffiti [Disc 1]")</f>
        <v>Physical Graffiti [Disc 1]</v>
      </c>
      <c r="B258">
        <f>COUNTIF(Songs!C$2:C347, A258)</f>
        <v>6</v>
      </c>
    </row>
    <row r="259">
      <c r="A259" t="str">
        <f>IFERROR(__xludf.DUMMYFUNCTION("""COMPUTED_VALUE"""),"Houses Of The Holy")</f>
        <v>Houses Of The Holy</v>
      </c>
      <c r="B259">
        <f>COUNTIF(Songs!C$2:C347, A259)</f>
        <v>8</v>
      </c>
    </row>
    <row r="260">
      <c r="A260" t="str">
        <f>IFERROR(__xludf.DUMMYFUNCTION("""COMPUTED_VALUE"""),"Great Recordings of the Century - Mahler: Das Lied von der Erde")</f>
        <v>Great Recordings of the Century - Mahler: Das Lied von der Erde</v>
      </c>
      <c r="B260">
        <f>COUNTIF(Songs!C$2:C347, A260)</f>
        <v>1</v>
      </c>
    </row>
    <row r="261">
      <c r="A261" t="str">
        <f>IFERROR(__xludf.DUMMYFUNCTION("""COMPUTED_VALUE"""),"Wagner: Favourite Overtures")</f>
        <v>Wagner: Favourite Overtures</v>
      </c>
      <c r="B261">
        <f>COUNTIF(Songs!C$2:C347, A261)</f>
        <v>1</v>
      </c>
    </row>
    <row r="262">
      <c r="A262" t="str">
        <f>IFERROR(__xludf.DUMMYFUNCTION("""COMPUTED_VALUE"""),"Piece Of Mind")</f>
        <v>Piece Of Mind</v>
      </c>
      <c r="B262">
        <f>COUNTIF(Songs!C$2:C347, A262)</f>
        <v>9</v>
      </c>
    </row>
    <row r="263">
      <c r="A263" t="str">
        <f>IFERROR(__xludf.DUMMYFUNCTION("""COMPUTED_VALUE"""),"Mozart Gala: Famous Arias")</f>
        <v>Mozart Gala: Famous Arias</v>
      </c>
      <c r="B263">
        <f>COUNTIF(Songs!C$2:C347, A263)</f>
        <v>1</v>
      </c>
    </row>
    <row r="264">
      <c r="A264" t="str">
        <f>IFERROR(__xludf.DUMMYFUNCTION("""COMPUTED_VALUE"""),"Muso Ko")</f>
        <v>Muso Ko</v>
      </c>
      <c r="B264">
        <f>COUNTIF(Songs!C$2:C347, A264)</f>
        <v>2</v>
      </c>
    </row>
    <row r="265">
      <c r="A265" t="str">
        <f>IFERROR(__xludf.DUMMYFUNCTION("""COMPUTED_VALUE"""),"Pop")</f>
        <v>Pop</v>
      </c>
      <c r="B265">
        <f>COUNTIF(Songs!C$2:C347, A265)</f>
        <v>12</v>
      </c>
    </row>
    <row r="266">
      <c r="A266" t="str">
        <f>IFERROR(__xludf.DUMMYFUNCTION("""COMPUTED_VALUE"""),"Realize")</f>
        <v>Realize</v>
      </c>
      <c r="B266">
        <f>COUNTIF(Songs!C$2:C347, A266)</f>
        <v>2</v>
      </c>
    </row>
    <row r="267">
      <c r="A267" t="str">
        <f>IFERROR(__xludf.DUMMYFUNCTION("""COMPUTED_VALUE"""),"The Best Of Billy Cobham")</f>
        <v>The Best Of Billy Cobham</v>
      </c>
      <c r="B267">
        <f>COUNTIF(Songs!C$2:C347, A267)</f>
        <v>8</v>
      </c>
    </row>
    <row r="268">
      <c r="A268" t="str">
        <f>IFERROR(__xludf.DUMMYFUNCTION("""COMPUTED_VALUE"""),"Quanta Gente Veio ver--Bônus De Carnaval")</f>
        <v>Quanta Gente Veio ver--Bônus De Carnaval</v>
      </c>
      <c r="B268">
        <f>COUNTIF(Songs!C$2:C347, A268)</f>
        <v>3</v>
      </c>
    </row>
    <row r="269">
      <c r="A269" t="str">
        <f>IFERROR(__xludf.DUMMYFUNCTION("""COMPUTED_VALUE"""),"The Colour And The Shape")</f>
        <v>The Colour And The Shape</v>
      </c>
      <c r="B269">
        <f>COUNTIF(Songs!C$2:C347, A269)</f>
        <v>13</v>
      </c>
    </row>
    <row r="270">
      <c r="A270" t="str">
        <f>IFERROR(__xludf.DUMMYFUNCTION("""COMPUTED_VALUE"""),"Black Album")</f>
        <v>Black Album</v>
      </c>
      <c r="B270">
        <f>COUNTIF(Songs!C$2:C347, A270)</f>
        <v>12</v>
      </c>
    </row>
    <row r="271">
      <c r="A271" t="str">
        <f>IFERROR(__xludf.DUMMYFUNCTION("""COMPUTED_VALUE"""),"Rock In Rio [CD2]")</f>
        <v>Rock In Rio [CD2]</v>
      </c>
      <c r="B271">
        <f>COUNTIF(Songs!C$2:C347, A271)</f>
        <v>9</v>
      </c>
    </row>
    <row r="272">
      <c r="A272" t="str">
        <f>IFERROR(__xludf.DUMMYFUNCTION("""COMPUTED_VALUE"""),"O Samba Poconé")</f>
        <v>O Samba Poconé</v>
      </c>
      <c r="B272">
        <f>COUNTIF(Songs!C$2:C347, A272)</f>
        <v>11</v>
      </c>
    </row>
    <row r="273">
      <c r="A273" t="str">
        <f>IFERROR(__xludf.DUMMYFUNCTION("""COMPUTED_VALUE"""),"Pure Cult: The Best Of The Cult (For Rockers, Ravers, Lovers &amp; Sinners) [UK]")</f>
        <v>Pure Cult: The Best Of The Cult (For Rockers, Ravers, Lovers &amp; Sinners) [UK]</v>
      </c>
      <c r="B273">
        <f>COUNTIF(Songs!C$2:C347, A273)</f>
        <v>18</v>
      </c>
    </row>
    <row r="274">
      <c r="A274" t="str">
        <f>IFERROR(__xludf.DUMMYFUNCTION("""COMPUTED_VALUE"""),"The Real Thing")</f>
        <v>The Real Thing</v>
      </c>
      <c r="B274">
        <f>COUNTIF(Songs!C$2:C347, A274)</f>
        <v>11</v>
      </c>
    </row>
    <row r="275">
      <c r="A275" t="str">
        <f>IFERROR(__xludf.DUMMYFUNCTION("""COMPUTED_VALUE"""),"Sir Neville Marriner: A Celebration")</f>
        <v>Sir Neville Marriner: A Celebration</v>
      </c>
      <c r="B275">
        <f>COUNTIF(Songs!C$2:C347, A275)</f>
        <v>1</v>
      </c>
    </row>
    <row r="276">
      <c r="A276" t="str">
        <f>IFERROR(__xludf.DUMMYFUNCTION("""COMPUTED_VALUE"""),"Morning Dance")</f>
        <v>Morning Dance</v>
      </c>
      <c r="B276">
        <f>COUNTIF(Songs!C$2:C347, A276)</f>
        <v>9</v>
      </c>
    </row>
    <row r="277">
      <c r="A277" t="str">
        <f>IFERROR(__xludf.DUMMYFUNCTION("""COMPUTED_VALUE"""),"Great Recordings of the Century - Shubert: Schwanengesang, 4 Lieder")</f>
        <v>Great Recordings of the Century - Shubert: Schwanengesang, 4 Lieder</v>
      </c>
      <c r="B277">
        <f>COUNTIF(Songs!C$2:C347, A277)</f>
        <v>1</v>
      </c>
    </row>
    <row r="278">
      <c r="A278" t="str">
        <f>IFERROR(__xludf.DUMMYFUNCTION("""COMPUTED_VALUE"""),"Liszt - 12 Études D'Execution Transcendante")</f>
        <v>Liszt - 12 Études D'Execution Transcendante</v>
      </c>
      <c r="B278">
        <f>COUNTIF(Songs!C$2:C347, A278)</f>
        <v>1</v>
      </c>
    </row>
    <row r="279">
      <c r="A279" t="str">
        <f>IFERROR(__xludf.DUMMYFUNCTION("""COMPUTED_VALUE"""),"Santana Live")</f>
        <v>Santana Live</v>
      </c>
      <c r="B279">
        <f>COUNTIF(Songs!C$2:C347, A279)</f>
        <v>6</v>
      </c>
    </row>
    <row r="280">
      <c r="A280" t="str">
        <f>IFERROR(__xludf.DUMMYFUNCTION("""COMPUTED_VALUE"""),"A Copland Celebration, Vol. I")</f>
        <v>A Copland Celebration, Vol. I</v>
      </c>
      <c r="B280">
        <f>COUNTIF(Songs!C$2:C347, A280)</f>
        <v>1</v>
      </c>
    </row>
    <row r="281">
      <c r="A281" t="str">
        <f>IFERROR(__xludf.DUMMYFUNCTION("""COMPUTED_VALUE"""),"The World of Classical Favourites")</f>
        <v>The World of Classical Favourites</v>
      </c>
      <c r="B281">
        <f>COUNTIF(Songs!C$2:C347, A281)</f>
        <v>2</v>
      </c>
    </row>
    <row r="282">
      <c r="A282" t="str">
        <f>IFERROR(__xludf.DUMMYFUNCTION("""COMPUTED_VALUE"""),"Restless and Wild")</f>
        <v>Restless and Wild</v>
      </c>
      <c r="B282">
        <f>COUNTIF(Songs!C$2:C347, A282)</f>
        <v>3</v>
      </c>
    </row>
    <row r="283">
      <c r="A283" t="str">
        <f>IFERROR(__xludf.DUMMYFUNCTION("""COMPUTED_VALUE"""),"No Prayer For The Dying")</f>
        <v>No Prayer For The Dying</v>
      </c>
      <c r="B283">
        <f>COUNTIF(Songs!C$2:C347, A283)</f>
        <v>9</v>
      </c>
    </row>
    <row r="284">
      <c r="A284" t="str">
        <f>IFERROR(__xludf.DUMMYFUNCTION("""COMPUTED_VALUE"""),"The Best Of Buddy Guy - The Millenium Collection")</f>
        <v>The Best Of Buddy Guy - The Millenium Collection</v>
      </c>
      <c r="B284">
        <f>COUNTIF(Songs!C$2:C347, A284)</f>
        <v>11</v>
      </c>
    </row>
    <row r="285">
      <c r="A285" t="str">
        <f>IFERROR(__xludf.DUMMYFUNCTION("""COMPUTED_VALUE"""),"Diary of a Madman (Remastered)")</f>
        <v>Diary of a Madman (Remastered)</v>
      </c>
      <c r="B285">
        <f>COUNTIF(Songs!C$2:C347, A285)</f>
        <v>1</v>
      </c>
    </row>
    <row r="286">
      <c r="A286" t="str">
        <f>IFERROR(__xludf.DUMMYFUNCTION("""COMPUTED_VALUE"""),"Green")</f>
        <v>Green</v>
      </c>
      <c r="B286">
        <f>COUNTIF(Songs!C$2:C347, A286)</f>
        <v>11</v>
      </c>
    </row>
    <row r="287">
      <c r="A287" t="str">
        <f>IFERROR(__xludf.DUMMYFUNCTION("""COMPUTED_VALUE"""),"The Final Concerts (Disc 2)")</f>
        <v>The Final Concerts (Disc 2)</v>
      </c>
      <c r="B287">
        <f>COUNTIF(Songs!C$2:C347, A287)</f>
        <v>4</v>
      </c>
    </row>
    <row r="288">
      <c r="A288" t="str">
        <f>IFERROR(__xludf.DUMMYFUNCTION("""COMPUTED_VALUE"""),"The Return Of The Space Cowboy")</f>
        <v>The Return Of The Space Cowboy</v>
      </c>
      <c r="B288">
        <f>COUNTIF(Songs!C$2:C347, A288)</f>
        <v>11</v>
      </c>
    </row>
    <row r="289">
      <c r="A289" t="str">
        <f>IFERROR(__xludf.DUMMYFUNCTION("""COMPUTED_VALUE"""),"Stormbringer")</f>
        <v>Stormbringer</v>
      </c>
      <c r="B289">
        <f>COUNTIF(Songs!C$2:C347, A289)</f>
        <v>9</v>
      </c>
    </row>
    <row r="290">
      <c r="A290" t="str">
        <f>IFERROR(__xludf.DUMMYFUNCTION("""COMPUTED_VALUE"""),"Machine Head")</f>
        <v>Machine Head</v>
      </c>
      <c r="B290">
        <f>COUNTIF(Songs!C$2:C347, A290)</f>
        <v>7</v>
      </c>
    </row>
    <row r="291">
      <c r="A291" t="str">
        <f>IFERROR(__xludf.DUMMYFUNCTION("""COMPUTED_VALUE"""),"Every Kind of Light")</f>
        <v>Every Kind of Light</v>
      </c>
      <c r="B291">
        <f>COUNTIF(Songs!C$2:C347, A291)</f>
        <v>2</v>
      </c>
    </row>
    <row r="292">
      <c r="A292" t="str">
        <f>IFERROR(__xludf.DUMMYFUNCTION("""COMPUTED_VALUE"""),"Adorate Deum: Gregorian Chant from the Proper of the Mass")</f>
        <v>Adorate Deum: Gregorian Chant from the Proper of the Mass</v>
      </c>
      <c r="B292">
        <f>COUNTIF(Songs!C$2:C347, A292)</f>
        <v>1</v>
      </c>
    </row>
    <row r="293">
      <c r="A293" t="str">
        <f>IFERROR(__xludf.DUMMYFUNCTION("""COMPUTED_VALUE"""),"The Beast Live")</f>
        <v>The Beast Live</v>
      </c>
      <c r="B293">
        <f>COUNTIF(Songs!C$2:C347, A293)</f>
        <v>10</v>
      </c>
    </row>
    <row r="294">
      <c r="A294" t="str">
        <f>IFERROR(__xludf.DUMMYFUNCTION("""COMPUTED_VALUE"""),"Holst: The Planets, Op. 32 &amp; Vaughan Williams: Fantasies")</f>
        <v>Holst: The Planets, Op. 32 &amp; Vaughan Williams: Fantasies</v>
      </c>
      <c r="B294">
        <f>COUNTIF(Songs!C$2:C347, A294)</f>
        <v>1</v>
      </c>
    </row>
    <row r="295">
      <c r="A295" t="str">
        <f>IFERROR(__xludf.DUMMYFUNCTION("""COMPUTED_VALUE"""),"Sibelius: Finlandia")</f>
        <v>Sibelius: Finlandia</v>
      </c>
      <c r="B295">
        <f>COUNTIF(Songs!C$2:C347, A295)</f>
        <v>1</v>
      </c>
    </row>
    <row r="296">
      <c r="A296" t="str">
        <f>IFERROR(__xludf.DUMMYFUNCTION("""COMPUTED_VALUE"""),"Koyaanisqatsi (Soundtrack from the Motion Picture)")</f>
        <v>Koyaanisqatsi (Soundtrack from the Motion Picture)</v>
      </c>
      <c r="B296">
        <f>COUNTIF(Songs!C$2:C347, A296)</f>
        <v>1</v>
      </c>
    </row>
    <row r="297">
      <c r="A297" t="str">
        <f>IFERROR(__xludf.DUMMYFUNCTION("""COMPUTED_VALUE"""),"Monteverdi: L'Orfeo")</f>
        <v>Monteverdi: L'Orfeo</v>
      </c>
      <c r="B297">
        <f>COUNTIF(Songs!C$2:C347, A297)</f>
        <v>1</v>
      </c>
    </row>
    <row r="298">
      <c r="A298" t="str">
        <f>IFERROR(__xludf.DUMMYFUNCTION("""COMPUTED_VALUE"""),"English Renaissance")</f>
        <v>English Renaissance</v>
      </c>
      <c r="B298">
        <f>COUNTIF(Songs!C$2:C347, A298)</f>
        <v>2</v>
      </c>
    </row>
    <row r="299">
      <c r="A299" t="str">
        <f>IFERROR(__xludf.DUMMYFUNCTION("""COMPUTED_VALUE"""),"Prokofiev: Symphony No.5 &amp; Stravinksy: Le Sacre Du Printemps")</f>
        <v>Prokofiev: Symphony No.5 &amp; Stravinksy: Le Sacre Du Printemps</v>
      </c>
      <c r="B299">
        <f>COUNTIF(Songs!C$2:C347, A299)</f>
        <v>1</v>
      </c>
    </row>
    <row r="300">
      <c r="A300" t="str">
        <f>IFERROR(__xludf.DUMMYFUNCTION("""COMPUTED_VALUE"""),"Puccini: Madama Butterfly - Highlights")</f>
        <v>Puccini: Madama Butterfly - Highlights</v>
      </c>
      <c r="B300">
        <f>COUNTIF(Songs!C$2:C347, A300)</f>
        <v>1</v>
      </c>
    </row>
    <row r="301">
      <c r="A301" t="str">
        <f>IFERROR(__xludf.DUMMYFUNCTION("""COMPUTED_VALUE"""),"No More Tears (Remastered)")</f>
        <v>No More Tears (Remastered)</v>
      </c>
      <c r="B301">
        <f>COUNTIF(Songs!C$2:C347, A301)</f>
        <v>2</v>
      </c>
    </row>
    <row r="302">
      <c r="A302" t="str">
        <f>IFERROR(__xludf.DUMMYFUNCTION("""COMPUTED_VALUE"""),"Szymanowski: Piano Works, Vol. 1")</f>
        <v>Szymanowski: Piano Works, Vol. 1</v>
      </c>
      <c r="B302">
        <f>COUNTIF(Songs!C$2:C347, A302)</f>
        <v>1</v>
      </c>
    </row>
    <row r="303">
      <c r="A303" t="str">
        <f>IFERROR(__xludf.DUMMYFUNCTION("""COMPUTED_VALUE"""),"Allegri: Miserere")</f>
        <v>Allegri: Miserere</v>
      </c>
      <c r="B303">
        <f>COUNTIF(Songs!C$2:C347, A303)</f>
        <v>1</v>
      </c>
    </row>
    <row r="304">
      <c r="A304" t="str">
        <f>IFERROR(__xludf.DUMMYFUNCTION("""COMPUTED_VALUE"""),"Palestrina: Missa Papae Marcelli &amp; Allegri: Miserere")</f>
        <v>Palestrina: Missa Papae Marcelli &amp; Allegri: Miserere</v>
      </c>
      <c r="B304">
        <f>COUNTIF(Songs!C$2:C347, A304)</f>
        <v>1</v>
      </c>
    </row>
    <row r="305">
      <c r="A305" t="str">
        <f>IFERROR(__xludf.DUMMYFUNCTION("""COMPUTED_VALUE"""),"The Song Remains The Same (Disc 2)")</f>
        <v>The Song Remains The Same (Disc 2)</v>
      </c>
      <c r="B305">
        <f>COUNTIF(Songs!C$2:C347, A305)</f>
        <v>4</v>
      </c>
    </row>
    <row r="306">
      <c r="A306" t="str">
        <f>IFERROR(__xludf.DUMMYFUNCTION("""COMPUTED_VALUE"""),"Duos II")</f>
        <v>Duos II</v>
      </c>
      <c r="B306">
        <f>COUNTIF(Songs!C$2:C347, A306)</f>
        <v>1</v>
      </c>
    </row>
    <row r="307">
      <c r="A307" t="str">
        <f>IFERROR(__xludf.DUMMYFUNCTION("""COMPUTED_VALUE"""),"Purcell: Music for the Queen Mary")</f>
        <v>Purcell: Music for the Queen Mary</v>
      </c>
      <c r="B307">
        <f>COUNTIF(Songs!C$2:C347, A307)</f>
        <v>1</v>
      </c>
    </row>
    <row r="308">
      <c r="A308" t="str">
        <f>IFERROR(__xludf.DUMMYFUNCTION("""COMPUTED_VALUE"""),"Handel: Music for the Royal Fireworks (Original Version 1749)")</f>
        <v>Handel: Music for the Royal Fireworks (Original Version 1749)</v>
      </c>
      <c r="B308">
        <f>COUNTIF(Songs!C$2:C347, A308)</f>
        <v>1</v>
      </c>
    </row>
    <row r="309">
      <c r="A309" t="str">
        <f>IFERROR(__xludf.DUMMYFUNCTION("""COMPUTED_VALUE"""),"Great Opera Choruses")</f>
        <v>Great Opera Choruses</v>
      </c>
      <c r="B309">
        <f>COUNTIF(Songs!C$2:C347, A309)</f>
        <v>1</v>
      </c>
    </row>
    <row r="310">
      <c r="A310" t="str">
        <f>IFERROR(__xludf.DUMMYFUNCTION("""COMPUTED_VALUE"""),"The Last Night of the Proms")</f>
        <v>The Last Night of the Proms</v>
      </c>
      <c r="B310">
        <f>COUNTIF(Songs!C$2:C347, A310)</f>
        <v>1</v>
      </c>
    </row>
    <row r="311">
      <c r="A311" t="str">
        <f>IFERROR(__xludf.DUMMYFUNCTION("""COMPUTED_VALUE"""),"Worlds")</f>
        <v>Worlds</v>
      </c>
      <c r="B311">
        <f>COUNTIF(Songs!C$2:C347, A311)</f>
        <v>1</v>
      </c>
    </row>
    <row r="312">
      <c r="A312" t="str">
        <f>IFERROR(__xludf.DUMMYFUNCTION("""COMPUTED_VALUE"""),"Strauss: Waltzes")</f>
        <v>Strauss: Waltzes</v>
      </c>
      <c r="B312">
        <f>COUNTIF(Songs!C$2:C347, A312)</f>
        <v>1</v>
      </c>
    </row>
    <row r="313">
      <c r="A313" t="str">
        <f>IFERROR(__xludf.DUMMYFUNCTION("""COMPUTED_VALUE"""),"J.S. Bach: Chaconne, Suite in E Minor, Partita in E Major &amp; Prelude, Fugue and Allegro")</f>
        <v>J.S. Bach: Chaconne, Suite in E Minor, Partita in E Major &amp; Prelude, Fugue and Allegro</v>
      </c>
      <c r="B313">
        <f>COUNTIF(Songs!C$2:C347, A313)</f>
        <v>1</v>
      </c>
    </row>
    <row r="314">
      <c r="A314" t="str">
        <f>IFERROR(__xludf.DUMMYFUNCTION("""COMPUTED_VALUE"""),"Armada: Music from the Courts of England and Spain")</f>
        <v>Armada: Music from the Courts of England and Spain</v>
      </c>
      <c r="B314">
        <f>COUNTIF(Songs!C$2:C347, A314)</f>
        <v>1</v>
      </c>
    </row>
    <row r="315">
      <c r="A315" t="str">
        <f>IFERROR(__xludf.DUMMYFUNCTION("""COMPUTED_VALUE"""),"Grieg: Peer Gynt Suites &amp; Sibelius: Pelléas et Mélisande")</f>
        <v>Grieg: Peer Gynt Suites &amp; Sibelius: Pelléas et Mélisande</v>
      </c>
      <c r="B315">
        <f>COUNTIF(Songs!C$2:C347, A315)</f>
        <v>1</v>
      </c>
    </row>
    <row r="316">
      <c r="A316" t="str">
        <f>IFERROR(__xludf.DUMMYFUNCTION("""COMPUTED_VALUE"""),"Beethoven Piano Sonatas: Moonlight &amp; Pastorale")</f>
        <v>Beethoven Piano Sonatas: Moonlight &amp; Pastorale</v>
      </c>
      <c r="B316">
        <f>COUNTIF(Songs!C$2:C347, A316)</f>
        <v>1</v>
      </c>
    </row>
    <row r="317">
      <c r="A317" t="str">
        <f>IFERROR(__xludf.DUMMYFUNCTION("""COMPUTED_VALUE"""),"Aquaman")</f>
        <v>Aquaman</v>
      </c>
      <c r="B317">
        <f>COUNTIF(Songs!C$2:C347, A317)</f>
        <v>1</v>
      </c>
    </row>
    <row r="318">
      <c r="A318" t="str">
        <f>IFERROR(__xludf.DUMMYFUNCTION("""COMPUTED_VALUE"""),"Respighi:Pines of Rome")</f>
        <v>Respighi:Pines of Rome</v>
      </c>
      <c r="B318">
        <f>COUNTIF(Songs!C$2:C347, A318)</f>
        <v>1</v>
      </c>
    </row>
    <row r="319">
      <c r="A319" t="str">
        <f>IFERROR(__xludf.DUMMYFUNCTION("""COMPUTED_VALUE"""),"Beethoven: Symphony No. 6 'Pastoral' Etc.")</f>
        <v>Beethoven: Symphony No. 6 'Pastoral' Etc.</v>
      </c>
      <c r="B319">
        <f>COUNTIF(Songs!C$2:C347, A319)</f>
        <v>1</v>
      </c>
    </row>
    <row r="320">
      <c r="A320" t="str">
        <f>IFERROR(__xludf.DUMMYFUNCTION("""COMPUTED_VALUE"""),"Mozart: Chamber Music")</f>
        <v>Mozart: Chamber Music</v>
      </c>
      <c r="B320">
        <f>COUNTIF(Songs!C$2:C347, A320)</f>
        <v>1</v>
      </c>
    </row>
    <row r="321">
      <c r="A321" t="str">
        <f>IFERROR(__xludf.DUMMYFUNCTION("""COMPUTED_VALUE"""),"Fauré: Requiem, Ravel: Pavane &amp; Others")</f>
        <v>Fauré: Requiem, Ravel: Pavane &amp; Others</v>
      </c>
      <c r="B321">
        <f>COUNTIF(Songs!C$2:C347, A321)</f>
        <v>1</v>
      </c>
    </row>
    <row r="322">
      <c r="A322" t="str">
        <f>IFERROR(__xludf.DUMMYFUNCTION("""COMPUTED_VALUE"""),"Prokofiev: Romeo &amp; Juliet")</f>
        <v>Prokofiev: Romeo &amp; Juliet</v>
      </c>
      <c r="B322">
        <f>COUNTIF(Songs!C$2:C347, A322)</f>
        <v>1</v>
      </c>
    </row>
    <row r="323">
      <c r="A323" t="str">
        <f>IFERROR(__xludf.DUMMYFUNCTION("""COMPUTED_VALUE"""),"Scheherazade")</f>
        <v>Scheherazade</v>
      </c>
      <c r="B323">
        <f>COUNTIF(Songs!C$2:C347, A323)</f>
        <v>1</v>
      </c>
    </row>
    <row r="324">
      <c r="A324" t="str">
        <f>IFERROR(__xludf.DUMMYFUNCTION("""COMPUTED_VALUE"""),"SCRIABIN: Vers la flamme")</f>
        <v>SCRIABIN: Vers la flamme</v>
      </c>
      <c r="B324">
        <f>COUNTIF(Songs!C$2:C347, A324)</f>
        <v>1</v>
      </c>
    </row>
    <row r="325">
      <c r="A325" t="str">
        <f>IFERROR(__xludf.DUMMYFUNCTION("""COMPUTED_VALUE"""),"Carried to Dust (Bonus Track Version)")</f>
        <v>Carried to Dust (Bonus Track Version)</v>
      </c>
      <c r="B325">
        <f>COUNTIF(Songs!C$2:C347, A325)</f>
        <v>1</v>
      </c>
    </row>
    <row r="326">
      <c r="A326" t="str">
        <f>IFERROR(__xludf.DUMMYFUNCTION("""COMPUTED_VALUE"""),"Bartok: Violin &amp; Viola Concertos")</f>
        <v>Bartok: Violin &amp; Viola Concertos</v>
      </c>
      <c r="B326">
        <f>COUNTIF(Songs!C$2:C347, A326)</f>
        <v>1</v>
      </c>
    </row>
    <row r="327">
      <c r="A327" t="str">
        <f>IFERROR(__xludf.DUMMYFUNCTION("""COMPUTED_VALUE"""),"Sozinho Remix Ao Vivo")</f>
        <v>Sozinho Remix Ao Vivo</v>
      </c>
      <c r="B327">
        <f>COUNTIF(Songs!C$2:C347, A327)</f>
        <v>3</v>
      </c>
    </row>
    <row r="328">
      <c r="A328" t="str">
        <f>IFERROR(__xludf.DUMMYFUNCTION("""COMPUTED_VALUE"""),"Schubert: The Late String Quartets &amp; String Quintet (3 CD's)")</f>
        <v>Schubert: The Late String Quartets &amp; String Quintet (3 CD's)</v>
      </c>
      <c r="B328">
        <f>COUNTIF(Songs!C$2:C347, A328)</f>
        <v>1</v>
      </c>
    </row>
    <row r="329">
      <c r="A329" t="str">
        <f>IFERROR(__xludf.DUMMYFUNCTION("""COMPUTED_VALUE"""),"Bach: The Cello Suites")</f>
        <v>Bach: The Cello Suites</v>
      </c>
      <c r="B329">
        <f>COUNTIF(Songs!C$2:C347, A329)</f>
        <v>1</v>
      </c>
    </row>
    <row r="330">
      <c r="A330" t="str">
        <f>IFERROR(__xludf.DUMMYFUNCTION("""COMPUTED_VALUE"""),"Bach: Orchestral Suites Nos. 1 - 4")</f>
        <v>Bach: Orchestral Suites Nos. 1 - 4</v>
      </c>
      <c r="B330">
        <f>COUNTIF(Songs!C$2:C347, A330)</f>
        <v>1</v>
      </c>
    </row>
    <row r="331">
      <c r="A331" t="str">
        <f>IFERROR(__xludf.DUMMYFUNCTION("""COMPUTED_VALUE"""),"Berlioz: Symphonie Fantastique")</f>
        <v>Berlioz: Symphonie Fantastique</v>
      </c>
      <c r="B331">
        <f>COUNTIF(Songs!C$2:C347, A331)</f>
        <v>1</v>
      </c>
    </row>
    <row r="332">
      <c r="A332" t="str">
        <f>IFERROR(__xludf.DUMMYFUNCTION("""COMPUTED_VALUE"""),"Haydn: Symphonies 99 - 104")</f>
        <v>Haydn: Symphonies 99 - 104</v>
      </c>
      <c r="B332">
        <f>COUNTIF(Songs!C$2:C347, A332)</f>
        <v>1</v>
      </c>
    </row>
    <row r="333">
      <c r="A333" t="str">
        <f>IFERROR(__xludf.DUMMYFUNCTION("""COMPUTED_VALUE"""),"Nielsen: The Six Symphonies")</f>
        <v>Nielsen: The Six Symphonies</v>
      </c>
      <c r="B333">
        <f>COUNTIF(Songs!C$2:C347, A333)</f>
        <v>1</v>
      </c>
    </row>
    <row r="334">
      <c r="A334" t="str">
        <f>IFERROR(__xludf.DUMMYFUNCTION("""COMPUTED_VALUE"""),"Weill: The Seven Deadly Sins")</f>
        <v>Weill: The Seven Deadly Sins</v>
      </c>
      <c r="B334">
        <f>COUNTIF(Songs!C$2:C347, A334)</f>
        <v>1</v>
      </c>
    </row>
    <row r="335">
      <c r="A335" t="str">
        <f>IFERROR(__xludf.DUMMYFUNCTION("""COMPUTED_VALUE"""),"The Best of Beethoven")</f>
        <v>The Best of Beethoven</v>
      </c>
      <c r="B335">
        <f>COUNTIF(Songs!C$2:C347, A335)</f>
        <v>1</v>
      </c>
    </row>
    <row r="336">
      <c r="A336" t="str">
        <f>IFERROR(__xludf.DUMMYFUNCTION("""COMPUTED_VALUE"""),"Górecki: Symphony No. 3")</f>
        <v>Górecki: Symphony No. 3</v>
      </c>
      <c r="B336">
        <f>COUNTIF(Songs!C$2:C347, A336)</f>
        <v>1</v>
      </c>
    </row>
    <row r="337">
      <c r="A337" t="str">
        <f>IFERROR(__xludf.DUMMYFUNCTION("""COMPUTED_VALUE"""),"Mozart: Symphonies Nos. 40 &amp; 41")</f>
        <v>Mozart: Symphonies Nos. 40 &amp; 41</v>
      </c>
      <c r="B337">
        <f>COUNTIF(Songs!C$2:C347, A337)</f>
        <v>1</v>
      </c>
    </row>
    <row r="338">
      <c r="A338" t="str">
        <f>IFERROR(__xludf.DUMMYFUNCTION("""COMPUTED_VALUE"""),"Prokofiev: Symphony No.1")</f>
        <v>Prokofiev: Symphony No.1</v>
      </c>
      <c r="B338">
        <f>COUNTIF(Songs!C$2:C347, A338)</f>
        <v>1</v>
      </c>
    </row>
    <row r="339">
      <c r="A339" t="str">
        <f>IFERROR(__xludf.DUMMYFUNCTION("""COMPUTED_VALUE"""),"Beethoven: Symhonies Nos. 5 &amp; 6")</f>
        <v>Beethoven: Symhonies Nos. 5 &amp; 6</v>
      </c>
      <c r="B339">
        <f>COUNTIF(Songs!C$2:C347, A339)</f>
        <v>1</v>
      </c>
    </row>
    <row r="340">
      <c r="A340" t="str">
        <f>IFERROR(__xludf.DUMMYFUNCTION("""COMPUTED_VALUE"""),"Handel: The Messiah (Highlights)")</f>
        <v>Handel: The Messiah (Highlights)</v>
      </c>
      <c r="B340">
        <f>COUNTIF(Songs!C$2:C347, A340)</f>
        <v>1</v>
      </c>
    </row>
    <row r="341">
      <c r="A341" t="str">
        <f>IFERROR(__xludf.DUMMYFUNCTION("""COMPUTED_VALUE"""),"Tchaikovsky: The Nutcracker")</f>
        <v>Tchaikovsky: The Nutcracker</v>
      </c>
      <c r="B341">
        <f>COUNTIF(Songs!C$2:C347, A341)</f>
        <v>1</v>
      </c>
    </row>
    <row r="342">
      <c r="A342" t="str">
        <f>IFERROR(__xludf.DUMMYFUNCTION("""COMPUTED_VALUE"""),"Bach: Toccata &amp; Fugue in D Minor")</f>
        <v>Bach: Toccata &amp; Fugue in D Minor</v>
      </c>
      <c r="B342">
        <f>COUNTIF(Songs!C$2:C347, A342)</f>
        <v>1</v>
      </c>
    </row>
    <row r="343">
      <c r="A343" t="str">
        <f>IFERROR(__xludf.DUMMYFUNCTION("""COMPUTED_VALUE"""),"Pavarotti's Opera Made Easy")</f>
        <v>Pavarotti's Opera Made Easy</v>
      </c>
      <c r="B343">
        <f>COUNTIF(Songs!C$2:C347, A343)</f>
        <v>1</v>
      </c>
    </row>
    <row r="344">
      <c r="A344" t="str">
        <f>IFERROR(__xludf.DUMMYFUNCTION("""COMPUTED_VALUE"""),"Adams, John: The Chairman Dances")</f>
        <v>Adams, John: The Chairman Dances</v>
      </c>
      <c r="B344">
        <f>COUNTIF(Songs!C$2:C347, A344)</f>
        <v>1</v>
      </c>
    </row>
    <row r="345">
      <c r="A345" t="str">
        <f>IFERROR(__xludf.DUMMYFUNCTION("""COMPUTED_VALUE"""),"Cake: B-Sides and Rarities")</f>
        <v>Cake: B-Sides and Rarities</v>
      </c>
      <c r="B345">
        <f>COUNTIF(Songs!C$2:C347, A345)</f>
        <v>1</v>
      </c>
    </row>
    <row r="346">
      <c r="A346" t="str">
        <f>IFERROR(__xludf.DUMMYFUNCTION("""COMPUTED_VALUE"""),"Tchaikovsky: 1812 Festival Overture, Op.49, Capriccio Italien &amp; Beethoven: Wellington's Victory")</f>
        <v>Tchaikovsky: 1812 Festival Overture, Op.49, Capriccio Italien &amp; Beethoven: Wellington's Victory</v>
      </c>
      <c r="B346">
        <f>COUNTIF(Songs!C$2:C347, A346)</f>
        <v>1</v>
      </c>
    </row>
    <row r="347">
      <c r="A347" t="str">
        <f>IFERROR(__xludf.DUMMYFUNCTION("""COMPUTED_VALUE"""),"Un-Led-Ed")</f>
        <v>Un-Led-Ed</v>
      </c>
      <c r="B347">
        <f>COUNTIF(Songs!C$2:C347, A347)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9.13"/>
    <col customWidth="1" min="3" max="3" width="10.88"/>
    <col customWidth="1" min="4" max="4" width="38.25"/>
    <col customWidth="1" min="5" max="5" width="35.0"/>
    <col customWidth="1" min="6" max="6" width="17.75"/>
    <col customWidth="1" min="7" max="7" width="5.75"/>
    <col customWidth="1" min="8" max="8" width="12.88"/>
    <col customWidth="1" min="9" max="9" width="10.13"/>
    <col customWidth="1" min="10" max="11" width="16.25"/>
    <col customWidth="1" min="12" max="12" width="15.63"/>
    <col customWidth="1" min="13" max="13" width="23.88"/>
  </cols>
  <sheetData>
    <row r="1">
      <c r="A1" s="6" t="s">
        <v>5055</v>
      </c>
      <c r="B1" s="6" t="s">
        <v>422</v>
      </c>
      <c r="C1" s="6" t="s">
        <v>421</v>
      </c>
      <c r="D1" s="6" t="s">
        <v>5056</v>
      </c>
      <c r="E1" s="6" t="s">
        <v>428</v>
      </c>
      <c r="F1" s="6" t="s">
        <v>429</v>
      </c>
      <c r="G1" s="6" t="s">
        <v>430</v>
      </c>
      <c r="H1" s="6" t="s">
        <v>431</v>
      </c>
      <c r="I1" s="6" t="s">
        <v>432</v>
      </c>
      <c r="J1" s="6" t="s">
        <v>5057</v>
      </c>
      <c r="K1" s="6" t="s">
        <v>433</v>
      </c>
      <c r="L1" s="6" t="s">
        <v>434</v>
      </c>
      <c r="M1" s="6" t="s">
        <v>435</v>
      </c>
    </row>
    <row r="2">
      <c r="A2" s="8" t="s">
        <v>20</v>
      </c>
      <c r="B2" s="7" t="s">
        <v>5058</v>
      </c>
      <c r="C2" s="7" t="s">
        <v>5059</v>
      </c>
      <c r="D2" s="7" t="s">
        <v>5060</v>
      </c>
      <c r="E2" s="7" t="s">
        <v>5061</v>
      </c>
      <c r="F2" s="7" t="s">
        <v>5062</v>
      </c>
      <c r="G2" s="7" t="s">
        <v>5063</v>
      </c>
      <c r="H2" s="7" t="s">
        <v>5064</v>
      </c>
      <c r="I2" s="8" t="s">
        <v>5065</v>
      </c>
      <c r="J2" s="7" t="str">
        <f>IF(A2 &lt; "20",Employees!C$4,Employees!C$5)</f>
        <v>Nancy</v>
      </c>
      <c r="K2" s="8" t="s">
        <v>5066</v>
      </c>
      <c r="L2" s="8" t="s">
        <v>5067</v>
      </c>
      <c r="M2" s="7" t="s">
        <v>5068</v>
      </c>
    </row>
    <row r="3">
      <c r="A3" s="8" t="s">
        <v>12</v>
      </c>
      <c r="B3" s="7" t="s">
        <v>5069</v>
      </c>
      <c r="C3" s="7" t="s">
        <v>5070</v>
      </c>
      <c r="D3" s="7" t="s">
        <v>5071</v>
      </c>
      <c r="E3" s="7" t="s">
        <v>5072</v>
      </c>
      <c r="F3" s="7" t="s">
        <v>5073</v>
      </c>
      <c r="G3" s="7" t="s">
        <v>5074</v>
      </c>
      <c r="H3" s="7" t="s">
        <v>5075</v>
      </c>
      <c r="I3" s="7" t="s">
        <v>5076</v>
      </c>
      <c r="J3" s="7" t="str">
        <f>IF(A3 &lt; "20",Employees!C$4,Employees!C$5)</f>
        <v>Nancy</v>
      </c>
      <c r="K3" s="8" t="s">
        <v>5077</v>
      </c>
      <c r="L3" s="8" t="s">
        <v>5078</v>
      </c>
      <c r="M3" s="7" t="s">
        <v>5079</v>
      </c>
    </row>
    <row r="4">
      <c r="A4" s="8" t="s">
        <v>2</v>
      </c>
      <c r="B4" s="7" t="s">
        <v>5080</v>
      </c>
      <c r="C4" s="7" t="s">
        <v>5081</v>
      </c>
      <c r="D4" s="7" t="s">
        <v>5082</v>
      </c>
      <c r="E4" s="7" t="s">
        <v>5083</v>
      </c>
      <c r="F4" s="7" t="s">
        <v>5084</v>
      </c>
      <c r="G4" s="7" t="s">
        <v>5074</v>
      </c>
      <c r="H4" s="7" t="s">
        <v>5075</v>
      </c>
      <c r="I4" s="7" t="s">
        <v>5085</v>
      </c>
      <c r="J4" s="7" t="str">
        <f>IF(A4 &lt; "20",Employees!C$4,Employees!C$5)</f>
        <v>Nancy</v>
      </c>
      <c r="K4" s="8" t="s">
        <v>5086</v>
      </c>
      <c r="L4" s="8" t="s">
        <v>5087</v>
      </c>
      <c r="M4" s="7" t="s">
        <v>5088</v>
      </c>
    </row>
    <row r="5">
      <c r="A5" s="8" t="s">
        <v>17</v>
      </c>
      <c r="B5" s="7" t="s">
        <v>555</v>
      </c>
      <c r="C5" s="7" t="s">
        <v>815</v>
      </c>
      <c r="D5" s="7" t="s">
        <v>5089</v>
      </c>
      <c r="E5" s="7" t="s">
        <v>5090</v>
      </c>
      <c r="F5" s="7" t="s">
        <v>5091</v>
      </c>
      <c r="G5" s="7" t="s">
        <v>5063</v>
      </c>
      <c r="H5" s="7" t="s">
        <v>5064</v>
      </c>
      <c r="I5" s="7" t="s">
        <v>5092</v>
      </c>
      <c r="J5" s="7" t="str">
        <f>IF(A5 &lt; "20",Employees!C$4,Employees!C$5)</f>
        <v>Nancy</v>
      </c>
      <c r="K5" s="8" t="s">
        <v>5093</v>
      </c>
      <c r="L5" s="8" t="s">
        <v>5093</v>
      </c>
      <c r="M5" s="7" t="s">
        <v>5094</v>
      </c>
    </row>
    <row r="6">
      <c r="A6" s="8" t="s">
        <v>6</v>
      </c>
      <c r="B6" s="7" t="s">
        <v>5095</v>
      </c>
      <c r="C6" s="7" t="s">
        <v>5096</v>
      </c>
      <c r="D6" s="7" t="s">
        <v>5097</v>
      </c>
      <c r="E6" s="7" t="s">
        <v>5098</v>
      </c>
      <c r="F6" s="7" t="s">
        <v>5099</v>
      </c>
      <c r="H6" s="7" t="s">
        <v>5100</v>
      </c>
      <c r="I6" s="8" t="s">
        <v>5101</v>
      </c>
      <c r="J6" s="7" t="str">
        <f>IF(A6 &lt; "20",Employees!C$4,Employees!C$5)</f>
        <v>Steve</v>
      </c>
      <c r="K6" s="8" t="s">
        <v>5102</v>
      </c>
      <c r="L6" s="8" t="s">
        <v>5102</v>
      </c>
      <c r="M6" s="7" t="s">
        <v>5103</v>
      </c>
    </row>
    <row r="7">
      <c r="A7" s="8" t="s">
        <v>18</v>
      </c>
      <c r="B7" s="7" t="s">
        <v>5104</v>
      </c>
      <c r="C7" s="7" t="s">
        <v>5105</v>
      </c>
      <c r="D7" s="7" t="s">
        <v>5106</v>
      </c>
      <c r="E7" s="7" t="s">
        <v>5107</v>
      </c>
      <c r="F7" s="7" t="s">
        <v>5108</v>
      </c>
      <c r="G7" s="7" t="s">
        <v>5109</v>
      </c>
      <c r="H7" s="7" t="s">
        <v>5064</v>
      </c>
      <c r="I7" s="7" t="s">
        <v>5110</v>
      </c>
      <c r="J7" s="7" t="str">
        <f>IF(A7 &lt; "20",Employees!C$4,Employees!C$5)</f>
        <v>Nancy</v>
      </c>
      <c r="K7" s="8" t="s">
        <v>5111</v>
      </c>
      <c r="L7" s="8" t="s">
        <v>5112</v>
      </c>
      <c r="M7" s="7" t="s">
        <v>5113</v>
      </c>
    </row>
    <row r="8">
      <c r="A8" s="8" t="s">
        <v>13</v>
      </c>
      <c r="B8" s="7" t="s">
        <v>5114</v>
      </c>
      <c r="C8" s="7" t="s">
        <v>5115</v>
      </c>
      <c r="D8" s="7" t="s">
        <v>5116</v>
      </c>
      <c r="E8" s="7" t="s">
        <v>5117</v>
      </c>
      <c r="F8" s="7" t="s">
        <v>5118</v>
      </c>
      <c r="G8" s="7" t="s">
        <v>5119</v>
      </c>
      <c r="H8" s="7" t="s">
        <v>5075</v>
      </c>
      <c r="I8" s="7" t="s">
        <v>5120</v>
      </c>
      <c r="J8" s="7" t="str">
        <f>IF(A8 &lt; "20",Employees!C$4,Employees!C$5)</f>
        <v>Nancy</v>
      </c>
      <c r="K8" s="8" t="s">
        <v>5121</v>
      </c>
      <c r="L8" s="8" t="s">
        <v>5122</v>
      </c>
      <c r="M8" s="7" t="s">
        <v>5123</v>
      </c>
    </row>
    <row r="9">
      <c r="A9" s="8" t="s">
        <v>16</v>
      </c>
      <c r="B9" s="7" t="s">
        <v>5124</v>
      </c>
      <c r="C9" s="7" t="s">
        <v>5125</v>
      </c>
      <c r="D9" s="7" t="s">
        <v>5126</v>
      </c>
      <c r="E9" s="7" t="s">
        <v>5127</v>
      </c>
      <c r="F9" s="7" t="s">
        <v>5128</v>
      </c>
      <c r="G9" s="7" t="s">
        <v>5129</v>
      </c>
      <c r="H9" s="7" t="s">
        <v>444</v>
      </c>
      <c r="I9" s="7" t="s">
        <v>5130</v>
      </c>
      <c r="J9" s="7" t="str">
        <f>IF(A9 &lt; "20",Employees!C$4,Employees!C$5)</f>
        <v>Nancy</v>
      </c>
      <c r="K9" s="8" t="s">
        <v>5131</v>
      </c>
      <c r="L9" s="8" t="s">
        <v>5132</v>
      </c>
      <c r="M9" s="7" t="s">
        <v>5133</v>
      </c>
    </row>
    <row r="10">
      <c r="A10" s="8" t="s">
        <v>15</v>
      </c>
      <c r="B10" s="7" t="s">
        <v>5134</v>
      </c>
      <c r="C10" s="7" t="s">
        <v>5135</v>
      </c>
      <c r="D10" s="7" t="s">
        <v>5136</v>
      </c>
      <c r="E10" s="7" t="s">
        <v>5137</v>
      </c>
      <c r="F10" s="7" t="s">
        <v>442</v>
      </c>
      <c r="G10" s="7" t="s">
        <v>443</v>
      </c>
      <c r="H10" s="7" t="s">
        <v>444</v>
      </c>
      <c r="I10" s="7" t="s">
        <v>5138</v>
      </c>
      <c r="J10" s="7" t="str">
        <f>IF(A10 &lt; "20",Employees!C$4,Employees!C$5)</f>
        <v>Nancy</v>
      </c>
      <c r="K10" s="8" t="s">
        <v>5139</v>
      </c>
      <c r="L10" s="8" t="s">
        <v>5140</v>
      </c>
      <c r="M10" s="7" t="s">
        <v>5141</v>
      </c>
    </row>
    <row r="11">
      <c r="A11" s="8" t="s">
        <v>11</v>
      </c>
      <c r="B11" s="7" t="s">
        <v>5142</v>
      </c>
      <c r="C11" s="7" t="s">
        <v>5143</v>
      </c>
      <c r="D11" s="7" t="s">
        <v>5144</v>
      </c>
      <c r="E11" s="7" t="s">
        <v>5145</v>
      </c>
      <c r="F11" s="7" t="s">
        <v>5073</v>
      </c>
      <c r="G11" s="7" t="s">
        <v>5074</v>
      </c>
      <c r="H11" s="7" t="s">
        <v>5075</v>
      </c>
      <c r="I11" s="7" t="s">
        <v>5146</v>
      </c>
      <c r="J11" s="7" t="str">
        <f>IF(A11 &lt; "20",Employees!C$4,Employees!C$5)</f>
        <v>Nancy</v>
      </c>
      <c r="K11" s="8" t="s">
        <v>5147</v>
      </c>
      <c r="L11" s="8" t="s">
        <v>5148</v>
      </c>
      <c r="M11" s="7" t="s">
        <v>5149</v>
      </c>
    </row>
    <row r="12">
      <c r="A12" s="8" t="s">
        <v>29</v>
      </c>
      <c r="B12" s="7" t="s">
        <v>5150</v>
      </c>
      <c r="C12" s="7" t="s">
        <v>5151</v>
      </c>
      <c r="E12" s="7" t="s">
        <v>5152</v>
      </c>
      <c r="F12" s="7" t="s">
        <v>5153</v>
      </c>
      <c r="G12" s="7" t="s">
        <v>5154</v>
      </c>
      <c r="H12" s="7" t="s">
        <v>5064</v>
      </c>
      <c r="I12" s="8" t="s">
        <v>5155</v>
      </c>
      <c r="J12" s="7" t="str">
        <f>IF(A12 &lt; "20",Employees!C$4,Employees!C$5)</f>
        <v>Steve</v>
      </c>
      <c r="K12" s="8" t="s">
        <v>5156</v>
      </c>
      <c r="M12" s="7" t="s">
        <v>5157</v>
      </c>
    </row>
    <row r="13">
      <c r="A13" s="8" t="s">
        <v>40</v>
      </c>
      <c r="B13" s="7" t="s">
        <v>5158</v>
      </c>
      <c r="C13" s="7" t="s">
        <v>5159</v>
      </c>
      <c r="E13" s="7" t="s">
        <v>5160</v>
      </c>
      <c r="F13" s="7" t="s">
        <v>5161</v>
      </c>
      <c r="H13" s="7" t="s">
        <v>5162</v>
      </c>
      <c r="I13" s="8" t="s">
        <v>5163</v>
      </c>
      <c r="J13" s="7" t="str">
        <f>IF(A13 &lt; "20",Employees!C$4,Employees!C$5)</f>
        <v>Steve</v>
      </c>
      <c r="K13" s="8" t="s">
        <v>5164</v>
      </c>
      <c r="M13" s="7" t="s">
        <v>5165</v>
      </c>
    </row>
    <row r="14">
      <c r="A14" s="8" t="s">
        <v>19</v>
      </c>
      <c r="B14" s="7" t="s">
        <v>5166</v>
      </c>
      <c r="C14" s="7" t="s">
        <v>5167</v>
      </c>
      <c r="E14" s="7" t="s">
        <v>5168</v>
      </c>
      <c r="F14" s="7" t="s">
        <v>3364</v>
      </c>
      <c r="G14" s="7" t="s">
        <v>5169</v>
      </c>
      <c r="H14" s="7" t="s">
        <v>5064</v>
      </c>
      <c r="I14" s="7" t="s">
        <v>5170</v>
      </c>
      <c r="J14" s="7" t="str">
        <f>IF(A14 &lt; "20",Employees!C$4,Employees!C$5)</f>
        <v>Nancy</v>
      </c>
      <c r="K14" s="8" t="s">
        <v>5171</v>
      </c>
      <c r="L14" s="8" t="s">
        <v>5172</v>
      </c>
      <c r="M14" s="7" t="s">
        <v>5173</v>
      </c>
    </row>
    <row r="15">
      <c r="A15" s="8" t="s">
        <v>30</v>
      </c>
      <c r="B15" s="7" t="s">
        <v>485</v>
      </c>
      <c r="C15" s="7" t="s">
        <v>5174</v>
      </c>
      <c r="E15" s="7" t="s">
        <v>5175</v>
      </c>
      <c r="F15" s="7" t="s">
        <v>5176</v>
      </c>
      <c r="G15" s="7" t="s">
        <v>5177</v>
      </c>
      <c r="H15" s="7" t="s">
        <v>444</v>
      </c>
      <c r="I15" s="7" t="s">
        <v>5178</v>
      </c>
      <c r="J15" s="7" t="str">
        <f>IF(A15 &lt; "20",Employees!C$4,Employees!C$5)</f>
        <v>Steve</v>
      </c>
      <c r="K15" s="8" t="s">
        <v>5179</v>
      </c>
      <c r="M15" s="7" t="s">
        <v>5180</v>
      </c>
    </row>
    <row r="16">
      <c r="A16" s="8" t="s">
        <v>22</v>
      </c>
      <c r="B16" s="7" t="s">
        <v>5181</v>
      </c>
      <c r="C16" s="7" t="s">
        <v>5182</v>
      </c>
      <c r="E16" s="7" t="s">
        <v>5183</v>
      </c>
      <c r="F16" s="7" t="s">
        <v>5184</v>
      </c>
      <c r="G16" s="7" t="s">
        <v>5185</v>
      </c>
      <c r="H16" s="7" t="s">
        <v>5064</v>
      </c>
      <c r="I16" s="8" t="s">
        <v>5186</v>
      </c>
      <c r="J16" s="7" t="str">
        <f>IF(A16 &lt; "20",Employees!C$4,Employees!C$5)</f>
        <v>Steve</v>
      </c>
      <c r="K16" s="8" t="s">
        <v>5187</v>
      </c>
      <c r="M16" s="7" t="s">
        <v>5188</v>
      </c>
    </row>
    <row r="17">
      <c r="A17" s="8" t="s">
        <v>27</v>
      </c>
      <c r="B17" s="7" t="s">
        <v>5189</v>
      </c>
      <c r="C17" s="7" t="s">
        <v>5190</v>
      </c>
      <c r="E17" s="7" t="s">
        <v>5191</v>
      </c>
      <c r="F17" s="7" t="s">
        <v>5192</v>
      </c>
      <c r="G17" s="7" t="s">
        <v>5193</v>
      </c>
      <c r="H17" s="7" t="s">
        <v>5064</v>
      </c>
      <c r="I17" s="8" t="s">
        <v>5194</v>
      </c>
      <c r="J17" s="7" t="str">
        <f>IF(A17 &lt; "20",Employees!C$4,Employees!C$5)</f>
        <v>Steve</v>
      </c>
      <c r="K17" s="8" t="s">
        <v>5195</v>
      </c>
      <c r="M17" s="7" t="s">
        <v>5196</v>
      </c>
    </row>
    <row r="18">
      <c r="A18" s="8" t="s">
        <v>42</v>
      </c>
      <c r="B18" s="7" t="s">
        <v>5197</v>
      </c>
      <c r="C18" s="7" t="s">
        <v>5198</v>
      </c>
      <c r="E18" s="7" t="s">
        <v>5199</v>
      </c>
      <c r="F18" s="7" t="s">
        <v>5200</v>
      </c>
      <c r="H18" s="7" t="s">
        <v>5162</v>
      </c>
      <c r="I18" s="8" t="s">
        <v>5201</v>
      </c>
      <c r="J18" s="7" t="str">
        <f>IF(A18 &lt; "20",Employees!C$4,Employees!C$5)</f>
        <v>Steve</v>
      </c>
      <c r="K18" s="8" t="s">
        <v>5202</v>
      </c>
      <c r="M18" s="7" t="s">
        <v>5203</v>
      </c>
    </row>
    <row r="19">
      <c r="A19" s="8" t="s">
        <v>35</v>
      </c>
      <c r="B19" s="7" t="s">
        <v>5204</v>
      </c>
      <c r="C19" s="7" t="s">
        <v>5205</v>
      </c>
      <c r="E19" s="7" t="s">
        <v>5206</v>
      </c>
      <c r="F19" s="7" t="s">
        <v>5207</v>
      </c>
      <c r="H19" s="7" t="s">
        <v>5208</v>
      </c>
      <c r="J19" s="7" t="str">
        <f>IF(A19 &lt; "20",Employees!C$4,Employees!C$5)</f>
        <v>Steve</v>
      </c>
      <c r="K19" s="8" t="s">
        <v>5209</v>
      </c>
      <c r="M19" s="7" t="s">
        <v>5210</v>
      </c>
    </row>
    <row r="20">
      <c r="A20" s="8" t="s">
        <v>31</v>
      </c>
      <c r="B20" s="7" t="s">
        <v>5211</v>
      </c>
      <c r="C20" s="7" t="s">
        <v>5212</v>
      </c>
      <c r="E20" s="7" t="s">
        <v>5213</v>
      </c>
      <c r="F20" s="7" t="s">
        <v>5214</v>
      </c>
      <c r="G20" s="7" t="s">
        <v>5177</v>
      </c>
      <c r="H20" s="7" t="s">
        <v>444</v>
      </c>
      <c r="I20" s="7" t="s">
        <v>5215</v>
      </c>
      <c r="J20" s="7" t="str">
        <f>IF(A20 &lt; "20",Employees!C$4,Employees!C$5)</f>
        <v>Steve</v>
      </c>
      <c r="K20" s="8" t="s">
        <v>5216</v>
      </c>
      <c r="M20" s="7" t="s">
        <v>5217</v>
      </c>
    </row>
    <row r="21">
      <c r="A21" s="8" t="s">
        <v>43</v>
      </c>
      <c r="B21" s="7" t="s">
        <v>5218</v>
      </c>
      <c r="C21" s="7" t="s">
        <v>5219</v>
      </c>
      <c r="E21" s="7" t="s">
        <v>5220</v>
      </c>
      <c r="F21" s="7" t="s">
        <v>5221</v>
      </c>
      <c r="H21" s="7" t="s">
        <v>5162</v>
      </c>
      <c r="I21" s="8" t="s">
        <v>5222</v>
      </c>
      <c r="J21" s="7" t="str">
        <f>IF(A21 &lt; "20",Employees!C$4,Employees!C$5)</f>
        <v>Steve</v>
      </c>
      <c r="K21" s="8" t="s">
        <v>5223</v>
      </c>
      <c r="M21" s="7" t="s">
        <v>5224</v>
      </c>
    </row>
    <row r="22">
      <c r="A22" s="8" t="s">
        <v>24</v>
      </c>
      <c r="B22" s="7" t="s">
        <v>5225</v>
      </c>
      <c r="C22" s="7" t="s">
        <v>5226</v>
      </c>
      <c r="E22" s="7" t="s">
        <v>5227</v>
      </c>
      <c r="F22" s="7" t="s">
        <v>5228</v>
      </c>
      <c r="G22" s="7" t="s">
        <v>5229</v>
      </c>
      <c r="H22" s="7" t="s">
        <v>5064</v>
      </c>
      <c r="I22" s="8" t="s">
        <v>5230</v>
      </c>
      <c r="J22" s="7" t="str">
        <f>IF(A22 &lt; "20",Employees!C$4,Employees!C$5)</f>
        <v>Steve</v>
      </c>
      <c r="K22" s="8" t="s">
        <v>5231</v>
      </c>
      <c r="M22" s="7" t="s">
        <v>5232</v>
      </c>
    </row>
    <row r="23">
      <c r="A23" s="8" t="s">
        <v>28</v>
      </c>
      <c r="B23" s="7" t="s">
        <v>5233</v>
      </c>
      <c r="C23" s="7" t="s">
        <v>5234</v>
      </c>
      <c r="E23" s="7" t="s">
        <v>5235</v>
      </c>
      <c r="F23" s="7" t="s">
        <v>5236</v>
      </c>
      <c r="G23" s="7" t="s">
        <v>5237</v>
      </c>
      <c r="H23" s="7" t="s">
        <v>5064</v>
      </c>
      <c r="I23" s="8" t="s">
        <v>5238</v>
      </c>
      <c r="J23" s="7" t="str">
        <f>IF(A23 &lt; "20",Employees!C$4,Employees!C$5)</f>
        <v>Steve</v>
      </c>
      <c r="K23" s="8" t="s">
        <v>5239</v>
      </c>
      <c r="M23" s="7" t="s">
        <v>5240</v>
      </c>
    </row>
    <row r="24">
      <c r="A24" s="8" t="s">
        <v>8</v>
      </c>
      <c r="B24" s="7" t="s">
        <v>5241</v>
      </c>
      <c r="C24" s="7" t="s">
        <v>5242</v>
      </c>
      <c r="E24" s="7" t="s">
        <v>5243</v>
      </c>
      <c r="F24" s="7" t="s">
        <v>5244</v>
      </c>
      <c r="H24" s="7" t="s">
        <v>5245</v>
      </c>
      <c r="I24" s="8" t="s">
        <v>5246</v>
      </c>
      <c r="J24" s="7" t="str">
        <f>IF(A24 &lt; "20",Employees!C$4,Employees!C$5)</f>
        <v>Steve</v>
      </c>
      <c r="K24" s="8" t="s">
        <v>5247</v>
      </c>
      <c r="M24" s="7" t="s">
        <v>5248</v>
      </c>
    </row>
    <row r="25">
      <c r="A25" s="8" t="s">
        <v>57</v>
      </c>
      <c r="B25" s="7" t="s">
        <v>5249</v>
      </c>
      <c r="C25" s="7" t="s">
        <v>5250</v>
      </c>
      <c r="E25" s="7" t="s">
        <v>5251</v>
      </c>
      <c r="F25" s="7" t="s">
        <v>5252</v>
      </c>
      <c r="H25" s="7" t="s">
        <v>5253</v>
      </c>
      <c r="I25" s="8" t="s">
        <v>5254</v>
      </c>
      <c r="J25" s="7" t="str">
        <f>IF(A25 &lt; "20",Employees!C$4,Employees!C$5)</f>
        <v>Steve</v>
      </c>
      <c r="K25" s="8" t="s">
        <v>5255</v>
      </c>
      <c r="M25" s="7" t="s">
        <v>5256</v>
      </c>
    </row>
    <row r="26">
      <c r="A26" s="8" t="s">
        <v>45</v>
      </c>
      <c r="B26" s="7" t="s">
        <v>5257</v>
      </c>
      <c r="C26" s="7" t="s">
        <v>5258</v>
      </c>
      <c r="E26" s="7" t="s">
        <v>5259</v>
      </c>
      <c r="F26" s="7" t="s">
        <v>5260</v>
      </c>
      <c r="H26" s="7" t="s">
        <v>5261</v>
      </c>
      <c r="I26" s="8" t="s">
        <v>5262</v>
      </c>
      <c r="J26" s="7" t="str">
        <f>IF(A26 &lt; "20",Employees!C$4,Employees!C$5)</f>
        <v>Steve</v>
      </c>
      <c r="K26" s="8" t="s">
        <v>5263</v>
      </c>
      <c r="M26" s="7" t="s">
        <v>5264</v>
      </c>
    </row>
    <row r="27">
      <c r="A27" s="8" t="s">
        <v>5</v>
      </c>
      <c r="B27" s="7" t="s">
        <v>5265</v>
      </c>
      <c r="C27" s="7" t="s">
        <v>5266</v>
      </c>
      <c r="E27" s="7" t="s">
        <v>5267</v>
      </c>
      <c r="F27" s="7" t="s">
        <v>5268</v>
      </c>
      <c r="H27" s="7" t="s">
        <v>5269</v>
      </c>
      <c r="I27" s="8" t="s">
        <v>5270</v>
      </c>
      <c r="J27" s="7" t="str">
        <f>IF(A27 &lt; "20",Employees!C$4,Employees!C$5)</f>
        <v>Steve</v>
      </c>
      <c r="K27" s="8" t="s">
        <v>5271</v>
      </c>
      <c r="M27" s="7" t="s">
        <v>5272</v>
      </c>
    </row>
    <row r="28">
      <c r="A28" s="8" t="s">
        <v>7</v>
      </c>
      <c r="B28" s="7" t="s">
        <v>5273</v>
      </c>
      <c r="C28" s="7" t="s">
        <v>5274</v>
      </c>
      <c r="E28" s="7" t="s">
        <v>5275</v>
      </c>
      <c r="F28" s="7" t="s">
        <v>5099</v>
      </c>
      <c r="H28" s="7" t="s">
        <v>5100</v>
      </c>
      <c r="I28" s="8" t="s">
        <v>5276</v>
      </c>
      <c r="J28" s="7" t="str">
        <f>IF(A28 &lt; "20",Employees!C$4,Employees!C$5)</f>
        <v>Steve</v>
      </c>
      <c r="K28" s="8" t="s">
        <v>5277</v>
      </c>
      <c r="M28" s="7" t="s">
        <v>5278</v>
      </c>
    </row>
    <row r="29">
      <c r="A29" s="8" t="s">
        <v>54</v>
      </c>
      <c r="B29" s="7" t="s">
        <v>5279</v>
      </c>
      <c r="C29" s="7" t="s">
        <v>5280</v>
      </c>
      <c r="E29" s="7" t="s">
        <v>5281</v>
      </c>
      <c r="F29" s="7" t="s">
        <v>5282</v>
      </c>
      <c r="H29" s="7" t="s">
        <v>5283</v>
      </c>
      <c r="I29" s="7" t="s">
        <v>5284</v>
      </c>
      <c r="J29" s="7" t="str">
        <f>IF(A29 &lt; "20",Employees!C$4,Employees!C$5)</f>
        <v>Steve</v>
      </c>
      <c r="K29" s="8" t="s">
        <v>5285</v>
      </c>
      <c r="M29" s="7" t="s">
        <v>5286</v>
      </c>
    </row>
    <row r="30">
      <c r="A30" s="8" t="s">
        <v>52</v>
      </c>
      <c r="B30" s="7" t="s">
        <v>5287</v>
      </c>
      <c r="C30" s="7" t="s">
        <v>5288</v>
      </c>
      <c r="E30" s="7" t="s">
        <v>5289</v>
      </c>
      <c r="F30" s="7" t="s">
        <v>5290</v>
      </c>
      <c r="H30" s="7" t="s">
        <v>5291</v>
      </c>
      <c r="I30" s="8" t="s">
        <v>5292</v>
      </c>
      <c r="J30" s="7" t="str">
        <f>IF(A30 &lt; "20",Employees!C$4,Employees!C$5)</f>
        <v>Steve</v>
      </c>
      <c r="K30" s="8" t="s">
        <v>5293</v>
      </c>
      <c r="M30" s="7" t="s">
        <v>5294</v>
      </c>
    </row>
    <row r="31">
      <c r="A31" s="8" t="s">
        <v>53</v>
      </c>
      <c r="B31" s="7" t="s">
        <v>5295</v>
      </c>
      <c r="C31" s="7" t="s">
        <v>5296</v>
      </c>
      <c r="E31" s="7" t="s">
        <v>5297</v>
      </c>
      <c r="F31" s="7" t="s">
        <v>5282</v>
      </c>
      <c r="H31" s="7" t="s">
        <v>5283</v>
      </c>
      <c r="I31" s="7" t="s">
        <v>5298</v>
      </c>
      <c r="J31" s="7" t="str">
        <f>IF(A31 &lt; "20",Employees!C$4,Employees!C$5)</f>
        <v>Steve</v>
      </c>
      <c r="K31" s="8" t="s">
        <v>5299</v>
      </c>
      <c r="M31" s="7" t="s">
        <v>5300</v>
      </c>
    </row>
    <row r="32">
      <c r="A32" s="8" t="s">
        <v>3</v>
      </c>
      <c r="B32" s="7" t="s">
        <v>5301</v>
      </c>
      <c r="C32" s="7" t="s">
        <v>5302</v>
      </c>
      <c r="E32" s="7" t="s">
        <v>5303</v>
      </c>
      <c r="F32" s="7" t="s">
        <v>5304</v>
      </c>
      <c r="H32" s="7" t="s">
        <v>5305</v>
      </c>
      <c r="I32" s="8" t="s">
        <v>5306</v>
      </c>
      <c r="J32" s="7" t="str">
        <f>IF(A32 &lt; "20",Employees!C$4,Employees!C$5)</f>
        <v>Nancy</v>
      </c>
      <c r="K32" s="8" t="s">
        <v>5307</v>
      </c>
      <c r="M32" s="7" t="s">
        <v>5308</v>
      </c>
    </row>
    <row r="33">
      <c r="A33" s="8" t="s">
        <v>46</v>
      </c>
      <c r="B33" s="7" t="s">
        <v>5309</v>
      </c>
      <c r="C33" s="7" t="s">
        <v>5310</v>
      </c>
      <c r="E33" s="7" t="s">
        <v>5311</v>
      </c>
      <c r="F33" s="7" t="s">
        <v>5312</v>
      </c>
      <c r="H33" s="7" t="s">
        <v>5313</v>
      </c>
      <c r="I33" s="7" t="s">
        <v>5314</v>
      </c>
      <c r="J33" s="7" t="str">
        <f>IF(A33 &lt; "20",Employees!C$4,Employees!C$5)</f>
        <v>Steve</v>
      </c>
      <c r="M33" s="7" t="s">
        <v>5315</v>
      </c>
    </row>
    <row r="34">
      <c r="A34" s="8" t="s">
        <v>23</v>
      </c>
      <c r="B34" s="7" t="s">
        <v>5316</v>
      </c>
      <c r="C34" s="7" t="s">
        <v>5317</v>
      </c>
      <c r="E34" s="7" t="s">
        <v>5318</v>
      </c>
      <c r="F34" s="7" t="s">
        <v>5319</v>
      </c>
      <c r="G34" s="7" t="s">
        <v>5320</v>
      </c>
      <c r="H34" s="7" t="s">
        <v>5064</v>
      </c>
      <c r="I34" s="8" t="s">
        <v>5321</v>
      </c>
      <c r="J34" s="7" t="str">
        <f>IF(A34 &lt; "20",Employees!C$4,Employees!C$5)</f>
        <v>Steve</v>
      </c>
      <c r="K34" s="8" t="s">
        <v>5322</v>
      </c>
      <c r="M34" s="7" t="s">
        <v>5323</v>
      </c>
    </row>
    <row r="35">
      <c r="A35" s="8" t="s">
        <v>41</v>
      </c>
      <c r="B35" s="7" t="s">
        <v>5324</v>
      </c>
      <c r="C35" s="7" t="s">
        <v>5325</v>
      </c>
      <c r="E35" s="7" t="s">
        <v>5326</v>
      </c>
      <c r="F35" s="7" t="s">
        <v>5161</v>
      </c>
      <c r="H35" s="7" t="s">
        <v>5162</v>
      </c>
      <c r="I35" s="8" t="s">
        <v>5327</v>
      </c>
      <c r="J35" s="7" t="str">
        <f>IF(A35 &lt; "20",Employees!C$4,Employees!C$5)</f>
        <v>Steve</v>
      </c>
      <c r="K35" s="8" t="s">
        <v>5328</v>
      </c>
      <c r="M35" s="7" t="s">
        <v>5329</v>
      </c>
    </row>
    <row r="36">
      <c r="A36" s="8" t="s">
        <v>48</v>
      </c>
      <c r="B36" s="7" t="s">
        <v>5330</v>
      </c>
      <c r="C36" s="7" t="s">
        <v>5331</v>
      </c>
      <c r="E36" s="7" t="s">
        <v>5332</v>
      </c>
      <c r="F36" s="7" t="s">
        <v>5333</v>
      </c>
      <c r="G36" s="7" t="s">
        <v>5334</v>
      </c>
      <c r="H36" s="7" t="s">
        <v>5335</v>
      </c>
      <c r="I36" s="8" t="s">
        <v>5336</v>
      </c>
      <c r="J36" s="7" t="str">
        <f>IF(A36 &lt; "20",Employees!C$4,Employees!C$5)</f>
        <v>Steve</v>
      </c>
      <c r="K36" s="8" t="s">
        <v>5337</v>
      </c>
      <c r="M36" s="7" t="s">
        <v>5338</v>
      </c>
    </row>
    <row r="37">
      <c r="A37" s="8" t="s">
        <v>44</v>
      </c>
      <c r="B37" s="7" t="s">
        <v>5339</v>
      </c>
      <c r="C37" s="7" t="s">
        <v>5340</v>
      </c>
      <c r="E37" s="7" t="s">
        <v>5341</v>
      </c>
      <c r="F37" s="7" t="s">
        <v>5342</v>
      </c>
      <c r="H37" s="7" t="s">
        <v>5162</v>
      </c>
      <c r="I37" s="8" t="s">
        <v>5343</v>
      </c>
      <c r="J37" s="7" t="str">
        <f>IF(A37 &lt; "20",Employees!C$4,Employees!C$5)</f>
        <v>Steve</v>
      </c>
      <c r="K37" s="8" t="s">
        <v>5344</v>
      </c>
      <c r="M37" s="7" t="s">
        <v>5345</v>
      </c>
    </row>
    <row r="38">
      <c r="A38" s="8" t="s">
        <v>21</v>
      </c>
      <c r="B38" s="7" t="s">
        <v>5346</v>
      </c>
      <c r="C38" s="7" t="s">
        <v>5347</v>
      </c>
      <c r="E38" s="7" t="s">
        <v>5348</v>
      </c>
      <c r="F38" s="7" t="s">
        <v>5091</v>
      </c>
      <c r="G38" s="7" t="s">
        <v>5063</v>
      </c>
      <c r="H38" s="7" t="s">
        <v>5064</v>
      </c>
      <c r="I38" s="7" t="s">
        <v>5349</v>
      </c>
      <c r="J38" s="7" t="str">
        <f>IF(A38 &lt; "20",Employees!C$4,Employees!C$5)</f>
        <v>Steve</v>
      </c>
      <c r="K38" s="8" t="s">
        <v>5350</v>
      </c>
      <c r="M38" s="7" t="s">
        <v>5351</v>
      </c>
    </row>
    <row r="39">
      <c r="A39" s="8" t="s">
        <v>33</v>
      </c>
      <c r="B39" s="7" t="s">
        <v>5352</v>
      </c>
      <c r="C39" s="7" t="s">
        <v>493</v>
      </c>
      <c r="E39" s="7" t="s">
        <v>5353</v>
      </c>
      <c r="F39" s="7" t="s">
        <v>5354</v>
      </c>
      <c r="G39" s="7" t="s">
        <v>5355</v>
      </c>
      <c r="H39" s="7" t="s">
        <v>444</v>
      </c>
      <c r="I39" s="7" t="s">
        <v>5356</v>
      </c>
      <c r="J39" s="7" t="str">
        <f>IF(A39 &lt; "20",Employees!C$4,Employees!C$5)</f>
        <v>Steve</v>
      </c>
      <c r="K39" s="8" t="s">
        <v>5357</v>
      </c>
      <c r="M39" s="7" t="s">
        <v>5358</v>
      </c>
    </row>
    <row r="40">
      <c r="A40" s="8" t="s">
        <v>51</v>
      </c>
      <c r="B40" s="7" t="s">
        <v>5359</v>
      </c>
      <c r="C40" s="7" t="s">
        <v>5360</v>
      </c>
      <c r="E40" s="7" t="s">
        <v>5361</v>
      </c>
      <c r="F40" s="7" t="s">
        <v>5362</v>
      </c>
      <c r="H40" s="7" t="s">
        <v>5363</v>
      </c>
      <c r="I40" s="8" t="s">
        <v>5364</v>
      </c>
      <c r="J40" s="7" t="str">
        <f>IF(A40 &lt; "20",Employees!C$4,Employees!C$5)</f>
        <v>Steve</v>
      </c>
      <c r="K40" s="8" t="s">
        <v>5365</v>
      </c>
      <c r="M40" s="7" t="s">
        <v>5366</v>
      </c>
    </row>
    <row r="41">
      <c r="A41" s="8" t="s">
        <v>55</v>
      </c>
      <c r="B41" s="7" t="s">
        <v>475</v>
      </c>
      <c r="C41" s="7" t="s">
        <v>5367</v>
      </c>
      <c r="E41" s="7" t="s">
        <v>5368</v>
      </c>
      <c r="F41" s="7" t="s">
        <v>5369</v>
      </c>
      <c r="H41" s="7" t="s">
        <v>5283</v>
      </c>
      <c r="I41" s="7" t="s">
        <v>5370</v>
      </c>
      <c r="J41" s="7" t="str">
        <f>IF(A41 &lt; "20",Employees!C$4,Employees!C$5)</f>
        <v>Steve</v>
      </c>
      <c r="K41" s="8" t="s">
        <v>5371</v>
      </c>
      <c r="M41" s="7" t="s">
        <v>5372</v>
      </c>
    </row>
    <row r="42">
      <c r="A42" s="8" t="s">
        <v>10</v>
      </c>
      <c r="B42" s="7" t="s">
        <v>5373</v>
      </c>
      <c r="C42" s="7" t="s">
        <v>5374</v>
      </c>
      <c r="E42" s="7" t="s">
        <v>5375</v>
      </c>
      <c r="F42" s="7" t="s">
        <v>5376</v>
      </c>
      <c r="H42" s="7" t="s">
        <v>5377</v>
      </c>
      <c r="I42" s="8" t="s">
        <v>5378</v>
      </c>
      <c r="J42" s="7" t="str">
        <f>IF(A42 &lt; "20",Employees!C$4,Employees!C$5)</f>
        <v>Steve</v>
      </c>
      <c r="K42" s="8" t="s">
        <v>5379</v>
      </c>
      <c r="M42" s="7" t="s">
        <v>5380</v>
      </c>
    </row>
    <row r="43">
      <c r="A43" s="8" t="s">
        <v>47</v>
      </c>
      <c r="B43" s="7" t="s">
        <v>5381</v>
      </c>
      <c r="C43" s="7" t="s">
        <v>5382</v>
      </c>
      <c r="E43" s="7" t="s">
        <v>5383</v>
      </c>
      <c r="F43" s="7" t="s">
        <v>5384</v>
      </c>
      <c r="G43" s="7" t="s">
        <v>5384</v>
      </c>
      <c r="H43" s="7" t="s">
        <v>5385</v>
      </c>
      <c r="J43" s="7" t="str">
        <f>IF(A43 &lt; "20",Employees!C$4,Employees!C$5)</f>
        <v>Steve</v>
      </c>
      <c r="K43" s="8" t="s">
        <v>5386</v>
      </c>
      <c r="M43" s="7" t="s">
        <v>5387</v>
      </c>
    </row>
    <row r="44">
      <c r="A44" s="8" t="s">
        <v>59</v>
      </c>
      <c r="B44" s="7" t="s">
        <v>5388</v>
      </c>
      <c r="C44" s="7" t="s">
        <v>5389</v>
      </c>
      <c r="E44" s="7" t="s">
        <v>5390</v>
      </c>
      <c r="F44" s="7" t="s">
        <v>5391</v>
      </c>
      <c r="H44" s="7" t="s">
        <v>5392</v>
      </c>
      <c r="I44" s="8" t="s">
        <v>5393</v>
      </c>
      <c r="J44" s="7" t="str">
        <f>IF(A44 &lt; "20",Employees!C$4,Employees!C$5)</f>
        <v>Steve</v>
      </c>
      <c r="K44" s="8" t="s">
        <v>5394</v>
      </c>
      <c r="M44" s="7" t="s">
        <v>5395</v>
      </c>
    </row>
    <row r="45">
      <c r="A45" s="8" t="s">
        <v>9</v>
      </c>
      <c r="B45" s="7" t="s">
        <v>5396</v>
      </c>
      <c r="C45" s="7" t="s">
        <v>5397</v>
      </c>
      <c r="E45" s="7" t="s">
        <v>5398</v>
      </c>
      <c r="F45" s="7" t="s">
        <v>5399</v>
      </c>
      <c r="H45" s="7" t="s">
        <v>5400</v>
      </c>
      <c r="I45" s="8" t="s">
        <v>5401</v>
      </c>
      <c r="J45" s="7" t="str">
        <f>IF(A45 &lt; "20",Employees!C$4,Employees!C$5)</f>
        <v>Steve</v>
      </c>
      <c r="K45" s="8" t="s">
        <v>5402</v>
      </c>
      <c r="M45" s="7" t="s">
        <v>5403</v>
      </c>
    </row>
    <row r="46">
      <c r="A46" s="8" t="s">
        <v>25</v>
      </c>
      <c r="B46" s="7" t="s">
        <v>555</v>
      </c>
      <c r="C46" s="7" t="s">
        <v>5404</v>
      </c>
      <c r="E46" s="7" t="s">
        <v>5405</v>
      </c>
      <c r="F46" s="7" t="s">
        <v>5406</v>
      </c>
      <c r="G46" s="7" t="s">
        <v>5407</v>
      </c>
      <c r="H46" s="7" t="s">
        <v>5064</v>
      </c>
      <c r="I46" s="8" t="s">
        <v>5408</v>
      </c>
      <c r="J46" s="7" t="str">
        <f>IF(A46 &lt; "20",Employees!C$4,Employees!C$5)</f>
        <v>Steve</v>
      </c>
      <c r="K46" s="8" t="s">
        <v>5409</v>
      </c>
      <c r="M46" s="7" t="s">
        <v>5410</v>
      </c>
    </row>
    <row r="47">
      <c r="A47" s="8" t="s">
        <v>14</v>
      </c>
      <c r="B47" s="7" t="s">
        <v>5411</v>
      </c>
      <c r="C47" s="7" t="s">
        <v>5412</v>
      </c>
      <c r="E47" s="7" t="s">
        <v>5413</v>
      </c>
      <c r="F47" s="7" t="s">
        <v>5414</v>
      </c>
      <c r="G47" s="7" t="s">
        <v>5415</v>
      </c>
      <c r="H47" s="7" t="s">
        <v>5075</v>
      </c>
      <c r="I47" s="7" t="s">
        <v>5416</v>
      </c>
      <c r="J47" s="7" t="str">
        <f>IF(A47 &lt; "20",Employees!C$4,Employees!C$5)</f>
        <v>Nancy</v>
      </c>
      <c r="K47" s="8" t="s">
        <v>5417</v>
      </c>
      <c r="L47" s="8" t="s">
        <v>5418</v>
      </c>
      <c r="M47" s="7" t="s">
        <v>5419</v>
      </c>
    </row>
    <row r="48">
      <c r="A48" s="8" t="s">
        <v>58</v>
      </c>
      <c r="B48" s="7" t="s">
        <v>5420</v>
      </c>
      <c r="C48" s="7" t="s">
        <v>5421</v>
      </c>
      <c r="E48" s="7" t="s">
        <v>5422</v>
      </c>
      <c r="F48" s="7" t="s">
        <v>5423</v>
      </c>
      <c r="H48" s="7" t="s">
        <v>5424</v>
      </c>
      <c r="J48" s="7" t="str">
        <f>IF(A48 &lt; "20",Employees!C$4,Employees!C$5)</f>
        <v>Steve</v>
      </c>
      <c r="K48" s="8" t="s">
        <v>5425</v>
      </c>
      <c r="M48" s="7" t="s">
        <v>5426</v>
      </c>
    </row>
    <row r="49">
      <c r="A49" s="8" t="s">
        <v>36</v>
      </c>
      <c r="B49" s="7" t="s">
        <v>3068</v>
      </c>
      <c r="C49" s="7" t="s">
        <v>5427</v>
      </c>
      <c r="E49" s="7" t="s">
        <v>5428</v>
      </c>
      <c r="F49" s="7" t="s">
        <v>5429</v>
      </c>
      <c r="H49" s="7" t="s">
        <v>5208</v>
      </c>
      <c r="J49" s="7" t="str">
        <f>IF(A49 &lt; "20",Employees!C$4,Employees!C$5)</f>
        <v>Steve</v>
      </c>
      <c r="K49" s="8" t="s">
        <v>5430</v>
      </c>
      <c r="M49" s="7" t="s">
        <v>5431</v>
      </c>
    </row>
    <row r="50">
      <c r="A50" s="8" t="s">
        <v>37</v>
      </c>
      <c r="B50" s="7" t="s">
        <v>5432</v>
      </c>
      <c r="C50" s="7" t="s">
        <v>5433</v>
      </c>
      <c r="E50" s="7" t="s">
        <v>5434</v>
      </c>
      <c r="F50" s="7" t="s">
        <v>5435</v>
      </c>
      <c r="H50" s="7" t="s">
        <v>5305</v>
      </c>
      <c r="I50" s="8" t="s">
        <v>5436</v>
      </c>
      <c r="J50" s="7" t="str">
        <f>IF(A50 &lt; "20",Employees!C$4,Employees!C$5)</f>
        <v>Steve</v>
      </c>
      <c r="K50" s="8" t="s">
        <v>5437</v>
      </c>
      <c r="M50" s="7" t="s">
        <v>5438</v>
      </c>
    </row>
    <row r="51">
      <c r="A51" s="8" t="s">
        <v>39</v>
      </c>
      <c r="B51" s="7" t="s">
        <v>5439</v>
      </c>
      <c r="C51" s="7" t="s">
        <v>5440</v>
      </c>
      <c r="E51" s="7" t="s">
        <v>5441</v>
      </c>
      <c r="F51" s="7" t="s">
        <v>5435</v>
      </c>
      <c r="H51" s="7" t="s">
        <v>5305</v>
      </c>
      <c r="I51" s="8" t="s">
        <v>5442</v>
      </c>
      <c r="J51" s="7" t="str">
        <f>IF(A51 &lt; "20",Employees!C$4,Employees!C$5)</f>
        <v>Steve</v>
      </c>
      <c r="K51" s="8" t="s">
        <v>5443</v>
      </c>
      <c r="M51" s="7" t="s">
        <v>5444</v>
      </c>
    </row>
    <row r="52">
      <c r="A52" s="8" t="s">
        <v>32</v>
      </c>
      <c r="B52" s="7" t="s">
        <v>5445</v>
      </c>
      <c r="C52" s="7" t="s">
        <v>5446</v>
      </c>
      <c r="E52" s="7" t="s">
        <v>5447</v>
      </c>
      <c r="F52" s="7" t="s">
        <v>5448</v>
      </c>
      <c r="G52" s="7" t="s">
        <v>5449</v>
      </c>
      <c r="H52" s="7" t="s">
        <v>444</v>
      </c>
      <c r="I52" s="7" t="s">
        <v>5450</v>
      </c>
      <c r="J52" s="7" t="str">
        <f>IF(A52 &lt; "20",Employees!C$4,Employees!C$5)</f>
        <v>Steve</v>
      </c>
      <c r="K52" s="8" t="s">
        <v>5451</v>
      </c>
      <c r="M52" s="7" t="s">
        <v>5452</v>
      </c>
    </row>
    <row r="53">
      <c r="A53" s="8" t="s">
        <v>60</v>
      </c>
      <c r="B53" s="7" t="s">
        <v>5453</v>
      </c>
      <c r="C53" s="7" t="s">
        <v>5454</v>
      </c>
      <c r="E53" s="7" t="s">
        <v>5455</v>
      </c>
      <c r="F53" s="7" t="s">
        <v>5456</v>
      </c>
      <c r="H53" s="7" t="s">
        <v>5392</v>
      </c>
      <c r="I53" s="8" t="s">
        <v>5457</v>
      </c>
      <c r="J53" s="7" t="str">
        <f>IF(A53 &lt; "20",Employees!C$4,Employees!C$5)</f>
        <v>Steve</v>
      </c>
      <c r="K53" s="8" t="s">
        <v>5458</v>
      </c>
      <c r="M53" s="7" t="s">
        <v>5459</v>
      </c>
    </row>
    <row r="54">
      <c r="A54" s="8" t="s">
        <v>26</v>
      </c>
      <c r="B54" s="7" t="s">
        <v>5460</v>
      </c>
      <c r="C54" s="7" t="s">
        <v>5461</v>
      </c>
      <c r="E54" s="7" t="s">
        <v>5462</v>
      </c>
      <c r="F54" s="7" t="s">
        <v>5463</v>
      </c>
      <c r="G54" s="7" t="s">
        <v>5464</v>
      </c>
      <c r="H54" s="7" t="s">
        <v>5064</v>
      </c>
      <c r="I54" s="8" t="s">
        <v>5465</v>
      </c>
      <c r="J54" s="7" t="str">
        <f>IF(A54 &lt; "20",Employees!C$4,Employees!C$5)</f>
        <v>Steve</v>
      </c>
      <c r="K54" s="8" t="s">
        <v>5466</v>
      </c>
      <c r="M54" s="7" t="s">
        <v>5467</v>
      </c>
    </row>
    <row r="55">
      <c r="A55" s="8" t="s">
        <v>34</v>
      </c>
      <c r="B55" s="7" t="s">
        <v>5468</v>
      </c>
      <c r="C55" s="7" t="s">
        <v>5469</v>
      </c>
      <c r="E55" s="7" t="s">
        <v>5470</v>
      </c>
      <c r="F55" s="7" t="s">
        <v>5471</v>
      </c>
      <c r="G55" s="7" t="s">
        <v>5472</v>
      </c>
      <c r="H55" s="7" t="s">
        <v>444</v>
      </c>
      <c r="I55" s="7" t="s">
        <v>5473</v>
      </c>
      <c r="J55" s="7" t="str">
        <f>IF(A55 &lt; "20",Employees!C$4,Employees!C$5)</f>
        <v>Steve</v>
      </c>
      <c r="K55" s="8" t="s">
        <v>5474</v>
      </c>
      <c r="M55" s="7" t="s">
        <v>5475</v>
      </c>
    </row>
    <row r="56">
      <c r="A56" s="8" t="s">
        <v>56</v>
      </c>
      <c r="B56" s="7" t="s">
        <v>5134</v>
      </c>
      <c r="C56" s="7" t="s">
        <v>2223</v>
      </c>
      <c r="E56" s="7" t="s">
        <v>5476</v>
      </c>
      <c r="F56" s="7" t="s">
        <v>5477</v>
      </c>
      <c r="G56" s="7" t="s">
        <v>5478</v>
      </c>
      <c r="H56" s="7" t="s">
        <v>5479</v>
      </c>
      <c r="I56" s="8" t="s">
        <v>5480</v>
      </c>
      <c r="J56" s="7" t="str">
        <f>IF(A56 &lt; "20",Employees!C$4,Employees!C$5)</f>
        <v>Steve</v>
      </c>
      <c r="K56" s="8" t="s">
        <v>5481</v>
      </c>
      <c r="M56" s="7" t="s">
        <v>5482</v>
      </c>
    </row>
    <row r="57">
      <c r="A57" s="8" t="s">
        <v>4</v>
      </c>
      <c r="B57" s="7" t="s">
        <v>5483</v>
      </c>
      <c r="C57" s="7" t="s">
        <v>5484</v>
      </c>
      <c r="E57" s="7" t="s">
        <v>5485</v>
      </c>
      <c r="F57" s="7" t="s">
        <v>5486</v>
      </c>
      <c r="G57" s="7" t="s">
        <v>5487</v>
      </c>
      <c r="H57" s="7" t="s">
        <v>444</v>
      </c>
      <c r="I57" s="7" t="s">
        <v>5488</v>
      </c>
      <c r="J57" s="7" t="str">
        <f>IF(A57 &lt; "20",Employees!C$4,Employees!C$5)</f>
        <v>Steve</v>
      </c>
      <c r="K57" s="8" t="s">
        <v>5489</v>
      </c>
      <c r="M57" s="7" t="s">
        <v>5490</v>
      </c>
    </row>
    <row r="58">
      <c r="A58" s="8" t="s">
        <v>49</v>
      </c>
      <c r="B58" s="7" t="s">
        <v>5491</v>
      </c>
      <c r="C58" s="7" t="s">
        <v>5492</v>
      </c>
      <c r="E58" s="7" t="s">
        <v>5493</v>
      </c>
      <c r="F58" s="7" t="s">
        <v>5494</v>
      </c>
      <c r="G58" s="7" t="s">
        <v>5495</v>
      </c>
      <c r="H58" s="7" t="s">
        <v>5496</v>
      </c>
      <c r="I58" s="8" t="s">
        <v>5497</v>
      </c>
      <c r="J58" s="7" t="str">
        <f>IF(A58 &lt; "20",Employees!C$4,Employees!C$5)</f>
        <v>Steve</v>
      </c>
      <c r="K58" s="8" t="s">
        <v>5498</v>
      </c>
      <c r="M58" s="7" t="s">
        <v>5499</v>
      </c>
    </row>
    <row r="59">
      <c r="A59" s="8" t="s">
        <v>50</v>
      </c>
      <c r="B59" s="7" t="s">
        <v>5500</v>
      </c>
      <c r="C59" s="7" t="s">
        <v>5501</v>
      </c>
      <c r="E59" s="7" t="s">
        <v>5502</v>
      </c>
      <c r="F59" s="7" t="s">
        <v>5503</v>
      </c>
      <c r="H59" s="7" t="s">
        <v>5504</v>
      </c>
      <c r="I59" s="7" t="s">
        <v>5505</v>
      </c>
      <c r="J59" s="7" t="str">
        <f>IF(A59 &lt; "20",Employees!C$4,Employees!C$5)</f>
        <v>Steve</v>
      </c>
      <c r="K59" s="8" t="s">
        <v>5506</v>
      </c>
      <c r="M59" s="7" t="s">
        <v>5507</v>
      </c>
    </row>
    <row r="60">
      <c r="A60" s="8" t="s">
        <v>38</v>
      </c>
      <c r="B60" s="7" t="s">
        <v>5508</v>
      </c>
      <c r="C60" s="7" t="s">
        <v>5509</v>
      </c>
      <c r="E60" s="7" t="s">
        <v>5510</v>
      </c>
      <c r="F60" s="7" t="s">
        <v>5511</v>
      </c>
      <c r="H60" s="7" t="s">
        <v>5305</v>
      </c>
      <c r="I60" s="8" t="s">
        <v>5512</v>
      </c>
      <c r="J60" s="7" t="str">
        <f>IF(A60 &lt; "20",Employees!C$4,Employees!C$5)</f>
        <v>Steve</v>
      </c>
      <c r="K60" s="8" t="s">
        <v>5513</v>
      </c>
      <c r="M60" s="7" t="s">
        <v>5514</v>
      </c>
    </row>
    <row r="61">
      <c r="A61" s="7"/>
      <c r="B61" s="7"/>
      <c r="C61" s="7"/>
      <c r="E61" s="7"/>
      <c r="F61" s="7"/>
      <c r="H61" s="7"/>
      <c r="I61" s="7"/>
      <c r="K61" s="7"/>
      <c r="M61" s="7"/>
    </row>
    <row r="62">
      <c r="A62" s="7"/>
      <c r="B62" s="7"/>
      <c r="C62" s="7"/>
      <c r="E62" s="7"/>
      <c r="F62" s="7"/>
      <c r="H62" s="7"/>
      <c r="I62" s="7"/>
      <c r="J62" s="7"/>
      <c r="K62" s="7"/>
      <c r="M62" s="7"/>
    </row>
    <row r="63">
      <c r="A63" s="7"/>
      <c r="B63" s="7"/>
      <c r="C63" s="7"/>
      <c r="E63" s="7"/>
      <c r="F63" s="7"/>
      <c r="H63" s="7"/>
      <c r="I63" s="7"/>
      <c r="J63" s="7"/>
      <c r="K63" s="7"/>
      <c r="M63" s="7"/>
    </row>
    <row r="64">
      <c r="A64" s="7">
        <f>COUNTA(C2:C70)</f>
        <v>59</v>
      </c>
      <c r="B64" s="7"/>
      <c r="C64" s="7"/>
      <c r="E64" s="7"/>
      <c r="F64" s="7"/>
      <c r="H64" s="7"/>
      <c r="I64" s="7"/>
      <c r="J64" s="7"/>
      <c r="K64" s="7"/>
      <c r="M64" s="7"/>
    </row>
    <row r="65">
      <c r="A65" s="7"/>
      <c r="B65" s="7"/>
      <c r="C65" s="7"/>
      <c r="E65" s="7"/>
      <c r="F65" s="7"/>
      <c r="H65" s="7"/>
      <c r="I65" s="7"/>
      <c r="J65" s="7"/>
      <c r="K65" s="7"/>
      <c r="M65" s="7"/>
    </row>
    <row r="66">
      <c r="A66" s="7"/>
      <c r="B66" s="7"/>
      <c r="C66" s="7"/>
      <c r="E66" s="7"/>
      <c r="F66" s="7"/>
      <c r="H66" s="7"/>
      <c r="I66" s="7"/>
      <c r="J66" s="7"/>
      <c r="K66" s="7"/>
      <c r="M66" s="7"/>
    </row>
    <row r="67">
      <c r="A67" s="7"/>
      <c r="B67" s="7"/>
      <c r="C67" s="7"/>
      <c r="E67" s="7"/>
      <c r="F67" s="7"/>
      <c r="H67" s="7"/>
      <c r="I67" s="7"/>
      <c r="J67" s="7"/>
      <c r="K67" s="7"/>
      <c r="M67" s="7"/>
    </row>
    <row r="68">
      <c r="A68" s="7"/>
      <c r="B68" s="7"/>
      <c r="C68" s="7"/>
      <c r="E68" s="7"/>
      <c r="F68" s="7"/>
      <c r="H68" s="7"/>
      <c r="I68" s="7"/>
      <c r="J68" s="7"/>
      <c r="K68" s="7"/>
      <c r="M68" s="7"/>
    </row>
    <row r="69">
      <c r="A69" s="7"/>
      <c r="B69" s="7"/>
      <c r="C69" s="7"/>
      <c r="E69" s="7"/>
      <c r="F69" s="7"/>
      <c r="H69" s="7"/>
      <c r="I69" s="7"/>
      <c r="J69" s="7"/>
      <c r="K69" s="7"/>
      <c r="M69" s="7"/>
    </row>
    <row r="70">
      <c r="A70" s="7"/>
      <c r="B70" s="7"/>
      <c r="C70" s="7"/>
      <c r="E70" s="7"/>
      <c r="F70" s="7"/>
      <c r="H70" s="7"/>
      <c r="I70" s="7"/>
      <c r="J70" s="7"/>
      <c r="K70" s="7"/>
      <c r="M7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16.5"/>
    <col customWidth="1" min="3" max="3" width="18.38"/>
    <col customWidth="1" min="4" max="4" width="35.0"/>
    <col customWidth="1" min="5" max="5" width="17.75"/>
    <col customWidth="1" min="6" max="6" width="10.13"/>
    <col customWidth="1" min="7" max="7" width="12.88"/>
    <col customWidth="1" min="8" max="10" width="15.25"/>
    <col customWidth="1" min="11" max="11" width="29.0"/>
    <col customWidth="1" min="12" max="12" width="6.0"/>
    <col customWidth="1" min="13" max="13" width="29.75"/>
    <col customWidth="1" min="14" max="14" width="6.0"/>
    <col customWidth="1" min="15" max="15" width="29.63"/>
    <col customWidth="1" min="16" max="16" width="6.0"/>
    <col customWidth="1" min="17" max="17" width="85.0"/>
    <col customWidth="1" min="18" max="18" width="6.0"/>
    <col customWidth="1" min="19" max="19" width="61.25"/>
    <col customWidth="1" min="20" max="20" width="6.0"/>
    <col customWidth="1" min="21" max="21" width="44.38"/>
    <col customWidth="1" min="22" max="22" width="6.0"/>
    <col customWidth="1" min="23" max="23" width="37.25"/>
    <col customWidth="1" min="24" max="24" width="6.0"/>
    <col customWidth="1" min="25" max="25" width="52.63"/>
    <col customWidth="1" min="26" max="26" width="6.0"/>
    <col customWidth="1" min="27" max="27" width="40.0"/>
    <col customWidth="1" min="28" max="28" width="6.0"/>
    <col customWidth="1" min="29" max="29" width="32.38"/>
    <col customWidth="1" min="30" max="30" width="6.88"/>
    <col customWidth="1" min="31" max="31" width="64.63"/>
    <col customWidth="1" min="32" max="32" width="6.88"/>
    <col customWidth="1" min="33" max="33" width="47.5"/>
    <col customWidth="1" min="34" max="34" width="6.88"/>
    <col customWidth="1" min="35" max="35" width="44.75"/>
    <col customWidth="1" min="36" max="36" width="6.88"/>
    <col customWidth="1" min="37" max="37" width="96.38"/>
    <col customWidth="1" min="38" max="38" width="6.88"/>
    <col customWidth="1" min="39" max="39" width="6.25"/>
    <col customWidth="1" min="40" max="40" width="6.88"/>
  </cols>
  <sheetData>
    <row r="1">
      <c r="A1" s="1" t="s">
        <v>0</v>
      </c>
      <c r="B1" s="1" t="s">
        <v>5515</v>
      </c>
      <c r="C1" s="1" t="s">
        <v>5516</v>
      </c>
      <c r="D1" s="1" t="s">
        <v>5517</v>
      </c>
      <c r="E1" s="1" t="s">
        <v>5518</v>
      </c>
      <c r="F1" s="1" t="s">
        <v>5519</v>
      </c>
      <c r="G1" s="1" t="s">
        <v>5520</v>
      </c>
      <c r="H1" s="1" t="s">
        <v>5521</v>
      </c>
      <c r="I1" s="1" t="s">
        <v>5522</v>
      </c>
      <c r="J1" s="1" t="s">
        <v>524</v>
      </c>
      <c r="K1" s="1" t="s">
        <v>5523</v>
      </c>
      <c r="L1" s="10" t="s">
        <v>5524</v>
      </c>
      <c r="M1" s="1" t="s">
        <v>5525</v>
      </c>
      <c r="N1" s="10" t="s">
        <v>5526</v>
      </c>
      <c r="O1" s="1" t="s">
        <v>5527</v>
      </c>
      <c r="P1" s="10" t="s">
        <v>5528</v>
      </c>
      <c r="Q1" s="1" t="s">
        <v>5529</v>
      </c>
      <c r="R1" s="10" t="s">
        <v>5530</v>
      </c>
      <c r="S1" s="1" t="s">
        <v>5531</v>
      </c>
      <c r="T1" s="10" t="s">
        <v>5532</v>
      </c>
      <c r="U1" s="1" t="s">
        <v>5533</v>
      </c>
      <c r="V1" s="10" t="s">
        <v>5534</v>
      </c>
      <c r="W1" s="1" t="s">
        <v>5535</v>
      </c>
      <c r="X1" s="10" t="s">
        <v>5536</v>
      </c>
      <c r="Y1" s="1" t="s">
        <v>5537</v>
      </c>
      <c r="Z1" s="10" t="s">
        <v>5538</v>
      </c>
      <c r="AA1" s="1" t="s">
        <v>5539</v>
      </c>
      <c r="AB1" s="10" t="s">
        <v>5540</v>
      </c>
      <c r="AC1" s="1" t="s">
        <v>5541</v>
      </c>
      <c r="AD1" s="10" t="s">
        <v>5542</v>
      </c>
      <c r="AE1" s="1" t="s">
        <v>5543</v>
      </c>
      <c r="AF1" s="10" t="s">
        <v>5544</v>
      </c>
      <c r="AG1" s="1" t="s">
        <v>5545</v>
      </c>
      <c r="AH1" s="10" t="s">
        <v>5546</v>
      </c>
      <c r="AI1" s="1" t="s">
        <v>5547</v>
      </c>
      <c r="AJ1" s="10" t="s">
        <v>5548</v>
      </c>
      <c r="AK1" s="1" t="s">
        <v>5549</v>
      </c>
      <c r="AL1" s="10" t="s">
        <v>5550</v>
      </c>
      <c r="AM1" s="1" t="s">
        <v>5551</v>
      </c>
      <c r="AN1" s="10" t="s">
        <v>5552</v>
      </c>
    </row>
    <row r="2">
      <c r="A2" s="11">
        <v>287.0</v>
      </c>
      <c r="B2" s="3" t="s">
        <v>5553</v>
      </c>
      <c r="C2" s="5" t="s">
        <v>5554</v>
      </c>
      <c r="D2" s="5" t="s">
        <v>5405</v>
      </c>
      <c r="E2" s="5" t="s">
        <v>5406</v>
      </c>
      <c r="F2" s="5" t="s">
        <v>5407</v>
      </c>
      <c r="G2" s="5" t="s">
        <v>5064</v>
      </c>
      <c r="H2" s="3" t="s">
        <v>5408</v>
      </c>
      <c r="I2" s="12">
        <f>SUM(L2:AN2)-(J2*Cost!A$2)</f>
        <v>1.78</v>
      </c>
      <c r="J2" s="5">
        <f t="shared" ref="J2:J413" si="1">COUNTA(K2:AN2)/2</f>
        <v>2</v>
      </c>
      <c r="K2" s="5" t="s">
        <v>572</v>
      </c>
      <c r="L2" s="13">
        <v>0.99</v>
      </c>
      <c r="M2" s="5" t="s">
        <v>3419</v>
      </c>
      <c r="N2" s="13">
        <v>0.99</v>
      </c>
      <c r="O2" s="14"/>
      <c r="P2" s="15"/>
      <c r="Q2" s="14"/>
      <c r="R2" s="15"/>
      <c r="S2" s="14"/>
      <c r="T2" s="15"/>
      <c r="U2" s="14"/>
      <c r="V2" s="15"/>
      <c r="W2" s="14"/>
      <c r="X2" s="15"/>
      <c r="Y2" s="14"/>
      <c r="Z2" s="15"/>
      <c r="AA2" s="14"/>
      <c r="AB2" s="15"/>
      <c r="AC2" s="14"/>
      <c r="AD2" s="15"/>
      <c r="AE2" s="14"/>
      <c r="AF2" s="15"/>
      <c r="AG2" s="14"/>
      <c r="AH2" s="15"/>
      <c r="AI2" s="14"/>
      <c r="AJ2" s="15"/>
      <c r="AK2" s="14"/>
      <c r="AL2" s="15"/>
      <c r="AM2" s="14"/>
      <c r="AN2" s="15"/>
    </row>
    <row r="3">
      <c r="A3" s="11">
        <v>100.0</v>
      </c>
      <c r="B3" s="3" t="s">
        <v>5555</v>
      </c>
      <c r="C3" s="5" t="s">
        <v>5556</v>
      </c>
      <c r="D3" s="5" t="s">
        <v>5098</v>
      </c>
      <c r="E3" s="5" t="s">
        <v>5099</v>
      </c>
      <c r="F3" s="14"/>
      <c r="G3" s="5" t="s">
        <v>5100</v>
      </c>
      <c r="H3" s="3" t="s">
        <v>5101</v>
      </c>
      <c r="I3" s="12">
        <f>SUM(L3:AN3)-(J3*Cost!A$2)</f>
        <v>3.56</v>
      </c>
      <c r="J3" s="5">
        <f t="shared" si="1"/>
        <v>4</v>
      </c>
      <c r="K3" s="5" t="s">
        <v>580</v>
      </c>
      <c r="L3" s="13">
        <v>0.99</v>
      </c>
      <c r="M3" s="5" t="s">
        <v>2385</v>
      </c>
      <c r="N3" s="13">
        <v>0.99</v>
      </c>
      <c r="O3" s="5" t="s">
        <v>4904</v>
      </c>
      <c r="P3" s="13">
        <v>0.99</v>
      </c>
      <c r="Q3" s="5" t="s">
        <v>2376</v>
      </c>
      <c r="R3" s="13">
        <v>0.99</v>
      </c>
      <c r="S3" s="14"/>
      <c r="T3" s="15"/>
      <c r="U3" s="14"/>
      <c r="V3" s="15"/>
      <c r="W3" s="14"/>
      <c r="X3" s="15"/>
      <c r="Y3" s="14"/>
      <c r="Z3" s="15"/>
      <c r="AA3" s="14"/>
      <c r="AB3" s="15"/>
      <c r="AC3" s="14"/>
      <c r="AD3" s="15"/>
      <c r="AE3" s="14"/>
      <c r="AF3" s="15"/>
      <c r="AG3" s="14"/>
      <c r="AH3" s="15"/>
      <c r="AI3" s="14"/>
      <c r="AJ3" s="15"/>
      <c r="AK3" s="14"/>
      <c r="AL3" s="15"/>
      <c r="AM3" s="14"/>
      <c r="AN3" s="15"/>
    </row>
    <row r="4">
      <c r="A4" s="11">
        <v>252.0</v>
      </c>
      <c r="B4" s="3" t="s">
        <v>5557</v>
      </c>
      <c r="C4" s="5" t="s">
        <v>5558</v>
      </c>
      <c r="D4" s="5" t="s">
        <v>5072</v>
      </c>
      <c r="E4" s="5" t="s">
        <v>5073</v>
      </c>
      <c r="F4" s="5" t="s">
        <v>5074</v>
      </c>
      <c r="G4" s="5" t="s">
        <v>5075</v>
      </c>
      <c r="H4" s="5" t="s">
        <v>5076</v>
      </c>
      <c r="I4" s="12">
        <f>SUM(L4:AN4)-(J4*Cost!A$2)</f>
        <v>1.78</v>
      </c>
      <c r="J4" s="5">
        <f t="shared" si="1"/>
        <v>2</v>
      </c>
      <c r="K4" s="5" t="s">
        <v>625</v>
      </c>
      <c r="L4" s="13">
        <v>0.99</v>
      </c>
      <c r="M4" s="5" t="s">
        <v>2997</v>
      </c>
      <c r="N4" s="13">
        <v>0.99</v>
      </c>
      <c r="O4" s="14"/>
      <c r="P4" s="15"/>
      <c r="Q4" s="14"/>
      <c r="R4" s="15"/>
      <c r="S4" s="14"/>
      <c r="T4" s="15"/>
      <c r="U4" s="14"/>
      <c r="V4" s="15"/>
      <c r="W4" s="14"/>
      <c r="X4" s="15"/>
      <c r="Y4" s="14"/>
      <c r="Z4" s="15"/>
      <c r="AA4" s="14"/>
      <c r="AB4" s="15"/>
      <c r="AC4" s="14"/>
      <c r="AD4" s="15"/>
      <c r="AE4" s="14"/>
      <c r="AF4" s="15"/>
      <c r="AG4" s="14"/>
      <c r="AH4" s="15"/>
      <c r="AI4" s="14"/>
      <c r="AJ4" s="15"/>
      <c r="AK4" s="14"/>
      <c r="AL4" s="15"/>
      <c r="AM4" s="14"/>
      <c r="AN4" s="15"/>
    </row>
    <row r="5">
      <c r="A5" s="11">
        <v>31.0</v>
      </c>
      <c r="B5" s="3" t="s">
        <v>5559</v>
      </c>
      <c r="C5" s="5" t="s">
        <v>5560</v>
      </c>
      <c r="D5" s="5" t="s">
        <v>5220</v>
      </c>
      <c r="E5" s="5" t="s">
        <v>5221</v>
      </c>
      <c r="F5" s="14"/>
      <c r="G5" s="5" t="s">
        <v>5162</v>
      </c>
      <c r="H5" s="3" t="s">
        <v>5222</v>
      </c>
      <c r="I5" s="12">
        <f>SUM(L5:AN5)-(J5*Cost!A$2)</f>
        <v>5.34</v>
      </c>
      <c r="J5" s="5">
        <f t="shared" si="1"/>
        <v>6</v>
      </c>
      <c r="K5" s="5" t="s">
        <v>765</v>
      </c>
      <c r="L5" s="13">
        <v>0.99</v>
      </c>
      <c r="M5" s="5" t="s">
        <v>2041</v>
      </c>
      <c r="N5" s="13">
        <v>0.99</v>
      </c>
      <c r="O5" s="5" t="s">
        <v>4450</v>
      </c>
      <c r="P5" s="13">
        <v>0.99</v>
      </c>
      <c r="Q5" s="5" t="s">
        <v>4735</v>
      </c>
      <c r="R5" s="13">
        <v>0.99</v>
      </c>
      <c r="S5" s="5" t="s">
        <v>4893</v>
      </c>
      <c r="T5" s="13">
        <v>0.99</v>
      </c>
      <c r="U5" s="5" t="s">
        <v>2312</v>
      </c>
      <c r="V5" s="13">
        <v>0.99</v>
      </c>
      <c r="W5" s="14"/>
      <c r="X5" s="15"/>
      <c r="Y5" s="14"/>
      <c r="Z5" s="15"/>
      <c r="AA5" s="14"/>
      <c r="AB5" s="15"/>
      <c r="AC5" s="14"/>
      <c r="AD5" s="15"/>
      <c r="AE5" s="14"/>
      <c r="AF5" s="15"/>
      <c r="AG5" s="14"/>
      <c r="AH5" s="15"/>
      <c r="AI5" s="14"/>
      <c r="AJ5" s="15"/>
      <c r="AK5" s="14"/>
      <c r="AL5" s="15"/>
      <c r="AM5" s="14"/>
      <c r="AN5" s="15"/>
    </row>
    <row r="6">
      <c r="A6" s="11">
        <v>370.0</v>
      </c>
      <c r="B6" s="3" t="s">
        <v>5561</v>
      </c>
      <c r="C6" s="5" t="s">
        <v>5562</v>
      </c>
      <c r="D6" s="5" t="s">
        <v>5243</v>
      </c>
      <c r="E6" s="5" t="s">
        <v>5244</v>
      </c>
      <c r="F6" s="14"/>
      <c r="G6" s="5" t="s">
        <v>5245</v>
      </c>
      <c r="H6" s="3" t="s">
        <v>5246</v>
      </c>
      <c r="I6" s="12">
        <f>SUM(L6:AN6)-(J6*Cost!A$2)</f>
        <v>0.89</v>
      </c>
      <c r="J6" s="5">
        <f t="shared" si="1"/>
        <v>1</v>
      </c>
      <c r="K6" s="5" t="s">
        <v>799</v>
      </c>
      <c r="L6" s="13">
        <v>0.99</v>
      </c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5"/>
      <c r="AA6" s="14"/>
      <c r="AB6" s="15"/>
      <c r="AC6" s="14"/>
      <c r="AD6" s="15"/>
      <c r="AE6" s="14"/>
      <c r="AF6" s="15"/>
      <c r="AG6" s="14"/>
      <c r="AH6" s="15"/>
      <c r="AI6" s="14"/>
      <c r="AJ6" s="15"/>
      <c r="AK6" s="14"/>
      <c r="AL6" s="15"/>
      <c r="AM6" s="14"/>
      <c r="AN6" s="15"/>
    </row>
    <row r="7">
      <c r="A7" s="11">
        <v>346.0</v>
      </c>
      <c r="B7" s="3" t="s">
        <v>5563</v>
      </c>
      <c r="C7" s="5" t="s">
        <v>5564</v>
      </c>
      <c r="D7" s="5" t="s">
        <v>5199</v>
      </c>
      <c r="E7" s="5" t="s">
        <v>5200</v>
      </c>
      <c r="F7" s="14"/>
      <c r="G7" s="5" t="s">
        <v>5162</v>
      </c>
      <c r="H7" s="3" t="s">
        <v>5201</v>
      </c>
      <c r="I7" s="12">
        <f>SUM(L7:AN7)-(J7*Cost!A$2)</f>
        <v>5.34</v>
      </c>
      <c r="J7" s="5">
        <f t="shared" si="1"/>
        <v>6</v>
      </c>
      <c r="K7" s="5" t="s">
        <v>812</v>
      </c>
      <c r="L7" s="13">
        <v>0.99</v>
      </c>
      <c r="M7" s="5" t="s">
        <v>1101</v>
      </c>
      <c r="N7" s="13">
        <v>0.99</v>
      </c>
      <c r="O7" s="5" t="s">
        <v>939</v>
      </c>
      <c r="P7" s="13">
        <v>0.99</v>
      </c>
      <c r="Q7" s="5" t="s">
        <v>1063</v>
      </c>
      <c r="R7" s="13">
        <v>0.99</v>
      </c>
      <c r="S7" s="5" t="s">
        <v>2896</v>
      </c>
      <c r="T7" s="13">
        <v>0.99</v>
      </c>
      <c r="U7" s="5" t="s">
        <v>1783</v>
      </c>
      <c r="V7" s="13">
        <v>0.99</v>
      </c>
      <c r="W7" s="14"/>
      <c r="X7" s="15"/>
      <c r="Y7" s="14"/>
      <c r="Z7" s="15"/>
      <c r="AA7" s="14"/>
      <c r="AB7" s="15"/>
      <c r="AC7" s="14"/>
      <c r="AD7" s="15"/>
      <c r="AE7" s="14"/>
      <c r="AF7" s="15"/>
      <c r="AG7" s="14"/>
      <c r="AH7" s="15"/>
      <c r="AI7" s="14"/>
      <c r="AJ7" s="15"/>
      <c r="AK7" s="14"/>
      <c r="AL7" s="15"/>
      <c r="AM7" s="14"/>
      <c r="AN7" s="15"/>
    </row>
    <row r="8">
      <c r="A8" s="11">
        <v>251.0</v>
      </c>
      <c r="B8" s="3" t="s">
        <v>5565</v>
      </c>
      <c r="C8" s="5" t="s">
        <v>5566</v>
      </c>
      <c r="D8" s="5" t="s">
        <v>5145</v>
      </c>
      <c r="E8" s="5" t="s">
        <v>5073</v>
      </c>
      <c r="F8" s="5" t="s">
        <v>5074</v>
      </c>
      <c r="G8" s="5" t="s">
        <v>5075</v>
      </c>
      <c r="H8" s="5" t="s">
        <v>5146</v>
      </c>
      <c r="I8" s="12">
        <f>SUM(L8:AN8)-(J8*Cost!A$2)</f>
        <v>0.89</v>
      </c>
      <c r="J8" s="5">
        <f t="shared" si="1"/>
        <v>1</v>
      </c>
      <c r="K8" s="5" t="s">
        <v>814</v>
      </c>
      <c r="L8" s="13">
        <v>0.99</v>
      </c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4"/>
      <c r="AJ8" s="15"/>
      <c r="AK8" s="14"/>
      <c r="AL8" s="15"/>
      <c r="AM8" s="14"/>
      <c r="AN8" s="15"/>
    </row>
    <row r="9">
      <c r="A9" s="11">
        <v>107.0</v>
      </c>
      <c r="B9" s="3" t="s">
        <v>5567</v>
      </c>
      <c r="C9" s="5" t="s">
        <v>5568</v>
      </c>
      <c r="D9" s="5" t="s">
        <v>5341</v>
      </c>
      <c r="E9" s="5" t="s">
        <v>5342</v>
      </c>
      <c r="F9" s="14"/>
      <c r="G9" s="5" t="s">
        <v>5162</v>
      </c>
      <c r="H9" s="3" t="s">
        <v>5343</v>
      </c>
      <c r="I9" s="12">
        <f>SUM(L9:AN9)-(J9*Cost!A$2)</f>
        <v>3.56</v>
      </c>
      <c r="J9" s="5">
        <f t="shared" si="1"/>
        <v>4</v>
      </c>
      <c r="K9" s="5" t="s">
        <v>822</v>
      </c>
      <c r="L9" s="13">
        <v>0.99</v>
      </c>
      <c r="M9" s="5" t="s">
        <v>3280</v>
      </c>
      <c r="N9" s="13">
        <v>0.99</v>
      </c>
      <c r="O9" s="5" t="s">
        <v>3587</v>
      </c>
      <c r="P9" s="13">
        <v>0.99</v>
      </c>
      <c r="Q9" s="5" t="s">
        <v>4080</v>
      </c>
      <c r="R9" s="13">
        <v>0.99</v>
      </c>
      <c r="S9" s="14"/>
      <c r="T9" s="15"/>
      <c r="U9" s="14"/>
      <c r="V9" s="15"/>
      <c r="W9" s="14"/>
      <c r="X9" s="15"/>
      <c r="Y9" s="14"/>
      <c r="Z9" s="15"/>
      <c r="AA9" s="14"/>
      <c r="AB9" s="15"/>
      <c r="AC9" s="14"/>
      <c r="AD9" s="15"/>
      <c r="AE9" s="14"/>
      <c r="AF9" s="15"/>
      <c r="AG9" s="14"/>
      <c r="AH9" s="15"/>
      <c r="AI9" s="14"/>
      <c r="AJ9" s="15"/>
      <c r="AK9" s="14"/>
      <c r="AL9" s="15"/>
      <c r="AM9" s="14"/>
      <c r="AN9" s="15"/>
    </row>
    <row r="10">
      <c r="A10" s="11">
        <v>25.0</v>
      </c>
      <c r="B10" s="3" t="s">
        <v>5569</v>
      </c>
      <c r="C10" s="5" t="s">
        <v>5566</v>
      </c>
      <c r="D10" s="5" t="s">
        <v>5145</v>
      </c>
      <c r="E10" s="5" t="s">
        <v>5073</v>
      </c>
      <c r="F10" s="5" t="s">
        <v>5074</v>
      </c>
      <c r="G10" s="5" t="s">
        <v>5075</v>
      </c>
      <c r="H10" s="5" t="s">
        <v>5146</v>
      </c>
      <c r="I10" s="12">
        <f>SUM(L10:AN10)-(J10*Cost!A$2)</f>
        <v>8.01</v>
      </c>
      <c r="J10" s="5">
        <f t="shared" si="1"/>
        <v>9</v>
      </c>
      <c r="K10" s="5" t="s">
        <v>838</v>
      </c>
      <c r="L10" s="13">
        <v>0.99</v>
      </c>
      <c r="M10" s="5" t="s">
        <v>3206</v>
      </c>
      <c r="N10" s="13">
        <v>0.99</v>
      </c>
      <c r="O10" s="5" t="s">
        <v>2011</v>
      </c>
      <c r="P10" s="13">
        <v>0.99</v>
      </c>
      <c r="Q10" s="5" t="s">
        <v>1605</v>
      </c>
      <c r="R10" s="13">
        <v>0.99</v>
      </c>
      <c r="S10" s="5" t="s">
        <v>3390</v>
      </c>
      <c r="T10" s="13">
        <v>0.99</v>
      </c>
      <c r="U10" s="5" t="s">
        <v>2845</v>
      </c>
      <c r="V10" s="13">
        <v>0.99</v>
      </c>
      <c r="W10" s="5" t="s">
        <v>4579</v>
      </c>
      <c r="X10" s="13">
        <v>0.99</v>
      </c>
      <c r="Y10" s="5" t="s">
        <v>3131</v>
      </c>
      <c r="Z10" s="13">
        <v>0.99</v>
      </c>
      <c r="AA10" s="5" t="s">
        <v>4798</v>
      </c>
      <c r="AB10" s="13">
        <v>0.99</v>
      </c>
      <c r="AC10" s="14"/>
      <c r="AD10" s="15"/>
      <c r="AE10" s="14"/>
      <c r="AF10" s="15"/>
      <c r="AG10" s="14"/>
      <c r="AH10" s="15"/>
      <c r="AI10" s="14"/>
      <c r="AJ10" s="15"/>
      <c r="AK10" s="14"/>
      <c r="AL10" s="15"/>
      <c r="AM10" s="14"/>
      <c r="AN10" s="15"/>
    </row>
    <row r="11">
      <c r="A11" s="11">
        <v>194.0</v>
      </c>
      <c r="B11" s="3" t="s">
        <v>5570</v>
      </c>
      <c r="C11" s="5" t="s">
        <v>5571</v>
      </c>
      <c r="D11" s="5" t="s">
        <v>5383</v>
      </c>
      <c r="E11" s="5" t="s">
        <v>5384</v>
      </c>
      <c r="F11" s="5" t="s">
        <v>5384</v>
      </c>
      <c r="G11" s="5" t="s">
        <v>5385</v>
      </c>
      <c r="H11" s="14"/>
      <c r="I11" s="12">
        <f>SUM(L11:AN11)-(J11*Cost!A$2)</f>
        <v>20.46</v>
      </c>
      <c r="J11" s="5">
        <f t="shared" si="1"/>
        <v>14</v>
      </c>
      <c r="K11" s="5" t="s">
        <v>841</v>
      </c>
      <c r="L11" s="13">
        <v>1.99</v>
      </c>
      <c r="M11" s="5" t="s">
        <v>528</v>
      </c>
      <c r="N11" s="13">
        <v>1.99</v>
      </c>
      <c r="O11" s="5" t="s">
        <v>4528</v>
      </c>
      <c r="P11" s="13">
        <v>1.99</v>
      </c>
      <c r="Q11" s="5" t="s">
        <v>4389</v>
      </c>
      <c r="R11" s="13">
        <v>1.99</v>
      </c>
      <c r="S11" s="5" t="s">
        <v>4489</v>
      </c>
      <c r="T11" s="13">
        <v>1.99</v>
      </c>
      <c r="U11" s="5" t="s">
        <v>4587</v>
      </c>
      <c r="V11" s="13">
        <v>1.99</v>
      </c>
      <c r="W11" s="5" t="s">
        <v>3907</v>
      </c>
      <c r="X11" s="13">
        <v>1.99</v>
      </c>
      <c r="Y11" s="5" t="s">
        <v>2155</v>
      </c>
      <c r="Z11" s="13">
        <v>1.99</v>
      </c>
      <c r="AA11" s="5" t="s">
        <v>4444</v>
      </c>
      <c r="AB11" s="13">
        <v>0.99</v>
      </c>
      <c r="AC11" s="5" t="s">
        <v>4842</v>
      </c>
      <c r="AD11" s="13">
        <v>0.99</v>
      </c>
      <c r="AE11" s="5" t="s">
        <v>4191</v>
      </c>
      <c r="AF11" s="13">
        <v>0.99</v>
      </c>
      <c r="AG11" s="5" t="s">
        <v>2451</v>
      </c>
      <c r="AH11" s="13">
        <v>0.99</v>
      </c>
      <c r="AI11" s="5" t="s">
        <v>1623</v>
      </c>
      <c r="AJ11" s="13">
        <v>0.99</v>
      </c>
      <c r="AK11" s="5" t="s">
        <v>3230</v>
      </c>
      <c r="AL11" s="13">
        <v>0.99</v>
      </c>
      <c r="AM11" s="5"/>
      <c r="AN11" s="13"/>
    </row>
    <row r="12">
      <c r="A12" s="11">
        <v>347.0</v>
      </c>
      <c r="B12" s="3" t="s">
        <v>5572</v>
      </c>
      <c r="C12" s="5" t="s">
        <v>5573</v>
      </c>
      <c r="D12" s="5" t="s">
        <v>5332</v>
      </c>
      <c r="E12" s="5" t="s">
        <v>5333</v>
      </c>
      <c r="F12" s="5" t="s">
        <v>5334</v>
      </c>
      <c r="G12" s="5" t="s">
        <v>5335</v>
      </c>
      <c r="H12" s="3" t="s">
        <v>5336</v>
      </c>
      <c r="I12" s="12">
        <f>SUM(L12:AN12)-(J12*Cost!A$2)</f>
        <v>8.01</v>
      </c>
      <c r="J12" s="5">
        <f t="shared" si="1"/>
        <v>9</v>
      </c>
      <c r="K12" s="5" t="s">
        <v>855</v>
      </c>
      <c r="L12" s="13">
        <v>0.99</v>
      </c>
      <c r="M12" s="5" t="s">
        <v>3730</v>
      </c>
      <c r="N12" s="13">
        <v>0.99</v>
      </c>
      <c r="O12" s="5" t="s">
        <v>2977</v>
      </c>
      <c r="P12" s="13">
        <v>0.99</v>
      </c>
      <c r="Q12" s="5" t="s">
        <v>3945</v>
      </c>
      <c r="R12" s="13">
        <v>0.99</v>
      </c>
      <c r="S12" s="5" t="s">
        <v>2886</v>
      </c>
      <c r="T12" s="13">
        <v>0.99</v>
      </c>
      <c r="U12" s="5" t="s">
        <v>2418</v>
      </c>
      <c r="V12" s="13">
        <v>0.99</v>
      </c>
      <c r="W12" s="5" t="s">
        <v>3183</v>
      </c>
      <c r="X12" s="13">
        <v>0.99</v>
      </c>
      <c r="Y12" s="5" t="s">
        <v>1212</v>
      </c>
      <c r="Z12" s="13">
        <v>0.99</v>
      </c>
      <c r="AA12" s="5" t="s">
        <v>2359</v>
      </c>
      <c r="AB12" s="13">
        <v>0.99</v>
      </c>
      <c r="AC12" s="14"/>
      <c r="AD12" s="15"/>
      <c r="AE12" s="14"/>
      <c r="AF12" s="15"/>
      <c r="AG12" s="14"/>
      <c r="AH12" s="15"/>
      <c r="AI12" s="14"/>
      <c r="AJ12" s="15"/>
      <c r="AK12" s="14"/>
      <c r="AL12" s="15"/>
      <c r="AM12" s="14"/>
      <c r="AN12" s="15"/>
    </row>
    <row r="13">
      <c r="A13" s="11">
        <v>342.0</v>
      </c>
      <c r="B13" s="3" t="s">
        <v>5574</v>
      </c>
      <c r="C13" s="5" t="s">
        <v>5575</v>
      </c>
      <c r="D13" s="5" t="s">
        <v>5353</v>
      </c>
      <c r="E13" s="5" t="s">
        <v>5354</v>
      </c>
      <c r="F13" s="5" t="s">
        <v>5355</v>
      </c>
      <c r="G13" s="5" t="s">
        <v>444</v>
      </c>
      <c r="H13" s="5" t="s">
        <v>5356</v>
      </c>
      <c r="I13" s="12">
        <f>SUM(L13:AN13)-(J13*Cost!A$2)</f>
        <v>0.89</v>
      </c>
      <c r="J13" s="5">
        <f t="shared" si="1"/>
        <v>1</v>
      </c>
      <c r="K13" s="5" t="s">
        <v>899</v>
      </c>
      <c r="L13" s="13">
        <v>0.99</v>
      </c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5"/>
      <c r="AA13" s="14"/>
      <c r="AB13" s="15"/>
      <c r="AC13" s="14"/>
      <c r="AD13" s="15"/>
      <c r="AE13" s="14"/>
      <c r="AF13" s="15"/>
      <c r="AG13" s="14"/>
      <c r="AH13" s="15"/>
      <c r="AI13" s="14"/>
      <c r="AJ13" s="15"/>
      <c r="AK13" s="14"/>
      <c r="AL13" s="15"/>
      <c r="AM13" s="14"/>
      <c r="AN13" s="15"/>
    </row>
    <row r="14">
      <c r="A14" s="11">
        <v>195.0</v>
      </c>
      <c r="B14" s="3" t="s">
        <v>5576</v>
      </c>
      <c r="C14" s="5" t="s">
        <v>5577</v>
      </c>
      <c r="D14" s="5" t="s">
        <v>5083</v>
      </c>
      <c r="E14" s="5" t="s">
        <v>5084</v>
      </c>
      <c r="F14" s="5" t="s">
        <v>5074</v>
      </c>
      <c r="G14" s="5" t="s">
        <v>5075</v>
      </c>
      <c r="H14" s="5" t="s">
        <v>5085</v>
      </c>
      <c r="I14" s="12">
        <f>SUM(L14:AN14)-(J14*Cost!A$2)</f>
        <v>0.89</v>
      </c>
      <c r="J14" s="5">
        <f t="shared" si="1"/>
        <v>1</v>
      </c>
      <c r="K14" s="5" t="s">
        <v>904</v>
      </c>
      <c r="L14" s="13">
        <v>0.99</v>
      </c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5"/>
      <c r="AA14" s="14"/>
      <c r="AB14" s="15"/>
      <c r="AC14" s="14"/>
      <c r="AD14" s="15"/>
      <c r="AE14" s="14"/>
      <c r="AF14" s="15"/>
      <c r="AG14" s="14"/>
      <c r="AH14" s="15"/>
      <c r="AI14" s="14"/>
      <c r="AJ14" s="15"/>
      <c r="AK14" s="14"/>
      <c r="AL14" s="15"/>
      <c r="AM14" s="14"/>
      <c r="AN14" s="15"/>
    </row>
    <row r="15">
      <c r="A15" s="11">
        <v>301.0</v>
      </c>
      <c r="B15" s="3" t="s">
        <v>5578</v>
      </c>
      <c r="C15" s="5" t="s">
        <v>5564</v>
      </c>
      <c r="D15" s="5" t="s">
        <v>5199</v>
      </c>
      <c r="E15" s="5" t="s">
        <v>5200</v>
      </c>
      <c r="F15" s="14"/>
      <c r="G15" s="5" t="s">
        <v>5162</v>
      </c>
      <c r="H15" s="3" t="s">
        <v>5201</v>
      </c>
      <c r="I15" s="12">
        <f>SUM(L15:AN15)-(J15*Cost!A$2)</f>
        <v>1.78</v>
      </c>
      <c r="J15" s="5">
        <f t="shared" si="1"/>
        <v>2</v>
      </c>
      <c r="K15" s="5" t="s">
        <v>907</v>
      </c>
      <c r="L15" s="13">
        <v>0.99</v>
      </c>
      <c r="M15" s="5" t="s">
        <v>727</v>
      </c>
      <c r="N15" s="13">
        <v>0.99</v>
      </c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4"/>
      <c r="AD15" s="15"/>
      <c r="AE15" s="14"/>
      <c r="AF15" s="15"/>
      <c r="AG15" s="14"/>
      <c r="AH15" s="15"/>
      <c r="AI15" s="14"/>
      <c r="AJ15" s="15"/>
      <c r="AK15" s="14"/>
      <c r="AL15" s="15"/>
      <c r="AM15" s="14"/>
      <c r="AN15" s="15"/>
    </row>
    <row r="16">
      <c r="A16" s="11">
        <v>264.0</v>
      </c>
      <c r="B16" s="3" t="s">
        <v>5579</v>
      </c>
      <c r="C16" s="5" t="s">
        <v>5580</v>
      </c>
      <c r="D16" s="5" t="s">
        <v>5413</v>
      </c>
      <c r="E16" s="5" t="s">
        <v>5414</v>
      </c>
      <c r="F16" s="5" t="s">
        <v>5415</v>
      </c>
      <c r="G16" s="5" t="s">
        <v>5075</v>
      </c>
      <c r="H16" s="5" t="s">
        <v>5416</v>
      </c>
      <c r="I16" s="12">
        <f>SUM(L16:AN16)-(J16*Cost!A$2)</f>
        <v>12.46</v>
      </c>
      <c r="J16" s="5">
        <f t="shared" si="1"/>
        <v>14</v>
      </c>
      <c r="K16" s="5" t="s">
        <v>942</v>
      </c>
      <c r="L16" s="13">
        <v>0.99</v>
      </c>
      <c r="M16" s="5" t="s">
        <v>4022</v>
      </c>
      <c r="N16" s="13">
        <v>0.99</v>
      </c>
      <c r="O16" s="5" t="s">
        <v>3559</v>
      </c>
      <c r="P16" s="13">
        <v>0.99</v>
      </c>
      <c r="Q16" s="5" t="s">
        <v>3864</v>
      </c>
      <c r="R16" s="13">
        <v>0.99</v>
      </c>
      <c r="S16" s="5" t="s">
        <v>2595</v>
      </c>
      <c r="T16" s="13">
        <v>0.99</v>
      </c>
      <c r="U16" s="5" t="s">
        <v>1565</v>
      </c>
      <c r="V16" s="13">
        <v>0.99</v>
      </c>
      <c r="W16" s="5" t="s">
        <v>697</v>
      </c>
      <c r="X16" s="13">
        <v>0.99</v>
      </c>
      <c r="Y16" s="5" t="s">
        <v>4024</v>
      </c>
      <c r="Z16" s="13">
        <v>0.99</v>
      </c>
      <c r="AA16" s="5" t="s">
        <v>2484</v>
      </c>
      <c r="AB16" s="13">
        <v>0.99</v>
      </c>
      <c r="AC16" s="5" t="s">
        <v>1584</v>
      </c>
      <c r="AD16" s="13">
        <v>0.99</v>
      </c>
      <c r="AE16" s="5" t="s">
        <v>732</v>
      </c>
      <c r="AF16" s="13">
        <v>0.99</v>
      </c>
      <c r="AG16" s="5" t="s">
        <v>5031</v>
      </c>
      <c r="AH16" s="13">
        <v>0.99</v>
      </c>
      <c r="AI16" s="5" t="s">
        <v>799</v>
      </c>
      <c r="AJ16" s="13">
        <v>0.99</v>
      </c>
      <c r="AK16" s="5" t="s">
        <v>2146</v>
      </c>
      <c r="AL16" s="13">
        <v>0.99</v>
      </c>
      <c r="AM16" s="5"/>
      <c r="AN16" s="13"/>
    </row>
    <row r="17">
      <c r="A17" s="11">
        <v>320.0</v>
      </c>
      <c r="B17" s="3" t="s">
        <v>5581</v>
      </c>
      <c r="C17" s="5" t="s">
        <v>5582</v>
      </c>
      <c r="D17" s="5" t="s">
        <v>5318</v>
      </c>
      <c r="E17" s="5" t="s">
        <v>5319</v>
      </c>
      <c r="F17" s="5" t="s">
        <v>5320</v>
      </c>
      <c r="G17" s="5" t="s">
        <v>5064</v>
      </c>
      <c r="H17" s="3" t="s">
        <v>5321</v>
      </c>
      <c r="I17" s="12">
        <f>SUM(L17:AN17)-(J17*Cost!A$2)</f>
        <v>12.46</v>
      </c>
      <c r="J17" s="5">
        <f t="shared" si="1"/>
        <v>14</v>
      </c>
      <c r="K17" s="5" t="s">
        <v>961</v>
      </c>
      <c r="L17" s="13">
        <v>0.99</v>
      </c>
      <c r="M17" s="5" t="s">
        <v>5017</v>
      </c>
      <c r="N17" s="13">
        <v>0.99</v>
      </c>
      <c r="O17" s="5" t="s">
        <v>3413</v>
      </c>
      <c r="P17" s="13">
        <v>0.99</v>
      </c>
      <c r="Q17" s="5" t="s">
        <v>2731</v>
      </c>
      <c r="R17" s="13">
        <v>0.99</v>
      </c>
      <c r="S17" s="5" t="s">
        <v>3678</v>
      </c>
      <c r="T17" s="13">
        <v>0.99</v>
      </c>
      <c r="U17" s="5" t="s">
        <v>3435</v>
      </c>
      <c r="V17" s="13">
        <v>0.99</v>
      </c>
      <c r="W17" s="5" t="s">
        <v>4884</v>
      </c>
      <c r="X17" s="13">
        <v>0.99</v>
      </c>
      <c r="Y17" s="5" t="s">
        <v>2160</v>
      </c>
      <c r="Z17" s="13">
        <v>0.99</v>
      </c>
      <c r="AA17" s="5" t="s">
        <v>1963</v>
      </c>
      <c r="AB17" s="13">
        <v>0.99</v>
      </c>
      <c r="AC17" s="5" t="s">
        <v>3234</v>
      </c>
      <c r="AD17" s="13">
        <v>0.99</v>
      </c>
      <c r="AE17" s="5" t="s">
        <v>1555</v>
      </c>
      <c r="AF17" s="13">
        <v>0.99</v>
      </c>
      <c r="AG17" s="5" t="s">
        <v>4135</v>
      </c>
      <c r="AH17" s="13">
        <v>0.99</v>
      </c>
      <c r="AI17" s="5" t="s">
        <v>1405</v>
      </c>
      <c r="AJ17" s="13">
        <v>0.99</v>
      </c>
      <c r="AK17" s="5" t="s">
        <v>1361</v>
      </c>
      <c r="AL17" s="13">
        <v>0.99</v>
      </c>
      <c r="AM17" s="5"/>
      <c r="AN17" s="13"/>
    </row>
    <row r="18">
      <c r="A18" s="11">
        <v>354.0</v>
      </c>
      <c r="B18" s="3" t="s">
        <v>5583</v>
      </c>
      <c r="C18" s="5" t="s">
        <v>5584</v>
      </c>
      <c r="D18" s="5" t="s">
        <v>5191</v>
      </c>
      <c r="E18" s="5" t="s">
        <v>5192</v>
      </c>
      <c r="F18" s="5" t="s">
        <v>5193</v>
      </c>
      <c r="G18" s="5" t="s">
        <v>5064</v>
      </c>
      <c r="H18" s="3" t="s">
        <v>5194</v>
      </c>
      <c r="I18" s="12">
        <f>SUM(L18:AN18)-(J18*Cost!A$2)</f>
        <v>8.01</v>
      </c>
      <c r="J18" s="5">
        <f t="shared" si="1"/>
        <v>9</v>
      </c>
      <c r="K18" s="5" t="s">
        <v>969</v>
      </c>
      <c r="L18" s="13">
        <v>0.99</v>
      </c>
      <c r="M18" s="5" t="s">
        <v>2384</v>
      </c>
      <c r="N18" s="13">
        <v>0.99</v>
      </c>
      <c r="O18" s="5" t="s">
        <v>4908</v>
      </c>
      <c r="P18" s="13">
        <v>0.99</v>
      </c>
      <c r="Q18" s="5" t="s">
        <v>3581</v>
      </c>
      <c r="R18" s="13">
        <v>0.99</v>
      </c>
      <c r="S18" s="5" t="s">
        <v>3874</v>
      </c>
      <c r="T18" s="13">
        <v>0.99</v>
      </c>
      <c r="U18" s="5" t="s">
        <v>4999</v>
      </c>
      <c r="V18" s="13">
        <v>0.99</v>
      </c>
      <c r="W18" s="5" t="s">
        <v>2328</v>
      </c>
      <c r="X18" s="13">
        <v>0.99</v>
      </c>
      <c r="Y18" s="5" t="s">
        <v>606</v>
      </c>
      <c r="Z18" s="13">
        <v>0.99</v>
      </c>
      <c r="AA18" s="5" t="s">
        <v>3710</v>
      </c>
      <c r="AB18" s="13">
        <v>0.99</v>
      </c>
      <c r="AC18" s="14"/>
      <c r="AD18" s="15"/>
      <c r="AE18" s="14"/>
      <c r="AF18" s="15"/>
      <c r="AG18" s="14"/>
      <c r="AH18" s="15"/>
      <c r="AI18" s="14"/>
      <c r="AJ18" s="15"/>
      <c r="AK18" s="14"/>
      <c r="AL18" s="15"/>
      <c r="AM18" s="14"/>
      <c r="AN18" s="15"/>
    </row>
    <row r="19">
      <c r="A19" s="11">
        <v>249.0</v>
      </c>
      <c r="B19" s="3" t="s">
        <v>5585</v>
      </c>
      <c r="C19" s="5" t="s">
        <v>5571</v>
      </c>
      <c r="D19" s="5" t="s">
        <v>5383</v>
      </c>
      <c r="E19" s="5" t="s">
        <v>5384</v>
      </c>
      <c r="F19" s="5" t="s">
        <v>5384</v>
      </c>
      <c r="G19" s="5" t="s">
        <v>5385</v>
      </c>
      <c r="H19" s="14"/>
      <c r="I19" s="12">
        <f>SUM(L19:AN19)-(J19*Cost!A$2)</f>
        <v>8.01</v>
      </c>
      <c r="J19" s="5">
        <f t="shared" si="1"/>
        <v>9</v>
      </c>
      <c r="K19" s="5" t="s">
        <v>1018</v>
      </c>
      <c r="L19" s="13">
        <v>0.99</v>
      </c>
      <c r="M19" s="5" t="s">
        <v>3614</v>
      </c>
      <c r="N19" s="13">
        <v>0.99</v>
      </c>
      <c r="O19" s="5" t="s">
        <v>4449</v>
      </c>
      <c r="P19" s="13">
        <v>0.99</v>
      </c>
      <c r="Q19" s="5" t="s">
        <v>1624</v>
      </c>
      <c r="R19" s="13">
        <v>0.99</v>
      </c>
      <c r="S19" s="5" t="s">
        <v>1433</v>
      </c>
      <c r="T19" s="13">
        <v>0.99</v>
      </c>
      <c r="U19" s="5" t="s">
        <v>1973</v>
      </c>
      <c r="V19" s="13">
        <v>0.99</v>
      </c>
      <c r="W19" s="5" t="s">
        <v>2854</v>
      </c>
      <c r="X19" s="13">
        <v>0.99</v>
      </c>
      <c r="Y19" s="5" t="s">
        <v>2761</v>
      </c>
      <c r="Z19" s="13">
        <v>0.99</v>
      </c>
      <c r="AA19" s="5" t="s">
        <v>4534</v>
      </c>
      <c r="AB19" s="13">
        <v>0.99</v>
      </c>
      <c r="AC19" s="14"/>
      <c r="AD19" s="15"/>
      <c r="AE19" s="14"/>
      <c r="AF19" s="15"/>
      <c r="AG19" s="14"/>
      <c r="AH19" s="15"/>
      <c r="AI19" s="14"/>
      <c r="AJ19" s="15"/>
      <c r="AK19" s="14"/>
      <c r="AL19" s="15"/>
      <c r="AM19" s="14"/>
      <c r="AN19" s="15"/>
    </row>
    <row r="20">
      <c r="A20" s="11">
        <v>401.0</v>
      </c>
      <c r="B20" s="3" t="s">
        <v>5586</v>
      </c>
      <c r="C20" s="5" t="s">
        <v>5571</v>
      </c>
      <c r="D20" s="5" t="s">
        <v>5383</v>
      </c>
      <c r="E20" s="5" t="s">
        <v>5384</v>
      </c>
      <c r="F20" s="5" t="s">
        <v>5384</v>
      </c>
      <c r="G20" s="5" t="s">
        <v>5385</v>
      </c>
      <c r="H20" s="14"/>
      <c r="I20" s="12">
        <f>SUM(L20:AN20)-(J20*Cost!A$2)</f>
        <v>3.56</v>
      </c>
      <c r="J20" s="5">
        <f t="shared" si="1"/>
        <v>4</v>
      </c>
      <c r="K20" s="5" t="s">
        <v>1057</v>
      </c>
      <c r="L20" s="13">
        <v>0.99</v>
      </c>
      <c r="M20" s="5" t="s">
        <v>2442</v>
      </c>
      <c r="N20" s="13">
        <v>0.99</v>
      </c>
      <c r="O20" s="5" t="s">
        <v>3816</v>
      </c>
      <c r="P20" s="13">
        <v>0.99</v>
      </c>
      <c r="Q20" s="5" t="s">
        <v>1131</v>
      </c>
      <c r="R20" s="13">
        <v>0.99</v>
      </c>
      <c r="S20" s="14"/>
      <c r="T20" s="15"/>
      <c r="U20" s="14"/>
      <c r="V20" s="15"/>
      <c r="W20" s="14"/>
      <c r="X20" s="15"/>
      <c r="Y20" s="14"/>
      <c r="Z20" s="15"/>
      <c r="AA20" s="14"/>
      <c r="AB20" s="15"/>
      <c r="AC20" s="14"/>
      <c r="AD20" s="15"/>
      <c r="AE20" s="14"/>
      <c r="AF20" s="15"/>
      <c r="AG20" s="14"/>
      <c r="AH20" s="15"/>
      <c r="AI20" s="14"/>
      <c r="AJ20" s="15"/>
      <c r="AK20" s="14"/>
      <c r="AL20" s="15"/>
      <c r="AM20" s="14"/>
      <c r="AN20" s="15"/>
    </row>
    <row r="21">
      <c r="A21" s="11">
        <v>125.0</v>
      </c>
      <c r="B21" s="3" t="s">
        <v>5587</v>
      </c>
      <c r="C21" s="5" t="s">
        <v>5588</v>
      </c>
      <c r="D21" s="5" t="s">
        <v>5206</v>
      </c>
      <c r="E21" s="5" t="s">
        <v>5207</v>
      </c>
      <c r="F21" s="14"/>
      <c r="G21" s="5" t="s">
        <v>5208</v>
      </c>
      <c r="H21" s="14"/>
      <c r="I21" s="12">
        <f>SUM(L21:AN21)-(J21*Cost!A$2)</f>
        <v>0.89</v>
      </c>
      <c r="J21" s="5">
        <f t="shared" si="1"/>
        <v>1</v>
      </c>
      <c r="K21" s="5" t="s">
        <v>1069</v>
      </c>
      <c r="L21" s="13">
        <v>0.99</v>
      </c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4"/>
      <c r="Z21" s="15"/>
      <c r="AA21" s="14"/>
      <c r="AB21" s="15"/>
      <c r="AC21" s="14"/>
      <c r="AD21" s="15"/>
      <c r="AE21" s="14"/>
      <c r="AF21" s="15"/>
      <c r="AG21" s="14"/>
      <c r="AH21" s="15"/>
      <c r="AI21" s="14"/>
      <c r="AJ21" s="15"/>
      <c r="AK21" s="14"/>
      <c r="AL21" s="15"/>
      <c r="AM21" s="14"/>
      <c r="AN21" s="15"/>
    </row>
    <row r="22">
      <c r="A22" s="11">
        <v>7.0</v>
      </c>
      <c r="B22" s="3" t="s">
        <v>5589</v>
      </c>
      <c r="C22" s="5" t="s">
        <v>5590</v>
      </c>
      <c r="D22" s="5" t="s">
        <v>5441</v>
      </c>
      <c r="E22" s="5" t="s">
        <v>5435</v>
      </c>
      <c r="F22" s="14"/>
      <c r="G22" s="5" t="s">
        <v>5305</v>
      </c>
      <c r="H22" s="3" t="s">
        <v>5442</v>
      </c>
      <c r="I22" s="12">
        <f>SUM(L22:AN22)-(J22*Cost!A$2)</f>
        <v>1.78</v>
      </c>
      <c r="J22" s="5">
        <f t="shared" si="1"/>
        <v>2</v>
      </c>
      <c r="K22" s="5" t="s">
        <v>1100</v>
      </c>
      <c r="L22" s="13">
        <v>0.99</v>
      </c>
      <c r="M22" s="5" t="s">
        <v>4360</v>
      </c>
      <c r="N22" s="13">
        <v>0.99</v>
      </c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5"/>
      <c r="AA22" s="14"/>
      <c r="AB22" s="15"/>
      <c r="AC22" s="14"/>
      <c r="AD22" s="15"/>
      <c r="AE22" s="14"/>
      <c r="AF22" s="15"/>
      <c r="AG22" s="14"/>
      <c r="AH22" s="15"/>
      <c r="AI22" s="14"/>
      <c r="AJ22" s="15"/>
      <c r="AK22" s="14"/>
      <c r="AL22" s="15"/>
      <c r="AM22" s="14"/>
      <c r="AN22" s="15"/>
    </row>
    <row r="23">
      <c r="A23" s="11">
        <v>59.0</v>
      </c>
      <c r="B23" s="3" t="s">
        <v>5591</v>
      </c>
      <c r="C23" s="5" t="s">
        <v>5592</v>
      </c>
      <c r="D23" s="5" t="s">
        <v>5107</v>
      </c>
      <c r="E23" s="5" t="s">
        <v>5108</v>
      </c>
      <c r="F23" s="5" t="s">
        <v>5109</v>
      </c>
      <c r="G23" s="5" t="s">
        <v>5064</v>
      </c>
      <c r="H23" s="5" t="s">
        <v>5110</v>
      </c>
      <c r="I23" s="12">
        <f>SUM(L23:AN23)-(J23*Cost!A$2)</f>
        <v>5.34</v>
      </c>
      <c r="J23" s="5">
        <f t="shared" si="1"/>
        <v>6</v>
      </c>
      <c r="K23" s="5" t="s">
        <v>1105</v>
      </c>
      <c r="L23" s="13">
        <v>0.99</v>
      </c>
      <c r="M23" s="5" t="s">
        <v>2277</v>
      </c>
      <c r="N23" s="13">
        <v>0.99</v>
      </c>
      <c r="O23" s="5" t="s">
        <v>1770</v>
      </c>
      <c r="P23" s="13">
        <v>0.99</v>
      </c>
      <c r="Q23" s="5" t="s">
        <v>4141</v>
      </c>
      <c r="R23" s="13">
        <v>0.99</v>
      </c>
      <c r="S23" s="5" t="s">
        <v>4057</v>
      </c>
      <c r="T23" s="13">
        <v>0.99</v>
      </c>
      <c r="U23" s="5" t="s">
        <v>935</v>
      </c>
      <c r="V23" s="13">
        <v>0.99</v>
      </c>
      <c r="W23" s="14"/>
      <c r="X23" s="15"/>
      <c r="Y23" s="14"/>
      <c r="Z23" s="15"/>
      <c r="AA23" s="14"/>
      <c r="AB23" s="15"/>
      <c r="AC23" s="14"/>
      <c r="AD23" s="15"/>
      <c r="AE23" s="14"/>
      <c r="AF23" s="15"/>
      <c r="AG23" s="14"/>
      <c r="AH23" s="15"/>
      <c r="AI23" s="14"/>
      <c r="AJ23" s="15"/>
      <c r="AK23" s="14"/>
      <c r="AL23" s="15"/>
      <c r="AM23" s="14"/>
      <c r="AN23" s="15"/>
    </row>
    <row r="24">
      <c r="A24" s="11">
        <v>211.0</v>
      </c>
      <c r="B24" s="3" t="s">
        <v>5593</v>
      </c>
      <c r="C24" s="5" t="s">
        <v>5594</v>
      </c>
      <c r="D24" s="5" t="s">
        <v>5183</v>
      </c>
      <c r="E24" s="5" t="s">
        <v>5184</v>
      </c>
      <c r="F24" s="5" t="s">
        <v>5185</v>
      </c>
      <c r="G24" s="5" t="s">
        <v>5064</v>
      </c>
      <c r="H24" s="3" t="s">
        <v>5186</v>
      </c>
      <c r="I24" s="12">
        <f>SUM(L24:AN24)-(J24*Cost!A$2)</f>
        <v>1.78</v>
      </c>
      <c r="J24" s="5">
        <f t="shared" si="1"/>
        <v>2</v>
      </c>
      <c r="K24" s="5" t="s">
        <v>1138</v>
      </c>
      <c r="L24" s="13">
        <v>0.99</v>
      </c>
      <c r="M24" s="5" t="s">
        <v>4363</v>
      </c>
      <c r="N24" s="13">
        <v>0.99</v>
      </c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4"/>
      <c r="Z24" s="15"/>
      <c r="AA24" s="14"/>
      <c r="AB24" s="15"/>
      <c r="AC24" s="14"/>
      <c r="AD24" s="15"/>
      <c r="AE24" s="14"/>
      <c r="AF24" s="15"/>
      <c r="AG24" s="14"/>
      <c r="AH24" s="15"/>
      <c r="AI24" s="14"/>
      <c r="AJ24" s="15"/>
      <c r="AK24" s="14"/>
      <c r="AL24" s="15"/>
      <c r="AM24" s="14"/>
      <c r="AN24" s="15"/>
    </row>
    <row r="25">
      <c r="A25" s="11">
        <v>199.0</v>
      </c>
      <c r="B25" s="3" t="s">
        <v>5595</v>
      </c>
      <c r="C25" s="5" t="s">
        <v>5566</v>
      </c>
      <c r="D25" s="5" t="s">
        <v>5145</v>
      </c>
      <c r="E25" s="5" t="s">
        <v>5073</v>
      </c>
      <c r="F25" s="5" t="s">
        <v>5074</v>
      </c>
      <c r="G25" s="5" t="s">
        <v>5075</v>
      </c>
      <c r="H25" s="5" t="s">
        <v>5146</v>
      </c>
      <c r="I25" s="12">
        <f>SUM(L25:AN25)-(J25*Cost!A$2)</f>
        <v>5.34</v>
      </c>
      <c r="J25" s="5">
        <f t="shared" si="1"/>
        <v>6</v>
      </c>
      <c r="K25" s="5" t="s">
        <v>1140</v>
      </c>
      <c r="L25" s="13">
        <v>0.99</v>
      </c>
      <c r="M25" s="5" t="s">
        <v>4299</v>
      </c>
      <c r="N25" s="13">
        <v>0.99</v>
      </c>
      <c r="O25" s="5" t="s">
        <v>916</v>
      </c>
      <c r="P25" s="13">
        <v>0.99</v>
      </c>
      <c r="Q25" s="5" t="s">
        <v>2942</v>
      </c>
      <c r="R25" s="13">
        <v>0.99</v>
      </c>
      <c r="S25" s="5" t="s">
        <v>3804</v>
      </c>
      <c r="T25" s="13">
        <v>0.99</v>
      </c>
      <c r="U25" s="5" t="s">
        <v>1128</v>
      </c>
      <c r="V25" s="13">
        <v>0.99</v>
      </c>
      <c r="W25" s="14"/>
      <c r="X25" s="15"/>
      <c r="Y25" s="14"/>
      <c r="Z25" s="15"/>
      <c r="AA25" s="14"/>
      <c r="AB25" s="15"/>
      <c r="AC25" s="14"/>
      <c r="AD25" s="15"/>
      <c r="AE25" s="14"/>
      <c r="AF25" s="15"/>
      <c r="AG25" s="14"/>
      <c r="AH25" s="15"/>
      <c r="AI25" s="14"/>
      <c r="AJ25" s="15"/>
      <c r="AK25" s="14"/>
      <c r="AL25" s="15"/>
      <c r="AM25" s="14"/>
      <c r="AN25" s="15"/>
    </row>
    <row r="26">
      <c r="A26" s="11">
        <v>192.0</v>
      </c>
      <c r="B26" s="3" t="s">
        <v>5596</v>
      </c>
      <c r="C26" s="5" t="s">
        <v>5597</v>
      </c>
      <c r="D26" s="5" t="s">
        <v>5447</v>
      </c>
      <c r="E26" s="5" t="s">
        <v>5448</v>
      </c>
      <c r="F26" s="5" t="s">
        <v>5449</v>
      </c>
      <c r="G26" s="5" t="s">
        <v>444</v>
      </c>
      <c r="H26" s="5" t="s">
        <v>5450</v>
      </c>
      <c r="I26" s="12">
        <f>SUM(L26:AN26)-(J26*Cost!A$2)</f>
        <v>5.34</v>
      </c>
      <c r="J26" s="5">
        <f t="shared" si="1"/>
        <v>6</v>
      </c>
      <c r="K26" s="5" t="s">
        <v>1172</v>
      </c>
      <c r="L26" s="13">
        <v>0.99</v>
      </c>
      <c r="M26" s="5" t="s">
        <v>1665</v>
      </c>
      <c r="N26" s="13">
        <v>0.99</v>
      </c>
      <c r="O26" s="5" t="s">
        <v>3526</v>
      </c>
      <c r="P26" s="13">
        <v>0.99</v>
      </c>
      <c r="Q26" s="5" t="s">
        <v>2255</v>
      </c>
      <c r="R26" s="13">
        <v>0.99</v>
      </c>
      <c r="S26" s="5" t="s">
        <v>1490</v>
      </c>
      <c r="T26" s="13">
        <v>0.99</v>
      </c>
      <c r="U26" s="5" t="s">
        <v>2562</v>
      </c>
      <c r="V26" s="13">
        <v>0.99</v>
      </c>
      <c r="W26" s="14"/>
      <c r="X26" s="15"/>
      <c r="Y26" s="14"/>
      <c r="Z26" s="15"/>
      <c r="AA26" s="14"/>
      <c r="AB26" s="15"/>
      <c r="AC26" s="14"/>
      <c r="AD26" s="15"/>
      <c r="AE26" s="14"/>
      <c r="AF26" s="15"/>
      <c r="AG26" s="14"/>
      <c r="AH26" s="15"/>
      <c r="AI26" s="14"/>
      <c r="AJ26" s="15"/>
      <c r="AK26" s="14"/>
      <c r="AL26" s="15"/>
      <c r="AM26" s="14"/>
      <c r="AN26" s="15"/>
    </row>
    <row r="27">
      <c r="A27" s="11">
        <v>97.0</v>
      </c>
      <c r="B27" s="3" t="s">
        <v>5598</v>
      </c>
      <c r="C27" s="5" t="s">
        <v>5599</v>
      </c>
      <c r="D27" s="5" t="s">
        <v>5455</v>
      </c>
      <c r="E27" s="5" t="s">
        <v>5456</v>
      </c>
      <c r="F27" s="14"/>
      <c r="G27" s="5" t="s">
        <v>5392</v>
      </c>
      <c r="H27" s="3" t="s">
        <v>5457</v>
      </c>
      <c r="I27" s="12">
        <f>SUM(L27:AN27)-(J27*Cost!A$2)</f>
        <v>1.89</v>
      </c>
      <c r="J27" s="5">
        <f t="shared" si="1"/>
        <v>1</v>
      </c>
      <c r="K27" s="5" t="s">
        <v>1175</v>
      </c>
      <c r="L27" s="13">
        <v>1.99</v>
      </c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4"/>
      <c r="Z27" s="15"/>
      <c r="AA27" s="14"/>
      <c r="AB27" s="15"/>
      <c r="AC27" s="14"/>
      <c r="AD27" s="15"/>
      <c r="AE27" s="14"/>
      <c r="AF27" s="15"/>
      <c r="AG27" s="14"/>
      <c r="AH27" s="15"/>
      <c r="AI27" s="14"/>
      <c r="AJ27" s="15"/>
      <c r="AK27" s="14"/>
      <c r="AL27" s="15"/>
      <c r="AM27" s="14"/>
      <c r="AN27" s="15"/>
    </row>
    <row r="28">
      <c r="A28" s="11">
        <v>408.0</v>
      </c>
      <c r="B28" s="3" t="s">
        <v>5600</v>
      </c>
      <c r="C28" s="5" t="s">
        <v>5601</v>
      </c>
      <c r="D28" s="5" t="s">
        <v>5462</v>
      </c>
      <c r="E28" s="5" t="s">
        <v>5463</v>
      </c>
      <c r="F28" s="5" t="s">
        <v>5464</v>
      </c>
      <c r="G28" s="5" t="s">
        <v>5064</v>
      </c>
      <c r="H28" s="3" t="s">
        <v>5465</v>
      </c>
      <c r="I28" s="12">
        <f>SUM(L28:AN28)-(J28*Cost!A$2)</f>
        <v>3.56</v>
      </c>
      <c r="J28" s="5">
        <f t="shared" si="1"/>
        <v>4</v>
      </c>
      <c r="K28" s="5" t="s">
        <v>1197</v>
      </c>
      <c r="L28" s="13">
        <v>0.99</v>
      </c>
      <c r="M28" s="5" t="s">
        <v>2137</v>
      </c>
      <c r="N28" s="13">
        <v>0.99</v>
      </c>
      <c r="O28" s="5" t="s">
        <v>4845</v>
      </c>
      <c r="P28" s="13">
        <v>0.99</v>
      </c>
      <c r="Q28" s="5" t="s">
        <v>2451</v>
      </c>
      <c r="R28" s="13">
        <v>0.99</v>
      </c>
      <c r="S28" s="14"/>
      <c r="T28" s="15"/>
      <c r="U28" s="14"/>
      <c r="V28" s="15"/>
      <c r="W28" s="14"/>
      <c r="X28" s="15"/>
      <c r="Y28" s="14"/>
      <c r="Z28" s="15"/>
      <c r="AA28" s="14"/>
      <c r="AB28" s="15"/>
      <c r="AC28" s="14"/>
      <c r="AD28" s="15"/>
      <c r="AE28" s="14"/>
      <c r="AF28" s="15"/>
      <c r="AG28" s="14"/>
      <c r="AH28" s="15"/>
      <c r="AI28" s="14"/>
      <c r="AJ28" s="15"/>
      <c r="AK28" s="14"/>
      <c r="AL28" s="15"/>
      <c r="AM28" s="14"/>
      <c r="AN28" s="15"/>
    </row>
    <row r="29">
      <c r="A29" s="11">
        <v>204.0</v>
      </c>
      <c r="B29" s="3" t="s">
        <v>5602</v>
      </c>
      <c r="C29" s="5" t="s">
        <v>5560</v>
      </c>
      <c r="D29" s="5" t="s">
        <v>5220</v>
      </c>
      <c r="E29" s="5" t="s">
        <v>5221</v>
      </c>
      <c r="F29" s="14"/>
      <c r="G29" s="5" t="s">
        <v>5162</v>
      </c>
      <c r="H29" s="3" t="s">
        <v>5222</v>
      </c>
      <c r="I29" s="12">
        <f>SUM(L29:AN29)-(J29*Cost!A$2)</f>
        <v>3.78</v>
      </c>
      <c r="J29" s="5">
        <f t="shared" si="1"/>
        <v>2</v>
      </c>
      <c r="K29" s="5" t="s">
        <v>1209</v>
      </c>
      <c r="L29" s="13">
        <v>1.99</v>
      </c>
      <c r="M29" s="5" t="s">
        <v>3004</v>
      </c>
      <c r="N29" s="13">
        <v>1.99</v>
      </c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4"/>
      <c r="Z29" s="15"/>
      <c r="AA29" s="14"/>
      <c r="AB29" s="15"/>
      <c r="AC29" s="14"/>
      <c r="AD29" s="15"/>
      <c r="AE29" s="14"/>
      <c r="AF29" s="15"/>
      <c r="AG29" s="14"/>
      <c r="AH29" s="15"/>
      <c r="AI29" s="14"/>
      <c r="AJ29" s="15"/>
      <c r="AK29" s="14"/>
      <c r="AL29" s="15"/>
      <c r="AM29" s="14"/>
      <c r="AN29" s="15"/>
    </row>
    <row r="30">
      <c r="A30" s="11">
        <v>373.0</v>
      </c>
      <c r="B30" s="3" t="s">
        <v>5603</v>
      </c>
      <c r="C30" s="5" t="s">
        <v>5604</v>
      </c>
      <c r="D30" s="5" t="s">
        <v>5117</v>
      </c>
      <c r="E30" s="5" t="s">
        <v>5118</v>
      </c>
      <c r="F30" s="5" t="s">
        <v>5119</v>
      </c>
      <c r="G30" s="5" t="s">
        <v>5075</v>
      </c>
      <c r="H30" s="5" t="s">
        <v>5120</v>
      </c>
      <c r="I30" s="12">
        <f>SUM(L30:AN30)-(J30*Cost!A$2)</f>
        <v>3.56</v>
      </c>
      <c r="J30" s="5">
        <f t="shared" si="1"/>
        <v>4</v>
      </c>
      <c r="K30" s="5" t="s">
        <v>1213</v>
      </c>
      <c r="L30" s="13">
        <v>0.99</v>
      </c>
      <c r="M30" s="5" t="s">
        <v>1998</v>
      </c>
      <c r="N30" s="13">
        <v>0.99</v>
      </c>
      <c r="O30" s="5" t="s">
        <v>2745</v>
      </c>
      <c r="P30" s="13">
        <v>0.99</v>
      </c>
      <c r="Q30" s="5" t="s">
        <v>4038</v>
      </c>
      <c r="R30" s="13">
        <v>0.99</v>
      </c>
      <c r="S30" s="14"/>
      <c r="T30" s="15"/>
      <c r="U30" s="14"/>
      <c r="V30" s="15"/>
      <c r="W30" s="14"/>
      <c r="X30" s="15"/>
      <c r="Y30" s="14"/>
      <c r="Z30" s="15"/>
      <c r="AA30" s="14"/>
      <c r="AB30" s="15"/>
      <c r="AC30" s="14"/>
      <c r="AD30" s="15"/>
      <c r="AE30" s="14"/>
      <c r="AF30" s="15"/>
      <c r="AG30" s="14"/>
      <c r="AH30" s="15"/>
      <c r="AI30" s="14"/>
      <c r="AJ30" s="15"/>
      <c r="AK30" s="14"/>
      <c r="AL30" s="15"/>
      <c r="AM30" s="14"/>
      <c r="AN30" s="15"/>
    </row>
    <row r="31">
      <c r="A31" s="11">
        <v>67.0</v>
      </c>
      <c r="B31" s="3" t="s">
        <v>5605</v>
      </c>
      <c r="C31" s="5" t="s">
        <v>5606</v>
      </c>
      <c r="D31" s="5" t="s">
        <v>5303</v>
      </c>
      <c r="E31" s="5" t="s">
        <v>5304</v>
      </c>
      <c r="F31" s="14"/>
      <c r="G31" s="5" t="s">
        <v>5305</v>
      </c>
      <c r="H31" s="3" t="s">
        <v>5306</v>
      </c>
      <c r="I31" s="12">
        <f>SUM(L31:AN31)-(J31*Cost!A$2)</f>
        <v>8.01</v>
      </c>
      <c r="J31" s="5">
        <f t="shared" si="1"/>
        <v>9</v>
      </c>
      <c r="K31" s="5" t="s">
        <v>1225</v>
      </c>
      <c r="L31" s="13">
        <v>0.99</v>
      </c>
      <c r="M31" s="5" t="s">
        <v>3660</v>
      </c>
      <c r="N31" s="13">
        <v>0.99</v>
      </c>
      <c r="O31" s="5" t="s">
        <v>3279</v>
      </c>
      <c r="P31" s="13">
        <v>0.99</v>
      </c>
      <c r="Q31" s="5" t="s">
        <v>583</v>
      </c>
      <c r="R31" s="13">
        <v>0.99</v>
      </c>
      <c r="S31" s="5" t="s">
        <v>4781</v>
      </c>
      <c r="T31" s="13">
        <v>0.99</v>
      </c>
      <c r="U31" s="5" t="s">
        <v>3420</v>
      </c>
      <c r="V31" s="13">
        <v>0.99</v>
      </c>
      <c r="W31" s="5" t="s">
        <v>4987</v>
      </c>
      <c r="X31" s="13">
        <v>0.99</v>
      </c>
      <c r="Y31" s="5" t="s">
        <v>1291</v>
      </c>
      <c r="Z31" s="13">
        <v>0.99</v>
      </c>
      <c r="AA31" s="5" t="s">
        <v>1519</v>
      </c>
      <c r="AB31" s="13">
        <v>0.99</v>
      </c>
      <c r="AC31" s="14"/>
      <c r="AD31" s="15"/>
      <c r="AE31" s="14"/>
      <c r="AF31" s="15"/>
      <c r="AG31" s="14"/>
      <c r="AH31" s="15"/>
      <c r="AI31" s="14"/>
      <c r="AJ31" s="15"/>
      <c r="AK31" s="14"/>
      <c r="AL31" s="15"/>
      <c r="AM31" s="14"/>
      <c r="AN31" s="15"/>
    </row>
    <row r="32">
      <c r="A32" s="11">
        <v>244.0</v>
      </c>
      <c r="B32" s="3" t="s">
        <v>5607</v>
      </c>
      <c r="C32" s="5" t="s">
        <v>5597</v>
      </c>
      <c r="D32" s="5" t="s">
        <v>5447</v>
      </c>
      <c r="E32" s="5" t="s">
        <v>5448</v>
      </c>
      <c r="F32" s="5" t="s">
        <v>5449</v>
      </c>
      <c r="G32" s="5" t="s">
        <v>444</v>
      </c>
      <c r="H32" s="5" t="s">
        <v>5450</v>
      </c>
      <c r="I32" s="12">
        <f>SUM(L32:AN32)-(J32*Cost!A$2)</f>
        <v>0.89</v>
      </c>
      <c r="J32" s="5">
        <f t="shared" si="1"/>
        <v>1</v>
      </c>
      <c r="K32" s="5" t="s">
        <v>1245</v>
      </c>
      <c r="L32" s="13">
        <v>0.99</v>
      </c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/>
      <c r="X32" s="15"/>
      <c r="Y32" s="14"/>
      <c r="Z32" s="15"/>
      <c r="AA32" s="14"/>
      <c r="AB32" s="15"/>
      <c r="AC32" s="14"/>
      <c r="AD32" s="15"/>
      <c r="AE32" s="14"/>
      <c r="AF32" s="15"/>
      <c r="AG32" s="14"/>
      <c r="AH32" s="15"/>
      <c r="AI32" s="14"/>
      <c r="AJ32" s="15"/>
      <c r="AK32" s="14"/>
      <c r="AL32" s="15"/>
      <c r="AM32" s="14"/>
      <c r="AN32" s="15"/>
    </row>
    <row r="33">
      <c r="A33" s="11">
        <v>14.0</v>
      </c>
      <c r="B33" s="3" t="s">
        <v>5608</v>
      </c>
      <c r="C33" s="5" t="s">
        <v>5592</v>
      </c>
      <c r="D33" s="5" t="s">
        <v>5107</v>
      </c>
      <c r="E33" s="5" t="s">
        <v>5108</v>
      </c>
      <c r="F33" s="5" t="s">
        <v>5109</v>
      </c>
      <c r="G33" s="5" t="s">
        <v>5064</v>
      </c>
      <c r="H33" s="5" t="s">
        <v>5110</v>
      </c>
      <c r="I33" s="12">
        <f>SUM(L33:AN33)-(J33*Cost!A$2)</f>
        <v>1.78</v>
      </c>
      <c r="J33" s="5">
        <f t="shared" si="1"/>
        <v>2</v>
      </c>
      <c r="K33" s="5" t="s">
        <v>1246</v>
      </c>
      <c r="L33" s="13">
        <v>0.99</v>
      </c>
      <c r="M33" s="5" t="s">
        <v>1078</v>
      </c>
      <c r="N33" s="13">
        <v>0.99</v>
      </c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  <c r="AI33" s="14"/>
      <c r="AJ33" s="15"/>
      <c r="AK33" s="14"/>
      <c r="AL33" s="15"/>
      <c r="AM33" s="14"/>
      <c r="AN33" s="15"/>
    </row>
    <row r="34">
      <c r="A34" s="11">
        <v>241.0</v>
      </c>
      <c r="B34" s="3" t="s">
        <v>5609</v>
      </c>
      <c r="C34" s="5" t="s">
        <v>5606</v>
      </c>
      <c r="D34" s="5" t="s">
        <v>5303</v>
      </c>
      <c r="E34" s="5" t="s">
        <v>5304</v>
      </c>
      <c r="F34" s="14"/>
      <c r="G34" s="5" t="s">
        <v>5305</v>
      </c>
      <c r="H34" s="3" t="s">
        <v>5306</v>
      </c>
      <c r="I34" s="12">
        <f>SUM(L34:AN34)-(J34*Cost!A$2)</f>
        <v>5.34</v>
      </c>
      <c r="J34" s="5">
        <f t="shared" si="1"/>
        <v>6</v>
      </c>
      <c r="K34" s="5" t="s">
        <v>1255</v>
      </c>
      <c r="L34" s="13">
        <v>0.99</v>
      </c>
      <c r="M34" s="5" t="s">
        <v>4302</v>
      </c>
      <c r="N34" s="13">
        <v>0.99</v>
      </c>
      <c r="O34" s="5" t="s">
        <v>2918</v>
      </c>
      <c r="P34" s="13">
        <v>0.99</v>
      </c>
      <c r="Q34" s="5" t="s">
        <v>1233</v>
      </c>
      <c r="R34" s="13">
        <v>0.99</v>
      </c>
      <c r="S34" s="5" t="s">
        <v>3399</v>
      </c>
      <c r="T34" s="13">
        <v>0.99</v>
      </c>
      <c r="U34" s="5" t="s">
        <v>889</v>
      </c>
      <c r="V34" s="13">
        <v>0.99</v>
      </c>
      <c r="W34" s="14"/>
      <c r="X34" s="15"/>
      <c r="Y34" s="14"/>
      <c r="Z34" s="15"/>
      <c r="AA34" s="14"/>
      <c r="AB34" s="15"/>
      <c r="AC34" s="14"/>
      <c r="AD34" s="15"/>
      <c r="AE34" s="14"/>
      <c r="AF34" s="15"/>
      <c r="AG34" s="14"/>
      <c r="AH34" s="15"/>
      <c r="AI34" s="14"/>
      <c r="AJ34" s="15"/>
      <c r="AK34" s="14"/>
      <c r="AL34" s="15"/>
      <c r="AM34" s="14"/>
      <c r="AN34" s="15"/>
    </row>
    <row r="35">
      <c r="A35" s="11">
        <v>113.0</v>
      </c>
      <c r="B35" s="3" t="s">
        <v>5610</v>
      </c>
      <c r="C35" s="5" t="s">
        <v>5611</v>
      </c>
      <c r="D35" s="5" t="s">
        <v>5348</v>
      </c>
      <c r="E35" s="5" t="s">
        <v>5091</v>
      </c>
      <c r="F35" s="5" t="s">
        <v>5063</v>
      </c>
      <c r="G35" s="5" t="s">
        <v>5064</v>
      </c>
      <c r="H35" s="5" t="s">
        <v>5349</v>
      </c>
      <c r="I35" s="12">
        <f>SUM(L35:AN35)-(J35*Cost!A$2)</f>
        <v>1.78</v>
      </c>
      <c r="J35" s="5">
        <f t="shared" si="1"/>
        <v>2</v>
      </c>
      <c r="K35" s="5" t="s">
        <v>1261</v>
      </c>
      <c r="L35" s="13">
        <v>0.99</v>
      </c>
      <c r="M35" s="5" t="s">
        <v>3967</v>
      </c>
      <c r="N35" s="13">
        <v>0.99</v>
      </c>
      <c r="O35" s="14"/>
      <c r="P35" s="15"/>
      <c r="Q35" s="14"/>
      <c r="R35" s="15"/>
      <c r="S35" s="14"/>
      <c r="T35" s="15"/>
      <c r="U35" s="14"/>
      <c r="V35" s="15"/>
      <c r="W35" s="14"/>
      <c r="X35" s="15"/>
      <c r="Y35" s="14"/>
      <c r="Z35" s="15"/>
      <c r="AA35" s="14"/>
      <c r="AB35" s="15"/>
      <c r="AC35" s="14"/>
      <c r="AD35" s="15"/>
      <c r="AE35" s="14"/>
      <c r="AF35" s="15"/>
      <c r="AG35" s="14"/>
      <c r="AH35" s="15"/>
      <c r="AI35" s="14"/>
      <c r="AJ35" s="15"/>
      <c r="AK35" s="14"/>
      <c r="AL35" s="15"/>
      <c r="AM35" s="14"/>
      <c r="AN35" s="15"/>
    </row>
    <row r="36">
      <c r="A36" s="11">
        <v>233.0</v>
      </c>
      <c r="B36" s="3" t="s">
        <v>5612</v>
      </c>
      <c r="C36" s="5" t="s">
        <v>5613</v>
      </c>
      <c r="D36" s="5" t="s">
        <v>5061</v>
      </c>
      <c r="E36" s="5" t="s">
        <v>5062</v>
      </c>
      <c r="F36" s="5" t="s">
        <v>5063</v>
      </c>
      <c r="G36" s="5" t="s">
        <v>5064</v>
      </c>
      <c r="H36" s="3" t="s">
        <v>5065</v>
      </c>
      <c r="I36" s="12">
        <f>SUM(L36:AN36)-(J36*Cost!A$2)</f>
        <v>3.56</v>
      </c>
      <c r="J36" s="5">
        <f t="shared" si="1"/>
        <v>4</v>
      </c>
      <c r="K36" s="5" t="s">
        <v>1264</v>
      </c>
      <c r="L36" s="13">
        <v>0.99</v>
      </c>
      <c r="M36" s="5" t="s">
        <v>3691</v>
      </c>
      <c r="N36" s="13">
        <v>0.99</v>
      </c>
      <c r="O36" s="5" t="s">
        <v>1562</v>
      </c>
      <c r="P36" s="13">
        <v>0.99</v>
      </c>
      <c r="Q36" s="5" t="s">
        <v>3607</v>
      </c>
      <c r="R36" s="13">
        <v>0.99</v>
      </c>
      <c r="S36" s="14"/>
      <c r="T36" s="15"/>
      <c r="U36" s="14"/>
      <c r="V36" s="15"/>
      <c r="W36" s="14"/>
      <c r="X36" s="15"/>
      <c r="Y36" s="14"/>
      <c r="Z36" s="15"/>
      <c r="AA36" s="14"/>
      <c r="AB36" s="15"/>
      <c r="AC36" s="14"/>
      <c r="AD36" s="15"/>
      <c r="AE36" s="14"/>
      <c r="AF36" s="15"/>
      <c r="AG36" s="14"/>
      <c r="AH36" s="15"/>
      <c r="AI36" s="14"/>
      <c r="AJ36" s="15"/>
      <c r="AK36" s="14"/>
      <c r="AL36" s="15"/>
      <c r="AM36" s="14"/>
      <c r="AN36" s="15"/>
    </row>
    <row r="37">
      <c r="A37" s="11">
        <v>177.0</v>
      </c>
      <c r="B37" s="3" t="s">
        <v>5614</v>
      </c>
      <c r="C37" s="5" t="s">
        <v>5566</v>
      </c>
      <c r="D37" s="5" t="s">
        <v>5145</v>
      </c>
      <c r="E37" s="5" t="s">
        <v>5073</v>
      </c>
      <c r="F37" s="5" t="s">
        <v>5074</v>
      </c>
      <c r="G37" s="5" t="s">
        <v>5075</v>
      </c>
      <c r="H37" s="5" t="s">
        <v>5146</v>
      </c>
      <c r="I37" s="12">
        <f>SUM(L37:AN37)-(J37*Cost!A$2)</f>
        <v>3.56</v>
      </c>
      <c r="J37" s="5">
        <f t="shared" si="1"/>
        <v>4</v>
      </c>
      <c r="K37" s="5" t="s">
        <v>1303</v>
      </c>
      <c r="L37" s="13">
        <v>0.99</v>
      </c>
      <c r="M37" s="5" t="s">
        <v>1294</v>
      </c>
      <c r="N37" s="13">
        <v>0.99</v>
      </c>
      <c r="O37" s="5" t="s">
        <v>4119</v>
      </c>
      <c r="P37" s="13">
        <v>0.99</v>
      </c>
      <c r="Q37" s="5" t="s">
        <v>2067</v>
      </c>
      <c r="R37" s="13">
        <v>0.99</v>
      </c>
      <c r="S37" s="14"/>
      <c r="T37" s="15"/>
      <c r="U37" s="14"/>
      <c r="V37" s="15"/>
      <c r="W37" s="14"/>
      <c r="X37" s="15"/>
      <c r="Y37" s="14"/>
      <c r="Z37" s="15"/>
      <c r="AA37" s="14"/>
      <c r="AB37" s="15"/>
      <c r="AC37" s="14"/>
      <c r="AD37" s="15"/>
      <c r="AE37" s="14"/>
      <c r="AF37" s="15"/>
      <c r="AG37" s="14"/>
      <c r="AH37" s="15"/>
      <c r="AI37" s="14"/>
      <c r="AJ37" s="15"/>
      <c r="AK37" s="14"/>
      <c r="AL37" s="15"/>
      <c r="AM37" s="14"/>
      <c r="AN37" s="15"/>
    </row>
    <row r="38">
      <c r="A38" s="11">
        <v>333.0</v>
      </c>
      <c r="B38" s="3" t="s">
        <v>5615</v>
      </c>
      <c r="C38" s="5" t="s">
        <v>5616</v>
      </c>
      <c r="D38" s="5" t="s">
        <v>5213</v>
      </c>
      <c r="E38" s="5" t="s">
        <v>5214</v>
      </c>
      <c r="F38" s="5" t="s">
        <v>5177</v>
      </c>
      <c r="G38" s="5" t="s">
        <v>444</v>
      </c>
      <c r="H38" s="5" t="s">
        <v>5215</v>
      </c>
      <c r="I38" s="12">
        <f>SUM(L38:AN38)-(J38*Cost!A$2)</f>
        <v>8.01</v>
      </c>
      <c r="J38" s="5">
        <f t="shared" si="1"/>
        <v>9</v>
      </c>
      <c r="K38" s="5" t="s">
        <v>1314</v>
      </c>
      <c r="L38" s="13">
        <v>0.99</v>
      </c>
      <c r="M38" s="5" t="s">
        <v>4056</v>
      </c>
      <c r="N38" s="13">
        <v>0.99</v>
      </c>
      <c r="O38" s="5" t="s">
        <v>1502</v>
      </c>
      <c r="P38" s="13">
        <v>0.99</v>
      </c>
      <c r="Q38" s="5" t="s">
        <v>2396</v>
      </c>
      <c r="R38" s="13">
        <v>0.99</v>
      </c>
      <c r="S38" s="5" t="s">
        <v>4288</v>
      </c>
      <c r="T38" s="13">
        <v>0.99</v>
      </c>
      <c r="U38" s="5" t="s">
        <v>1271</v>
      </c>
      <c r="V38" s="13">
        <v>0.99</v>
      </c>
      <c r="W38" s="5" t="s">
        <v>4911</v>
      </c>
      <c r="X38" s="13">
        <v>0.99</v>
      </c>
      <c r="Y38" s="5" t="s">
        <v>4850</v>
      </c>
      <c r="Z38" s="13">
        <v>0.99</v>
      </c>
      <c r="AA38" s="5" t="s">
        <v>3202</v>
      </c>
      <c r="AB38" s="13">
        <v>0.99</v>
      </c>
      <c r="AC38" s="14"/>
      <c r="AD38" s="15"/>
      <c r="AE38" s="14"/>
      <c r="AF38" s="15"/>
      <c r="AG38" s="14"/>
      <c r="AH38" s="15"/>
      <c r="AI38" s="14"/>
      <c r="AJ38" s="15"/>
      <c r="AK38" s="14"/>
      <c r="AL38" s="15"/>
      <c r="AM38" s="14"/>
      <c r="AN38" s="15"/>
    </row>
    <row r="39">
      <c r="A39" s="11">
        <v>260.0</v>
      </c>
      <c r="B39" s="3" t="s">
        <v>5617</v>
      </c>
      <c r="C39" s="5" t="s">
        <v>5618</v>
      </c>
      <c r="D39" s="5" t="s">
        <v>5289</v>
      </c>
      <c r="E39" s="5" t="s">
        <v>5290</v>
      </c>
      <c r="F39" s="14"/>
      <c r="G39" s="5" t="s">
        <v>5291</v>
      </c>
      <c r="H39" s="3" t="s">
        <v>5292</v>
      </c>
      <c r="I39" s="12">
        <f>SUM(L39:AN39)-(J39*Cost!A$2)</f>
        <v>1.78</v>
      </c>
      <c r="J39" s="5">
        <f t="shared" si="1"/>
        <v>2</v>
      </c>
      <c r="K39" s="5" t="s">
        <v>1316</v>
      </c>
      <c r="L39" s="13">
        <v>0.99</v>
      </c>
      <c r="M39" s="5" t="s">
        <v>4214</v>
      </c>
      <c r="N39" s="13">
        <v>0.99</v>
      </c>
      <c r="O39" s="14"/>
      <c r="P39" s="15"/>
      <c r="Q39" s="14"/>
      <c r="R39" s="15"/>
      <c r="S39" s="14"/>
      <c r="T39" s="15"/>
      <c r="U39" s="14"/>
      <c r="V39" s="15"/>
      <c r="W39" s="14"/>
      <c r="X39" s="15"/>
      <c r="Y39" s="14"/>
      <c r="Z39" s="15"/>
      <c r="AA39" s="14"/>
      <c r="AB39" s="15"/>
      <c r="AC39" s="14"/>
      <c r="AD39" s="15"/>
      <c r="AE39" s="14"/>
      <c r="AF39" s="15"/>
      <c r="AG39" s="14"/>
      <c r="AH39" s="15"/>
      <c r="AI39" s="14"/>
      <c r="AJ39" s="15"/>
      <c r="AK39" s="14"/>
      <c r="AL39" s="15"/>
      <c r="AM39" s="14"/>
      <c r="AN39" s="15"/>
    </row>
    <row r="40">
      <c r="A40" s="11">
        <v>80.0</v>
      </c>
      <c r="B40" s="3" t="s">
        <v>5619</v>
      </c>
      <c r="C40" s="5" t="s">
        <v>5580</v>
      </c>
      <c r="D40" s="5" t="s">
        <v>5413</v>
      </c>
      <c r="E40" s="5" t="s">
        <v>5414</v>
      </c>
      <c r="F40" s="5" t="s">
        <v>5415</v>
      </c>
      <c r="G40" s="5" t="s">
        <v>5075</v>
      </c>
      <c r="H40" s="5" t="s">
        <v>5416</v>
      </c>
      <c r="I40" s="12">
        <f>SUM(L40:AN40)-(J40*Cost!A$2)</f>
        <v>5.34</v>
      </c>
      <c r="J40" s="5">
        <f t="shared" si="1"/>
        <v>6</v>
      </c>
      <c r="K40" s="5" t="s">
        <v>1324</v>
      </c>
      <c r="L40" s="13">
        <v>0.99</v>
      </c>
      <c r="M40" s="5" t="s">
        <v>3187</v>
      </c>
      <c r="N40" s="13">
        <v>0.99</v>
      </c>
      <c r="O40" s="5" t="s">
        <v>4158</v>
      </c>
      <c r="P40" s="13">
        <v>0.99</v>
      </c>
      <c r="Q40" s="5" t="s">
        <v>2380</v>
      </c>
      <c r="R40" s="13">
        <v>0.99</v>
      </c>
      <c r="S40" s="5" t="s">
        <v>4648</v>
      </c>
      <c r="T40" s="13">
        <v>0.99</v>
      </c>
      <c r="U40" s="5" t="s">
        <v>4177</v>
      </c>
      <c r="V40" s="13">
        <v>0.99</v>
      </c>
      <c r="W40" s="14"/>
      <c r="X40" s="15"/>
      <c r="Y40" s="14"/>
      <c r="Z40" s="15"/>
      <c r="AA40" s="14"/>
      <c r="AB40" s="15"/>
      <c r="AC40" s="14"/>
      <c r="AD40" s="15"/>
      <c r="AE40" s="14"/>
      <c r="AF40" s="15"/>
      <c r="AG40" s="14"/>
      <c r="AH40" s="15"/>
      <c r="AI40" s="14"/>
      <c r="AJ40" s="15"/>
      <c r="AK40" s="14"/>
      <c r="AL40" s="15"/>
      <c r="AM40" s="14"/>
      <c r="AN40" s="15"/>
    </row>
    <row r="41">
      <c r="A41" s="11">
        <v>397.0</v>
      </c>
      <c r="B41" s="3" t="s">
        <v>5620</v>
      </c>
      <c r="C41" s="5" t="s">
        <v>5621</v>
      </c>
      <c r="D41" s="5" t="s">
        <v>5235</v>
      </c>
      <c r="E41" s="5" t="s">
        <v>5236</v>
      </c>
      <c r="F41" s="5" t="s">
        <v>5237</v>
      </c>
      <c r="G41" s="5" t="s">
        <v>5064</v>
      </c>
      <c r="H41" s="3" t="s">
        <v>5238</v>
      </c>
      <c r="I41" s="12">
        <f>SUM(L41:AN41)-(J41*Cost!A$2)</f>
        <v>12.46</v>
      </c>
      <c r="J41" s="5">
        <f t="shared" si="1"/>
        <v>14</v>
      </c>
      <c r="K41" s="5" t="s">
        <v>1328</v>
      </c>
      <c r="L41" s="13">
        <v>0.99</v>
      </c>
      <c r="M41" s="5" t="s">
        <v>4944</v>
      </c>
      <c r="N41" s="13">
        <v>0.99</v>
      </c>
      <c r="O41" s="5" t="s">
        <v>4685</v>
      </c>
      <c r="P41" s="13">
        <v>0.99</v>
      </c>
      <c r="Q41" s="5" t="s">
        <v>4857</v>
      </c>
      <c r="R41" s="13">
        <v>0.99</v>
      </c>
      <c r="S41" s="5" t="s">
        <v>4201</v>
      </c>
      <c r="T41" s="13">
        <v>0.99</v>
      </c>
      <c r="U41" s="5" t="s">
        <v>4965</v>
      </c>
      <c r="V41" s="13">
        <v>0.99</v>
      </c>
      <c r="W41" s="5" t="s">
        <v>4273</v>
      </c>
      <c r="X41" s="13">
        <v>0.99</v>
      </c>
      <c r="Y41" s="5" t="s">
        <v>1133</v>
      </c>
      <c r="Z41" s="13">
        <v>0.99</v>
      </c>
      <c r="AA41" s="5" t="s">
        <v>1985</v>
      </c>
      <c r="AB41" s="13">
        <v>0.99</v>
      </c>
      <c r="AC41" s="5" t="s">
        <v>3163</v>
      </c>
      <c r="AD41" s="13">
        <v>0.99</v>
      </c>
      <c r="AE41" s="5" t="s">
        <v>3557</v>
      </c>
      <c r="AF41" s="13">
        <v>0.99</v>
      </c>
      <c r="AG41" s="5" t="s">
        <v>1742</v>
      </c>
      <c r="AH41" s="13">
        <v>0.99</v>
      </c>
      <c r="AI41" s="5" t="s">
        <v>3030</v>
      </c>
      <c r="AJ41" s="13">
        <v>0.99</v>
      </c>
      <c r="AK41" s="5" t="s">
        <v>4301</v>
      </c>
      <c r="AL41" s="13">
        <v>0.99</v>
      </c>
      <c r="AM41" s="5"/>
      <c r="AN41" s="13"/>
    </row>
    <row r="42">
      <c r="A42" s="11">
        <v>49.0</v>
      </c>
      <c r="B42" s="3" t="s">
        <v>5622</v>
      </c>
      <c r="C42" s="5" t="s">
        <v>5616</v>
      </c>
      <c r="D42" s="5" t="s">
        <v>5213</v>
      </c>
      <c r="E42" s="5" t="s">
        <v>5214</v>
      </c>
      <c r="F42" s="5" t="s">
        <v>5177</v>
      </c>
      <c r="G42" s="5" t="s">
        <v>444</v>
      </c>
      <c r="H42" s="5" t="s">
        <v>5215</v>
      </c>
      <c r="I42" s="12">
        <f>SUM(L42:AN42)-(J42*Cost!A$2)</f>
        <v>1.78</v>
      </c>
      <c r="J42" s="5">
        <f t="shared" si="1"/>
        <v>2</v>
      </c>
      <c r="K42" s="5" t="s">
        <v>1332</v>
      </c>
      <c r="L42" s="13">
        <v>0.99</v>
      </c>
      <c r="M42" s="5" t="s">
        <v>1675</v>
      </c>
      <c r="N42" s="13">
        <v>0.99</v>
      </c>
      <c r="O42" s="14"/>
      <c r="P42" s="15"/>
      <c r="Q42" s="14"/>
      <c r="R42" s="15"/>
      <c r="S42" s="14"/>
      <c r="T42" s="15"/>
      <c r="U42" s="14"/>
      <c r="V42" s="15"/>
      <c r="W42" s="14"/>
      <c r="X42" s="15"/>
      <c r="Y42" s="14"/>
      <c r="Z42" s="15"/>
      <c r="AA42" s="14"/>
      <c r="AB42" s="15"/>
      <c r="AC42" s="14"/>
      <c r="AD42" s="15"/>
      <c r="AE42" s="14"/>
      <c r="AF42" s="15"/>
      <c r="AG42" s="14"/>
      <c r="AH42" s="15"/>
      <c r="AI42" s="14"/>
      <c r="AJ42" s="15"/>
      <c r="AK42" s="14"/>
      <c r="AL42" s="15"/>
      <c r="AM42" s="14"/>
      <c r="AN42" s="15"/>
    </row>
    <row r="43">
      <c r="A43" s="11">
        <v>131.0</v>
      </c>
      <c r="B43" s="3" t="s">
        <v>5623</v>
      </c>
      <c r="C43" s="5" t="s">
        <v>5624</v>
      </c>
      <c r="D43" s="5" t="s">
        <v>5390</v>
      </c>
      <c r="E43" s="5" t="s">
        <v>5391</v>
      </c>
      <c r="F43" s="14"/>
      <c r="G43" s="5" t="s">
        <v>5392</v>
      </c>
      <c r="H43" s="3" t="s">
        <v>5393</v>
      </c>
      <c r="I43" s="12">
        <f>SUM(L43:AN43)-(J43*Cost!A$2)</f>
        <v>12.46</v>
      </c>
      <c r="J43" s="5">
        <f t="shared" si="1"/>
        <v>14</v>
      </c>
      <c r="K43" s="5" t="s">
        <v>1334</v>
      </c>
      <c r="L43" s="13">
        <v>0.99</v>
      </c>
      <c r="M43" s="5" t="s">
        <v>3636</v>
      </c>
      <c r="N43" s="13">
        <v>0.99</v>
      </c>
      <c r="O43" s="5" t="s">
        <v>1567</v>
      </c>
      <c r="P43" s="13">
        <v>0.99</v>
      </c>
      <c r="Q43" s="5" t="s">
        <v>4424</v>
      </c>
      <c r="R43" s="13">
        <v>0.99</v>
      </c>
      <c r="S43" s="5" t="s">
        <v>3023</v>
      </c>
      <c r="T43" s="13">
        <v>0.99</v>
      </c>
      <c r="U43" s="5" t="s">
        <v>2929</v>
      </c>
      <c r="V43" s="13">
        <v>0.99</v>
      </c>
      <c r="W43" s="5" t="s">
        <v>3695</v>
      </c>
      <c r="X43" s="13">
        <v>0.99</v>
      </c>
      <c r="Y43" s="5" t="s">
        <v>826</v>
      </c>
      <c r="Z43" s="13">
        <v>0.99</v>
      </c>
      <c r="AA43" s="5" t="s">
        <v>2434</v>
      </c>
      <c r="AB43" s="13">
        <v>0.99</v>
      </c>
      <c r="AC43" s="5" t="s">
        <v>1619</v>
      </c>
      <c r="AD43" s="13">
        <v>0.99</v>
      </c>
      <c r="AE43" s="5" t="s">
        <v>812</v>
      </c>
      <c r="AF43" s="13">
        <v>0.99</v>
      </c>
      <c r="AG43" s="5" t="s">
        <v>1115</v>
      </c>
      <c r="AH43" s="13">
        <v>0.99</v>
      </c>
      <c r="AI43" s="5" t="s">
        <v>1966</v>
      </c>
      <c r="AJ43" s="13">
        <v>0.99</v>
      </c>
      <c r="AK43" s="5" t="s">
        <v>3118</v>
      </c>
      <c r="AL43" s="13">
        <v>0.99</v>
      </c>
      <c r="AM43" s="5"/>
      <c r="AN43" s="13"/>
    </row>
    <row r="44">
      <c r="A44" s="11">
        <v>290.0</v>
      </c>
      <c r="B44" s="3" t="s">
        <v>5625</v>
      </c>
      <c r="C44" s="5" t="s">
        <v>5575</v>
      </c>
      <c r="D44" s="5" t="s">
        <v>5353</v>
      </c>
      <c r="E44" s="5" t="s">
        <v>5354</v>
      </c>
      <c r="F44" s="5" t="s">
        <v>5355</v>
      </c>
      <c r="G44" s="5" t="s">
        <v>444</v>
      </c>
      <c r="H44" s="5" t="s">
        <v>5356</v>
      </c>
      <c r="I44" s="12">
        <f>SUM(L44:AN44)-(J44*Cost!A$2)</f>
        <v>5.34</v>
      </c>
      <c r="J44" s="5">
        <f t="shared" si="1"/>
        <v>6</v>
      </c>
      <c r="K44" s="5" t="s">
        <v>1348</v>
      </c>
      <c r="L44" s="13">
        <v>0.99</v>
      </c>
      <c r="M44" s="5" t="s">
        <v>4165</v>
      </c>
      <c r="N44" s="13">
        <v>0.99</v>
      </c>
      <c r="O44" s="5" t="s">
        <v>2956</v>
      </c>
      <c r="P44" s="13">
        <v>0.99</v>
      </c>
      <c r="Q44" s="5" t="s">
        <v>4635</v>
      </c>
      <c r="R44" s="13">
        <v>0.99</v>
      </c>
      <c r="S44" s="5" t="s">
        <v>4854</v>
      </c>
      <c r="T44" s="13">
        <v>0.99</v>
      </c>
      <c r="U44" s="5" t="s">
        <v>1855</v>
      </c>
      <c r="V44" s="13">
        <v>0.99</v>
      </c>
      <c r="W44" s="14"/>
      <c r="X44" s="15"/>
      <c r="Y44" s="14"/>
      <c r="Z44" s="15"/>
      <c r="AA44" s="14"/>
      <c r="AB44" s="15"/>
      <c r="AC44" s="14"/>
      <c r="AD44" s="15"/>
      <c r="AE44" s="14"/>
      <c r="AF44" s="15"/>
      <c r="AG44" s="14"/>
      <c r="AH44" s="15"/>
      <c r="AI44" s="14"/>
      <c r="AJ44" s="15"/>
      <c r="AK44" s="14"/>
      <c r="AL44" s="15"/>
      <c r="AM44" s="14"/>
      <c r="AN44" s="15"/>
    </row>
    <row r="45">
      <c r="A45" s="11">
        <v>335.0</v>
      </c>
      <c r="B45" s="3" t="s">
        <v>5626</v>
      </c>
      <c r="C45" s="5" t="s">
        <v>5627</v>
      </c>
      <c r="D45" s="5" t="s">
        <v>5281</v>
      </c>
      <c r="E45" s="5" t="s">
        <v>5282</v>
      </c>
      <c r="F45" s="14"/>
      <c r="G45" s="5" t="s">
        <v>5283</v>
      </c>
      <c r="H45" s="5" t="s">
        <v>5284</v>
      </c>
      <c r="I45" s="12">
        <f>SUM(L45:AN45)-(J45*Cost!A$2)</f>
        <v>0.89</v>
      </c>
      <c r="J45" s="5">
        <f t="shared" si="1"/>
        <v>1</v>
      </c>
      <c r="K45" s="5" t="s">
        <v>1371</v>
      </c>
      <c r="L45" s="13">
        <v>0.99</v>
      </c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/>
      <c r="X45" s="15"/>
      <c r="Y45" s="14"/>
      <c r="Z45" s="15"/>
      <c r="AA45" s="14"/>
      <c r="AB45" s="15"/>
      <c r="AC45" s="14"/>
      <c r="AD45" s="15"/>
      <c r="AE45" s="14"/>
      <c r="AF45" s="15"/>
      <c r="AG45" s="14"/>
      <c r="AH45" s="15"/>
      <c r="AI45" s="14"/>
      <c r="AJ45" s="15"/>
      <c r="AK45" s="14"/>
      <c r="AL45" s="15"/>
      <c r="AM45" s="14"/>
      <c r="AN45" s="15"/>
    </row>
    <row r="46">
      <c r="A46" s="11">
        <v>324.0</v>
      </c>
      <c r="B46" s="3" t="s">
        <v>5628</v>
      </c>
      <c r="C46" s="5" t="s">
        <v>5564</v>
      </c>
      <c r="D46" s="5" t="s">
        <v>5199</v>
      </c>
      <c r="E46" s="5" t="s">
        <v>5200</v>
      </c>
      <c r="F46" s="14"/>
      <c r="G46" s="5" t="s">
        <v>5162</v>
      </c>
      <c r="H46" s="3" t="s">
        <v>5201</v>
      </c>
      <c r="I46" s="12">
        <f>SUM(L46:AN46)-(J46*Cost!A$2)</f>
        <v>2.67</v>
      </c>
      <c r="J46" s="5">
        <f t="shared" si="1"/>
        <v>3</v>
      </c>
      <c r="K46" s="5" t="s">
        <v>771</v>
      </c>
      <c r="L46" s="13">
        <v>0.99</v>
      </c>
      <c r="M46" s="5" t="s">
        <v>1418</v>
      </c>
      <c r="N46" s="13">
        <v>0.99</v>
      </c>
      <c r="O46" s="5" t="s">
        <v>4828</v>
      </c>
      <c r="P46" s="13">
        <v>0.99</v>
      </c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  <c r="AG46" s="14"/>
      <c r="AH46" s="15"/>
      <c r="AI46" s="14"/>
      <c r="AJ46" s="15"/>
      <c r="AK46" s="14"/>
      <c r="AL46" s="15"/>
      <c r="AM46" s="14"/>
      <c r="AN46" s="16"/>
    </row>
    <row r="47">
      <c r="A47" s="11">
        <v>275.0</v>
      </c>
      <c r="B47" s="3" t="s">
        <v>5629</v>
      </c>
      <c r="C47" s="5" t="s">
        <v>5558</v>
      </c>
      <c r="D47" s="5" t="s">
        <v>5072</v>
      </c>
      <c r="E47" s="5" t="s">
        <v>5073</v>
      </c>
      <c r="F47" s="5" t="s">
        <v>5074</v>
      </c>
      <c r="G47" s="5" t="s">
        <v>5075</v>
      </c>
      <c r="H47" s="5" t="s">
        <v>5076</v>
      </c>
      <c r="I47" s="12">
        <f>SUM(L47:AN47)-(J47*Cost!A$2)</f>
        <v>3.56</v>
      </c>
      <c r="J47" s="5">
        <f t="shared" si="1"/>
        <v>4</v>
      </c>
      <c r="K47" s="5" t="s">
        <v>1402</v>
      </c>
      <c r="L47" s="13">
        <v>0.99</v>
      </c>
      <c r="M47" s="5" t="s">
        <v>2615</v>
      </c>
      <c r="N47" s="13">
        <v>0.99</v>
      </c>
      <c r="O47" s="5" t="s">
        <v>4078</v>
      </c>
      <c r="P47" s="13">
        <v>0.99</v>
      </c>
      <c r="Q47" s="5" t="s">
        <v>4010</v>
      </c>
      <c r="R47" s="13">
        <v>0.99</v>
      </c>
      <c r="S47" s="14"/>
      <c r="T47" s="15"/>
      <c r="U47" s="14"/>
      <c r="V47" s="15"/>
      <c r="W47" s="14"/>
      <c r="X47" s="15"/>
      <c r="Y47" s="14"/>
      <c r="Z47" s="15"/>
      <c r="AA47" s="14"/>
      <c r="AB47" s="15"/>
      <c r="AC47" s="14"/>
      <c r="AD47" s="15"/>
      <c r="AE47" s="14"/>
      <c r="AF47" s="15"/>
      <c r="AG47" s="14"/>
      <c r="AH47" s="15"/>
      <c r="AI47" s="14"/>
      <c r="AJ47" s="15"/>
      <c r="AK47" s="14"/>
      <c r="AL47" s="15"/>
      <c r="AM47" s="14"/>
      <c r="AN47" s="15"/>
    </row>
    <row r="48">
      <c r="A48" s="11">
        <v>293.0</v>
      </c>
      <c r="B48" s="3" t="s">
        <v>5630</v>
      </c>
      <c r="C48" s="5" t="s">
        <v>5606</v>
      </c>
      <c r="D48" s="5" t="s">
        <v>5303</v>
      </c>
      <c r="E48" s="5" t="s">
        <v>5304</v>
      </c>
      <c r="F48" s="14"/>
      <c r="G48" s="5" t="s">
        <v>5305</v>
      </c>
      <c r="H48" s="3" t="s">
        <v>5306</v>
      </c>
      <c r="I48" s="12">
        <f>SUM(L48:AN48)-(J48*Cost!A$2)</f>
        <v>0.89</v>
      </c>
      <c r="J48" s="5">
        <f t="shared" si="1"/>
        <v>1</v>
      </c>
      <c r="K48" s="5" t="s">
        <v>1406</v>
      </c>
      <c r="L48" s="13">
        <v>0.99</v>
      </c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/>
      <c r="X48" s="15"/>
      <c r="Y48" s="14"/>
      <c r="Z48" s="15"/>
      <c r="AA48" s="14"/>
      <c r="AB48" s="15"/>
      <c r="AC48" s="14"/>
      <c r="AD48" s="15"/>
      <c r="AE48" s="14"/>
      <c r="AF48" s="15"/>
      <c r="AG48" s="14"/>
      <c r="AH48" s="15"/>
      <c r="AI48" s="14"/>
      <c r="AJ48" s="15"/>
      <c r="AK48" s="14"/>
      <c r="AL48" s="15"/>
      <c r="AM48" s="14"/>
      <c r="AN48" s="15"/>
    </row>
    <row r="49">
      <c r="A49" s="11">
        <v>24.0</v>
      </c>
      <c r="B49" s="3" t="s">
        <v>5631</v>
      </c>
      <c r="C49" s="5" t="s">
        <v>5632</v>
      </c>
      <c r="D49" s="5" t="s">
        <v>5267</v>
      </c>
      <c r="E49" s="5" t="s">
        <v>5268</v>
      </c>
      <c r="F49" s="14"/>
      <c r="G49" s="5" t="s">
        <v>5269</v>
      </c>
      <c r="H49" s="3" t="s">
        <v>5270</v>
      </c>
      <c r="I49" s="12">
        <f>SUM(L49:AN49)-(J49*Cost!A$2)</f>
        <v>4.45</v>
      </c>
      <c r="J49" s="5">
        <f t="shared" si="1"/>
        <v>5</v>
      </c>
      <c r="K49" s="5" t="s">
        <v>1410</v>
      </c>
      <c r="L49" s="13">
        <v>0.99</v>
      </c>
      <c r="M49" s="5" t="s">
        <v>1425</v>
      </c>
      <c r="N49" s="13">
        <v>0.99</v>
      </c>
      <c r="O49" s="5" t="s">
        <v>1747</v>
      </c>
      <c r="P49" s="13">
        <v>0.99</v>
      </c>
      <c r="Q49" s="5" t="s">
        <v>3290</v>
      </c>
      <c r="R49" s="13">
        <v>0.99</v>
      </c>
      <c r="S49" s="5" t="s">
        <v>4106</v>
      </c>
      <c r="T49" s="13">
        <v>0.99</v>
      </c>
      <c r="U49" s="14"/>
      <c r="V49" s="15"/>
      <c r="W49" s="14"/>
      <c r="X49" s="15"/>
      <c r="Y49" s="14"/>
      <c r="Z49" s="15"/>
      <c r="AA49" s="14"/>
      <c r="AB49" s="15"/>
      <c r="AC49" s="14"/>
      <c r="AD49" s="15"/>
      <c r="AE49" s="14"/>
      <c r="AF49" s="15"/>
      <c r="AG49" s="14"/>
      <c r="AH49" s="15"/>
      <c r="AI49" s="14"/>
      <c r="AJ49" s="15"/>
      <c r="AK49" s="14"/>
      <c r="AL49" s="15"/>
      <c r="AM49" s="14"/>
      <c r="AN49" s="16"/>
    </row>
    <row r="50">
      <c r="A50" s="11">
        <v>140.0</v>
      </c>
      <c r="B50" s="3" t="s">
        <v>5633</v>
      </c>
      <c r="C50" s="5" t="s">
        <v>5634</v>
      </c>
      <c r="D50" s="5" t="s">
        <v>5297</v>
      </c>
      <c r="E50" s="5" t="s">
        <v>5282</v>
      </c>
      <c r="F50" s="14"/>
      <c r="G50" s="5" t="s">
        <v>5283</v>
      </c>
      <c r="H50" s="5" t="s">
        <v>5298</v>
      </c>
      <c r="I50" s="12">
        <f>SUM(L50:AN50)-(J50*Cost!A$2)</f>
        <v>1.78</v>
      </c>
      <c r="J50" s="5">
        <f t="shared" si="1"/>
        <v>2</v>
      </c>
      <c r="K50" s="5" t="s">
        <v>1416</v>
      </c>
      <c r="L50" s="13">
        <v>0.99</v>
      </c>
      <c r="M50" s="5" t="s">
        <v>1039</v>
      </c>
      <c r="N50" s="13">
        <v>0.99</v>
      </c>
      <c r="O50" s="14"/>
      <c r="P50" s="15"/>
      <c r="Q50" s="14"/>
      <c r="R50" s="15"/>
      <c r="S50" s="14"/>
      <c r="T50" s="15"/>
      <c r="U50" s="14"/>
      <c r="V50" s="15"/>
      <c r="W50" s="14"/>
      <c r="X50" s="15"/>
      <c r="Y50" s="14"/>
      <c r="Z50" s="15"/>
      <c r="AA50" s="14"/>
      <c r="AB50" s="15"/>
      <c r="AC50" s="14"/>
      <c r="AD50" s="15"/>
      <c r="AE50" s="14"/>
      <c r="AF50" s="15"/>
      <c r="AG50" s="14"/>
      <c r="AH50" s="15"/>
      <c r="AI50" s="14"/>
      <c r="AJ50" s="15"/>
      <c r="AK50" s="14"/>
      <c r="AL50" s="15"/>
      <c r="AM50" s="14"/>
      <c r="AN50" s="15"/>
    </row>
    <row r="51">
      <c r="A51" s="11">
        <v>6.0</v>
      </c>
      <c r="B51" s="3" t="s">
        <v>5635</v>
      </c>
      <c r="C51" s="5" t="s">
        <v>5636</v>
      </c>
      <c r="D51" s="5" t="s">
        <v>5510</v>
      </c>
      <c r="E51" s="5" t="s">
        <v>5511</v>
      </c>
      <c r="F51" s="14"/>
      <c r="G51" s="5" t="s">
        <v>5305</v>
      </c>
      <c r="H51" s="3" t="s">
        <v>5512</v>
      </c>
      <c r="I51" s="12">
        <f>SUM(L51:AN51)-(J51*Cost!A$2)</f>
        <v>0.89</v>
      </c>
      <c r="J51" s="5">
        <f t="shared" si="1"/>
        <v>1</v>
      </c>
      <c r="K51" s="5" t="s">
        <v>1485</v>
      </c>
      <c r="L51" s="13">
        <v>0.99</v>
      </c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/>
      <c r="X51" s="15"/>
      <c r="Y51" s="14"/>
      <c r="Z51" s="15"/>
      <c r="AA51" s="14"/>
      <c r="AB51" s="15"/>
      <c r="AC51" s="14"/>
      <c r="AD51" s="15"/>
      <c r="AE51" s="14"/>
      <c r="AF51" s="15"/>
      <c r="AG51" s="14"/>
      <c r="AH51" s="15"/>
      <c r="AI51" s="14"/>
      <c r="AJ51" s="15"/>
      <c r="AK51" s="14"/>
      <c r="AL51" s="15"/>
      <c r="AM51" s="14"/>
      <c r="AN51" s="15"/>
    </row>
    <row r="52">
      <c r="A52" s="11">
        <v>340.0</v>
      </c>
      <c r="B52" s="3" t="s">
        <v>5637</v>
      </c>
      <c r="C52" s="5" t="s">
        <v>5638</v>
      </c>
      <c r="D52" s="5" t="s">
        <v>5375</v>
      </c>
      <c r="E52" s="5" t="s">
        <v>5376</v>
      </c>
      <c r="F52" s="14"/>
      <c r="G52" s="5" t="s">
        <v>5377</v>
      </c>
      <c r="H52" s="3" t="s">
        <v>5378</v>
      </c>
      <c r="I52" s="12">
        <f>SUM(L52:AN52)-(J52*Cost!A$2)</f>
        <v>8.01</v>
      </c>
      <c r="J52" s="5">
        <f t="shared" si="1"/>
        <v>9</v>
      </c>
      <c r="K52" s="5" t="s">
        <v>1494</v>
      </c>
      <c r="L52" s="13">
        <v>0.99</v>
      </c>
      <c r="M52" s="5" t="s">
        <v>4289</v>
      </c>
      <c r="N52" s="13">
        <v>0.99</v>
      </c>
      <c r="O52" s="5" t="s">
        <v>1674</v>
      </c>
      <c r="P52" s="13">
        <v>0.99</v>
      </c>
      <c r="Q52" s="5" t="s">
        <v>3895</v>
      </c>
      <c r="R52" s="13">
        <v>0.99</v>
      </c>
      <c r="S52" s="5" t="s">
        <v>4295</v>
      </c>
      <c r="T52" s="13">
        <v>0.99</v>
      </c>
      <c r="U52" s="5" t="s">
        <v>4664</v>
      </c>
      <c r="V52" s="13">
        <v>0.99</v>
      </c>
      <c r="W52" s="5" t="s">
        <v>4512</v>
      </c>
      <c r="X52" s="13">
        <v>0.99</v>
      </c>
      <c r="Y52" s="5" t="s">
        <v>3231</v>
      </c>
      <c r="Z52" s="13">
        <v>0.99</v>
      </c>
      <c r="AA52" s="5" t="s">
        <v>2129</v>
      </c>
      <c r="AB52" s="13">
        <v>0.99</v>
      </c>
      <c r="AC52" s="14"/>
      <c r="AD52" s="15"/>
      <c r="AE52" s="14"/>
      <c r="AF52" s="15"/>
      <c r="AG52" s="14"/>
      <c r="AH52" s="15"/>
      <c r="AI52" s="14"/>
      <c r="AJ52" s="15"/>
      <c r="AK52" s="14"/>
      <c r="AL52" s="15"/>
      <c r="AM52" s="14"/>
      <c r="AN52" s="15"/>
    </row>
    <row r="53">
      <c r="A53" s="11">
        <v>168.0</v>
      </c>
      <c r="B53" s="3" t="s">
        <v>5639</v>
      </c>
      <c r="C53" s="5" t="s">
        <v>5621</v>
      </c>
      <c r="D53" s="5" t="s">
        <v>5235</v>
      </c>
      <c r="E53" s="5" t="s">
        <v>5236</v>
      </c>
      <c r="F53" s="5" t="s">
        <v>5237</v>
      </c>
      <c r="G53" s="5" t="s">
        <v>5064</v>
      </c>
      <c r="H53" s="3" t="s">
        <v>5238</v>
      </c>
      <c r="I53" s="12">
        <f>SUM(L53:AN53)-(J53*Cost!A$2)</f>
        <v>1.78</v>
      </c>
      <c r="J53" s="5">
        <f t="shared" si="1"/>
        <v>2</v>
      </c>
      <c r="K53" s="5" t="s">
        <v>1498</v>
      </c>
      <c r="L53" s="13">
        <v>0.99</v>
      </c>
      <c r="M53" s="5" t="s">
        <v>4681</v>
      </c>
      <c r="N53" s="13">
        <v>0.99</v>
      </c>
      <c r="O53" s="14"/>
      <c r="P53" s="15"/>
      <c r="Q53" s="14"/>
      <c r="R53" s="15"/>
      <c r="S53" s="14"/>
      <c r="T53" s="15"/>
      <c r="U53" s="14"/>
      <c r="V53" s="15"/>
      <c r="W53" s="14"/>
      <c r="X53" s="15"/>
      <c r="Y53" s="14"/>
      <c r="Z53" s="15"/>
      <c r="AA53" s="14"/>
      <c r="AB53" s="15"/>
      <c r="AC53" s="14"/>
      <c r="AD53" s="15"/>
      <c r="AE53" s="14"/>
      <c r="AF53" s="15"/>
      <c r="AG53" s="14"/>
      <c r="AH53" s="15"/>
      <c r="AI53" s="14"/>
      <c r="AJ53" s="15"/>
      <c r="AK53" s="14"/>
      <c r="AL53" s="15"/>
      <c r="AM53" s="14"/>
      <c r="AN53" s="15"/>
    </row>
    <row r="54">
      <c r="A54" s="11">
        <v>180.0</v>
      </c>
      <c r="B54" s="3" t="s">
        <v>5640</v>
      </c>
      <c r="C54" s="5" t="s">
        <v>5641</v>
      </c>
      <c r="D54" s="5" t="s">
        <v>5175</v>
      </c>
      <c r="E54" s="5" t="s">
        <v>5176</v>
      </c>
      <c r="F54" s="5" t="s">
        <v>5177</v>
      </c>
      <c r="G54" s="5" t="s">
        <v>444</v>
      </c>
      <c r="H54" s="5" t="s">
        <v>5178</v>
      </c>
      <c r="I54" s="12">
        <f>SUM(L54:AN54)-(J54*Cost!A$2)</f>
        <v>12.46</v>
      </c>
      <c r="J54" s="5">
        <f t="shared" si="1"/>
        <v>14</v>
      </c>
      <c r="K54" s="5" t="s">
        <v>1060</v>
      </c>
      <c r="L54" s="13">
        <v>0.99</v>
      </c>
      <c r="M54" s="5" t="s">
        <v>3857</v>
      </c>
      <c r="N54" s="13">
        <v>0.99</v>
      </c>
      <c r="O54" s="5" t="s">
        <v>1627</v>
      </c>
      <c r="P54" s="13">
        <v>0.99</v>
      </c>
      <c r="Q54" s="5" t="s">
        <v>3620</v>
      </c>
      <c r="R54" s="13">
        <v>0.99</v>
      </c>
      <c r="S54" s="5" t="s">
        <v>2319</v>
      </c>
      <c r="T54" s="13">
        <v>0.99</v>
      </c>
      <c r="U54" s="5" t="s">
        <v>4222</v>
      </c>
      <c r="V54" s="13">
        <v>0.99</v>
      </c>
      <c r="W54" s="5" t="s">
        <v>4696</v>
      </c>
      <c r="X54" s="13">
        <v>0.99</v>
      </c>
      <c r="Y54" s="5" t="s">
        <v>897</v>
      </c>
      <c r="Z54" s="13">
        <v>0.99</v>
      </c>
      <c r="AA54" s="5" t="s">
        <v>4743</v>
      </c>
      <c r="AB54" s="13">
        <v>0.99</v>
      </c>
      <c r="AC54" s="5" t="s">
        <v>3305</v>
      </c>
      <c r="AD54" s="13">
        <v>0.99</v>
      </c>
      <c r="AE54" s="5" t="s">
        <v>4170</v>
      </c>
      <c r="AF54" s="13">
        <v>0.99</v>
      </c>
      <c r="AG54" s="5" t="s">
        <v>1467</v>
      </c>
      <c r="AH54" s="13">
        <v>0.99</v>
      </c>
      <c r="AI54" s="5" t="s">
        <v>3793</v>
      </c>
      <c r="AJ54" s="13">
        <v>0.99</v>
      </c>
      <c r="AK54" s="5" t="s">
        <v>3905</v>
      </c>
      <c r="AL54" s="13">
        <v>0.99</v>
      </c>
      <c r="AM54" s="5"/>
      <c r="AN54" s="13"/>
    </row>
    <row r="55">
      <c r="A55" s="11">
        <v>72.0</v>
      </c>
      <c r="B55" s="3" t="s">
        <v>5642</v>
      </c>
      <c r="C55" s="5" t="s">
        <v>5616</v>
      </c>
      <c r="D55" s="5" t="s">
        <v>5213</v>
      </c>
      <c r="E55" s="5" t="s">
        <v>5214</v>
      </c>
      <c r="F55" s="5" t="s">
        <v>5177</v>
      </c>
      <c r="G55" s="5" t="s">
        <v>444</v>
      </c>
      <c r="H55" s="5" t="s">
        <v>5215</v>
      </c>
      <c r="I55" s="12">
        <f>SUM(L55:AN55)-(J55*Cost!A$2)</f>
        <v>3.56</v>
      </c>
      <c r="J55" s="5">
        <f t="shared" si="1"/>
        <v>4</v>
      </c>
      <c r="K55" s="5" t="s">
        <v>1514</v>
      </c>
      <c r="L55" s="13">
        <v>0.99</v>
      </c>
      <c r="M55" s="5" t="s">
        <v>2178</v>
      </c>
      <c r="N55" s="13">
        <v>0.99</v>
      </c>
      <c r="O55" s="5" t="s">
        <v>1808</v>
      </c>
      <c r="P55" s="13">
        <v>0.99</v>
      </c>
      <c r="Q55" s="5" t="s">
        <v>4440</v>
      </c>
      <c r="R55" s="13">
        <v>0.99</v>
      </c>
      <c r="S55" s="14"/>
      <c r="T55" s="15"/>
      <c r="U55" s="14"/>
      <c r="V55" s="15"/>
      <c r="W55" s="14"/>
      <c r="X55" s="15"/>
      <c r="Y55" s="14"/>
      <c r="Z55" s="15"/>
      <c r="AA55" s="14"/>
      <c r="AB55" s="15"/>
      <c r="AC55" s="14"/>
      <c r="AD55" s="15"/>
      <c r="AE55" s="14"/>
      <c r="AF55" s="15"/>
      <c r="AG55" s="14"/>
      <c r="AH55" s="15"/>
      <c r="AI55" s="14"/>
      <c r="AJ55" s="15"/>
      <c r="AK55" s="14"/>
      <c r="AL55" s="15"/>
      <c r="AM55" s="14"/>
      <c r="AN55" s="15"/>
    </row>
    <row r="56">
      <c r="A56" s="11">
        <v>82.0</v>
      </c>
      <c r="B56" s="3" t="s">
        <v>5643</v>
      </c>
      <c r="C56" s="5" t="s">
        <v>5644</v>
      </c>
      <c r="D56" s="5" t="s">
        <v>5152</v>
      </c>
      <c r="E56" s="5" t="s">
        <v>5153</v>
      </c>
      <c r="F56" s="5" t="s">
        <v>5154</v>
      </c>
      <c r="G56" s="5" t="s">
        <v>5064</v>
      </c>
      <c r="H56" s="3" t="s">
        <v>5155</v>
      </c>
      <c r="I56" s="12">
        <f>SUM(L56:AN56)-(J56*Cost!A$2)</f>
        <v>12.46</v>
      </c>
      <c r="J56" s="5">
        <f t="shared" si="1"/>
        <v>14</v>
      </c>
      <c r="K56" s="5" t="s">
        <v>1520</v>
      </c>
      <c r="L56" s="13">
        <v>0.99</v>
      </c>
      <c r="M56" s="5" t="s">
        <v>2837</v>
      </c>
      <c r="N56" s="13">
        <v>0.99</v>
      </c>
      <c r="O56" s="5" t="s">
        <v>2354</v>
      </c>
      <c r="P56" s="13">
        <v>0.99</v>
      </c>
      <c r="Q56" s="5" t="s">
        <v>2377</v>
      </c>
      <c r="R56" s="13">
        <v>0.99</v>
      </c>
      <c r="S56" s="5" t="s">
        <v>4611</v>
      </c>
      <c r="T56" s="13">
        <v>0.99</v>
      </c>
      <c r="U56" s="5" t="s">
        <v>3534</v>
      </c>
      <c r="V56" s="13">
        <v>0.99</v>
      </c>
      <c r="W56" s="5" t="s">
        <v>4853</v>
      </c>
      <c r="X56" s="13">
        <v>0.99</v>
      </c>
      <c r="Y56" s="5" t="s">
        <v>2494</v>
      </c>
      <c r="Z56" s="13">
        <v>0.99</v>
      </c>
      <c r="AA56" s="5" t="s">
        <v>2442</v>
      </c>
      <c r="AB56" s="13">
        <v>0.99</v>
      </c>
      <c r="AC56" s="5" t="s">
        <v>1020</v>
      </c>
      <c r="AD56" s="13">
        <v>0.99</v>
      </c>
      <c r="AE56" s="5" t="s">
        <v>3641</v>
      </c>
      <c r="AF56" s="13">
        <v>0.99</v>
      </c>
      <c r="AG56" s="5" t="s">
        <v>5002</v>
      </c>
      <c r="AH56" s="13">
        <v>0.99</v>
      </c>
      <c r="AI56" s="5" t="s">
        <v>3289</v>
      </c>
      <c r="AJ56" s="13">
        <v>0.99</v>
      </c>
      <c r="AK56" s="5" t="s">
        <v>4819</v>
      </c>
      <c r="AL56" s="13">
        <v>0.99</v>
      </c>
      <c r="AM56" s="5"/>
      <c r="AN56" s="13"/>
    </row>
    <row r="57">
      <c r="A57" s="11">
        <v>110.0</v>
      </c>
      <c r="B57" s="3" t="s">
        <v>5645</v>
      </c>
      <c r="C57" s="5" t="s">
        <v>5646</v>
      </c>
      <c r="D57" s="5" t="s">
        <v>5485</v>
      </c>
      <c r="E57" s="5" t="s">
        <v>5486</v>
      </c>
      <c r="F57" s="5" t="s">
        <v>5487</v>
      </c>
      <c r="G57" s="5" t="s">
        <v>444</v>
      </c>
      <c r="H57" s="5" t="s">
        <v>5488</v>
      </c>
      <c r="I57" s="12">
        <f>SUM(L57:AN57)-(J57*Cost!A$2)</f>
        <v>11.57</v>
      </c>
      <c r="J57" s="5">
        <f t="shared" si="1"/>
        <v>13</v>
      </c>
      <c r="K57" s="5" t="s">
        <v>1537</v>
      </c>
      <c r="L57" s="13">
        <v>0.99</v>
      </c>
      <c r="M57" s="5" t="s">
        <v>1630</v>
      </c>
      <c r="N57" s="13">
        <v>0.99</v>
      </c>
      <c r="O57" s="5" t="s">
        <v>2589</v>
      </c>
      <c r="P57" s="13">
        <v>0.99</v>
      </c>
      <c r="Q57" s="5" t="s">
        <v>2014</v>
      </c>
      <c r="R57" s="13">
        <v>0.99</v>
      </c>
      <c r="S57" s="5" t="s">
        <v>2979</v>
      </c>
      <c r="T57" s="13">
        <v>0.99</v>
      </c>
      <c r="U57" s="5" t="s">
        <v>2411</v>
      </c>
      <c r="V57" s="13">
        <v>0.99</v>
      </c>
      <c r="W57" s="5" t="s">
        <v>1949</v>
      </c>
      <c r="X57" s="13">
        <v>0.99</v>
      </c>
      <c r="Y57" s="5" t="s">
        <v>797</v>
      </c>
      <c r="Z57" s="13">
        <v>0.99</v>
      </c>
      <c r="AA57" s="5" t="s">
        <v>4403</v>
      </c>
      <c r="AB57" s="13">
        <v>0.99</v>
      </c>
      <c r="AC57" s="5" t="s">
        <v>4666</v>
      </c>
      <c r="AD57" s="13">
        <v>0.99</v>
      </c>
      <c r="AE57" s="5" t="s">
        <v>4828</v>
      </c>
      <c r="AF57" s="13">
        <v>0.99</v>
      </c>
      <c r="AG57" s="5" t="s">
        <v>1397</v>
      </c>
      <c r="AH57" s="13">
        <v>0.99</v>
      </c>
      <c r="AI57" s="5" t="s">
        <v>3798</v>
      </c>
      <c r="AJ57" s="13">
        <v>0.99</v>
      </c>
      <c r="AK57" s="5"/>
      <c r="AL57" s="13"/>
      <c r="AM57" s="14"/>
      <c r="AN57" s="16"/>
    </row>
    <row r="58">
      <c r="A58" s="11">
        <v>69.0</v>
      </c>
      <c r="B58" s="3" t="s">
        <v>5647</v>
      </c>
      <c r="C58" s="5" t="s">
        <v>5601</v>
      </c>
      <c r="D58" s="5" t="s">
        <v>5462</v>
      </c>
      <c r="E58" s="5" t="s">
        <v>5463</v>
      </c>
      <c r="F58" s="5" t="s">
        <v>5464</v>
      </c>
      <c r="G58" s="5" t="s">
        <v>5064</v>
      </c>
      <c r="H58" s="3" t="s">
        <v>5465</v>
      </c>
      <c r="I58" s="12">
        <f>SUM(L58:AN58)-(J58*Cost!A$2)</f>
        <v>0.89</v>
      </c>
      <c r="J58" s="5">
        <f t="shared" si="1"/>
        <v>1</v>
      </c>
      <c r="K58" s="5" t="s">
        <v>1554</v>
      </c>
      <c r="L58" s="13">
        <v>0.99</v>
      </c>
      <c r="M58" s="14"/>
      <c r="N58" s="15"/>
      <c r="O58" s="14"/>
      <c r="P58" s="15"/>
      <c r="Q58" s="14"/>
      <c r="R58" s="15"/>
      <c r="S58" s="14"/>
      <c r="T58" s="15"/>
      <c r="U58" s="14"/>
      <c r="V58" s="15"/>
      <c r="W58" s="14"/>
      <c r="X58" s="15"/>
      <c r="Y58" s="14"/>
      <c r="Z58" s="15"/>
      <c r="AA58" s="14"/>
      <c r="AB58" s="15"/>
      <c r="AC58" s="14"/>
      <c r="AD58" s="15"/>
      <c r="AE58" s="14"/>
      <c r="AF58" s="15"/>
      <c r="AG58" s="14"/>
      <c r="AH58" s="15"/>
      <c r="AI58" s="14"/>
      <c r="AJ58" s="15"/>
      <c r="AK58" s="14"/>
      <c r="AL58" s="15"/>
      <c r="AM58" s="14"/>
      <c r="AN58" s="15"/>
    </row>
    <row r="59">
      <c r="A59" s="11">
        <v>156.0</v>
      </c>
      <c r="B59" s="3" t="s">
        <v>5648</v>
      </c>
      <c r="C59" s="5" t="s">
        <v>5649</v>
      </c>
      <c r="D59" s="5" t="s">
        <v>5137</v>
      </c>
      <c r="E59" s="5" t="s">
        <v>442</v>
      </c>
      <c r="F59" s="5" t="s">
        <v>443</v>
      </c>
      <c r="G59" s="5" t="s">
        <v>444</v>
      </c>
      <c r="H59" s="5" t="s">
        <v>5138</v>
      </c>
      <c r="I59" s="12">
        <f>SUM(L59:AN59)-(J59*Cost!A$2)</f>
        <v>3.56</v>
      </c>
      <c r="J59" s="5">
        <f t="shared" si="1"/>
        <v>4</v>
      </c>
      <c r="K59" s="5" t="s">
        <v>1559</v>
      </c>
      <c r="L59" s="13">
        <v>0.99</v>
      </c>
      <c r="M59" s="5" t="s">
        <v>2658</v>
      </c>
      <c r="N59" s="13">
        <v>0.99</v>
      </c>
      <c r="O59" s="5" t="s">
        <v>3861</v>
      </c>
      <c r="P59" s="13">
        <v>0.99</v>
      </c>
      <c r="Q59" s="5" t="s">
        <v>4214</v>
      </c>
      <c r="R59" s="13">
        <v>0.99</v>
      </c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  <c r="AI59" s="14"/>
      <c r="AJ59" s="15"/>
      <c r="AK59" s="14"/>
      <c r="AL59" s="15"/>
      <c r="AM59" s="14"/>
      <c r="AN59" s="15"/>
    </row>
    <row r="60">
      <c r="A60" s="11">
        <v>238.0</v>
      </c>
      <c r="B60" s="3" t="s">
        <v>5650</v>
      </c>
      <c r="C60" s="5" t="s">
        <v>5627</v>
      </c>
      <c r="D60" s="5" t="s">
        <v>5281</v>
      </c>
      <c r="E60" s="5" t="s">
        <v>5282</v>
      </c>
      <c r="F60" s="14"/>
      <c r="G60" s="5" t="s">
        <v>5283</v>
      </c>
      <c r="H60" s="5" t="s">
        <v>5284</v>
      </c>
      <c r="I60" s="12">
        <f>SUM(L60:AN60)-(J60*Cost!A$2)</f>
        <v>1.78</v>
      </c>
      <c r="J60" s="5">
        <f t="shared" si="1"/>
        <v>2</v>
      </c>
      <c r="K60" s="5" t="s">
        <v>1566</v>
      </c>
      <c r="L60" s="13">
        <v>0.99</v>
      </c>
      <c r="M60" s="5" t="s">
        <v>3880</v>
      </c>
      <c r="N60" s="13">
        <v>0.99</v>
      </c>
      <c r="O60" s="14"/>
      <c r="P60" s="15"/>
      <c r="Q60" s="14"/>
      <c r="R60" s="15"/>
      <c r="S60" s="14"/>
      <c r="T60" s="15"/>
      <c r="U60" s="14"/>
      <c r="V60" s="15"/>
      <c r="W60" s="14"/>
      <c r="X60" s="15"/>
      <c r="Y60" s="14"/>
      <c r="Z60" s="15"/>
      <c r="AA60" s="14"/>
      <c r="AB60" s="15"/>
      <c r="AC60" s="14"/>
      <c r="AD60" s="15"/>
      <c r="AE60" s="14"/>
      <c r="AF60" s="15"/>
      <c r="AG60" s="14"/>
      <c r="AH60" s="15"/>
      <c r="AI60" s="14"/>
      <c r="AJ60" s="15"/>
      <c r="AK60" s="14"/>
      <c r="AL60" s="15"/>
      <c r="AM60" s="14"/>
      <c r="AN60" s="15"/>
    </row>
    <row r="61">
      <c r="A61" s="11">
        <v>186.0</v>
      </c>
      <c r="B61" s="3" t="s">
        <v>5651</v>
      </c>
      <c r="C61" s="5" t="s">
        <v>5624</v>
      </c>
      <c r="D61" s="5" t="s">
        <v>5390</v>
      </c>
      <c r="E61" s="5" t="s">
        <v>5391</v>
      </c>
      <c r="F61" s="14"/>
      <c r="G61" s="5" t="s">
        <v>5392</v>
      </c>
      <c r="H61" s="3" t="s">
        <v>5393</v>
      </c>
      <c r="I61" s="12">
        <f>SUM(L61:AN61)-(J61*Cost!A$2)</f>
        <v>8.01</v>
      </c>
      <c r="J61" s="5">
        <f t="shared" si="1"/>
        <v>9</v>
      </c>
      <c r="K61" s="5" t="s">
        <v>1597</v>
      </c>
      <c r="L61" s="13">
        <v>0.99</v>
      </c>
      <c r="M61" s="5" t="s">
        <v>1805</v>
      </c>
      <c r="N61" s="13">
        <v>0.99</v>
      </c>
      <c r="O61" s="5" t="s">
        <v>2532</v>
      </c>
      <c r="P61" s="13">
        <v>0.99</v>
      </c>
      <c r="Q61" s="5" t="s">
        <v>2466</v>
      </c>
      <c r="R61" s="13">
        <v>0.99</v>
      </c>
      <c r="S61" s="5" t="s">
        <v>561</v>
      </c>
      <c r="T61" s="13">
        <v>0.99</v>
      </c>
      <c r="U61" s="5" t="s">
        <v>1187</v>
      </c>
      <c r="V61" s="13">
        <v>0.99</v>
      </c>
      <c r="W61" s="5" t="s">
        <v>3871</v>
      </c>
      <c r="X61" s="13">
        <v>0.99</v>
      </c>
      <c r="Y61" s="5" t="s">
        <v>1446</v>
      </c>
      <c r="Z61" s="13">
        <v>0.99</v>
      </c>
      <c r="AA61" s="5" t="s">
        <v>4702</v>
      </c>
      <c r="AB61" s="13">
        <v>0.99</v>
      </c>
      <c r="AC61" s="14"/>
      <c r="AD61" s="15"/>
      <c r="AE61" s="14"/>
      <c r="AF61" s="15"/>
      <c r="AG61" s="14"/>
      <c r="AH61" s="15"/>
      <c r="AI61" s="14"/>
      <c r="AJ61" s="15"/>
      <c r="AK61" s="14"/>
      <c r="AL61" s="15"/>
      <c r="AM61" s="14"/>
      <c r="AN61" s="15"/>
    </row>
    <row r="62">
      <c r="A62" s="11">
        <v>216.0</v>
      </c>
      <c r="B62" s="3" t="s">
        <v>5652</v>
      </c>
      <c r="C62" s="5" t="s">
        <v>5653</v>
      </c>
      <c r="D62" s="5" t="s">
        <v>5251</v>
      </c>
      <c r="E62" s="5" t="s">
        <v>5252</v>
      </c>
      <c r="F62" s="14"/>
      <c r="G62" s="5" t="s">
        <v>5253</v>
      </c>
      <c r="H62" s="3" t="s">
        <v>5254</v>
      </c>
      <c r="I62" s="12">
        <f>SUM(L62:AN62)-(J62*Cost!A$2)</f>
        <v>0.89</v>
      </c>
      <c r="J62" s="5">
        <f t="shared" si="1"/>
        <v>1</v>
      </c>
      <c r="K62" s="5" t="s">
        <v>1397</v>
      </c>
      <c r="L62" s="13">
        <v>0.99</v>
      </c>
      <c r="M62" s="14"/>
      <c r="N62" s="15"/>
      <c r="O62" s="14"/>
      <c r="P62" s="15"/>
      <c r="Q62" s="14"/>
      <c r="R62" s="15"/>
      <c r="S62" s="14"/>
      <c r="T62" s="15"/>
      <c r="U62" s="14"/>
      <c r="V62" s="15"/>
      <c r="W62" s="14"/>
      <c r="X62" s="15"/>
      <c r="Y62" s="14"/>
      <c r="Z62" s="15"/>
      <c r="AA62" s="14"/>
      <c r="AB62" s="15"/>
      <c r="AC62" s="14"/>
      <c r="AD62" s="15"/>
      <c r="AE62" s="14"/>
      <c r="AF62" s="15"/>
      <c r="AG62" s="14"/>
      <c r="AH62" s="15"/>
      <c r="AI62" s="14"/>
      <c r="AJ62" s="15"/>
      <c r="AK62" s="14"/>
      <c r="AL62" s="15"/>
      <c r="AM62" s="14"/>
      <c r="AN62" s="15"/>
    </row>
    <row r="63">
      <c r="A63" s="11">
        <v>256.0</v>
      </c>
      <c r="B63" s="3" t="s">
        <v>5654</v>
      </c>
      <c r="C63" s="5" t="s">
        <v>5601</v>
      </c>
      <c r="D63" s="5" t="s">
        <v>5462</v>
      </c>
      <c r="E63" s="5" t="s">
        <v>5463</v>
      </c>
      <c r="F63" s="5" t="s">
        <v>5464</v>
      </c>
      <c r="G63" s="5" t="s">
        <v>5064</v>
      </c>
      <c r="H63" s="3" t="s">
        <v>5465</v>
      </c>
      <c r="I63" s="12">
        <f>SUM(L63:AN63)-(J63*Cost!A$2)</f>
        <v>8.01</v>
      </c>
      <c r="J63" s="5">
        <f t="shared" si="1"/>
        <v>9</v>
      </c>
      <c r="K63" s="5" t="s">
        <v>1610</v>
      </c>
      <c r="L63" s="13">
        <v>0.99</v>
      </c>
      <c r="M63" s="5" t="s">
        <v>4539</v>
      </c>
      <c r="N63" s="13">
        <v>0.99</v>
      </c>
      <c r="O63" s="5" t="s">
        <v>4390</v>
      </c>
      <c r="P63" s="13">
        <v>0.99</v>
      </c>
      <c r="Q63" s="5" t="s">
        <v>2321</v>
      </c>
      <c r="R63" s="13">
        <v>0.99</v>
      </c>
      <c r="S63" s="5" t="s">
        <v>1984</v>
      </c>
      <c r="T63" s="13">
        <v>0.99</v>
      </c>
      <c r="U63" s="5" t="s">
        <v>3571</v>
      </c>
      <c r="V63" s="13">
        <v>0.99</v>
      </c>
      <c r="W63" s="5" t="s">
        <v>2520</v>
      </c>
      <c r="X63" s="13">
        <v>0.99</v>
      </c>
      <c r="Y63" s="5" t="s">
        <v>2964</v>
      </c>
      <c r="Z63" s="13">
        <v>0.99</v>
      </c>
      <c r="AA63" s="5" t="s">
        <v>2564</v>
      </c>
      <c r="AB63" s="13">
        <v>0.99</v>
      </c>
      <c r="AC63" s="14"/>
      <c r="AD63" s="15"/>
      <c r="AE63" s="14"/>
      <c r="AF63" s="15"/>
      <c r="AG63" s="14"/>
      <c r="AH63" s="15"/>
      <c r="AI63" s="14"/>
      <c r="AJ63" s="15"/>
      <c r="AK63" s="14"/>
      <c r="AL63" s="15"/>
      <c r="AM63" s="14"/>
      <c r="AN63" s="15"/>
    </row>
    <row r="64">
      <c r="A64" s="11">
        <v>300.0</v>
      </c>
      <c r="B64" s="3" t="s">
        <v>5655</v>
      </c>
      <c r="C64" s="5" t="s">
        <v>5656</v>
      </c>
      <c r="D64" s="5" t="s">
        <v>5326</v>
      </c>
      <c r="E64" s="5" t="s">
        <v>5161</v>
      </c>
      <c r="F64" s="14"/>
      <c r="G64" s="5" t="s">
        <v>5162</v>
      </c>
      <c r="H64" s="3" t="s">
        <v>5327</v>
      </c>
      <c r="I64" s="12">
        <f>SUM(L64:AN64)-(J64*Cost!A$2)</f>
        <v>0.89</v>
      </c>
      <c r="J64" s="5">
        <f t="shared" si="1"/>
        <v>1</v>
      </c>
      <c r="K64" s="5" t="s">
        <v>1623</v>
      </c>
      <c r="L64" s="13">
        <v>0.99</v>
      </c>
      <c r="M64" s="14"/>
      <c r="N64" s="15"/>
      <c r="O64" s="14"/>
      <c r="P64" s="15"/>
      <c r="Q64" s="14"/>
      <c r="R64" s="15"/>
      <c r="S64" s="14"/>
      <c r="T64" s="15"/>
      <c r="U64" s="14"/>
      <c r="V64" s="15"/>
      <c r="W64" s="14"/>
      <c r="X64" s="15"/>
      <c r="Y64" s="14"/>
      <c r="Z64" s="15"/>
      <c r="AA64" s="14"/>
      <c r="AB64" s="15"/>
      <c r="AC64" s="14"/>
      <c r="AD64" s="15"/>
      <c r="AE64" s="14"/>
      <c r="AF64" s="15"/>
      <c r="AG64" s="14"/>
      <c r="AH64" s="15"/>
      <c r="AI64" s="14"/>
      <c r="AJ64" s="15"/>
      <c r="AK64" s="14"/>
      <c r="AL64" s="15"/>
      <c r="AM64" s="14"/>
      <c r="AN64" s="15"/>
    </row>
    <row r="65">
      <c r="A65" s="11">
        <v>81.0</v>
      </c>
      <c r="B65" s="3" t="s">
        <v>5657</v>
      </c>
      <c r="C65" s="5" t="s">
        <v>5613</v>
      </c>
      <c r="D65" s="5" t="s">
        <v>5061</v>
      </c>
      <c r="E65" s="5" t="s">
        <v>5062</v>
      </c>
      <c r="F65" s="5" t="s">
        <v>5063</v>
      </c>
      <c r="G65" s="5" t="s">
        <v>5064</v>
      </c>
      <c r="H65" s="3" t="s">
        <v>5065</v>
      </c>
      <c r="I65" s="12">
        <f>SUM(L65:AN65)-(J65*Cost!A$2)</f>
        <v>8.01</v>
      </c>
      <c r="J65" s="5">
        <f t="shared" si="1"/>
        <v>9</v>
      </c>
      <c r="K65" s="5" t="s">
        <v>1626</v>
      </c>
      <c r="L65" s="13">
        <v>0.99</v>
      </c>
      <c r="M65" s="5" t="s">
        <v>4685</v>
      </c>
      <c r="N65" s="13">
        <v>0.99</v>
      </c>
      <c r="O65" s="5" t="s">
        <v>2847</v>
      </c>
      <c r="P65" s="13">
        <v>0.99</v>
      </c>
      <c r="Q65" s="5" t="s">
        <v>4344</v>
      </c>
      <c r="R65" s="13">
        <v>0.99</v>
      </c>
      <c r="S65" s="5" t="s">
        <v>4201</v>
      </c>
      <c r="T65" s="13">
        <v>0.99</v>
      </c>
      <c r="U65" s="5" t="s">
        <v>4203</v>
      </c>
      <c r="V65" s="13">
        <v>0.99</v>
      </c>
      <c r="W65" s="5" t="s">
        <v>2050</v>
      </c>
      <c r="X65" s="13">
        <v>0.99</v>
      </c>
      <c r="Y65" s="5" t="s">
        <v>4273</v>
      </c>
      <c r="Z65" s="13">
        <v>0.99</v>
      </c>
      <c r="AA65" s="5" t="s">
        <v>4721</v>
      </c>
      <c r="AB65" s="13">
        <v>0.99</v>
      </c>
      <c r="AC65" s="14"/>
      <c r="AD65" s="15"/>
      <c r="AE65" s="14"/>
      <c r="AF65" s="15"/>
      <c r="AG65" s="14"/>
      <c r="AH65" s="15"/>
      <c r="AI65" s="14"/>
      <c r="AJ65" s="15"/>
      <c r="AK65" s="14"/>
      <c r="AL65" s="15"/>
      <c r="AM65" s="14"/>
      <c r="AN65" s="15"/>
    </row>
    <row r="66">
      <c r="A66" s="11">
        <v>9.0</v>
      </c>
      <c r="B66" s="3" t="s">
        <v>5658</v>
      </c>
      <c r="C66" s="5" t="s">
        <v>5560</v>
      </c>
      <c r="D66" s="5" t="s">
        <v>5220</v>
      </c>
      <c r="E66" s="5" t="s">
        <v>5221</v>
      </c>
      <c r="F66" s="14"/>
      <c r="G66" s="5" t="s">
        <v>5162</v>
      </c>
      <c r="H66" s="3" t="s">
        <v>5222</v>
      </c>
      <c r="I66" s="12">
        <f>SUM(L66:AN66)-(J66*Cost!A$2)</f>
        <v>3.56</v>
      </c>
      <c r="J66" s="5">
        <f t="shared" si="1"/>
        <v>4</v>
      </c>
      <c r="K66" s="5" t="s">
        <v>1651</v>
      </c>
      <c r="L66" s="13">
        <v>0.99</v>
      </c>
      <c r="M66" s="5" t="s">
        <v>3172</v>
      </c>
      <c r="N66" s="13">
        <v>0.99</v>
      </c>
      <c r="O66" s="5" t="s">
        <v>4701</v>
      </c>
      <c r="P66" s="13">
        <v>0.99</v>
      </c>
      <c r="Q66" s="5" t="s">
        <v>2420</v>
      </c>
      <c r="R66" s="13">
        <v>0.99</v>
      </c>
      <c r="S66" s="14"/>
      <c r="T66" s="15"/>
      <c r="U66" s="14"/>
      <c r="V66" s="15"/>
      <c r="W66" s="14"/>
      <c r="X66" s="15"/>
      <c r="Y66" s="14"/>
      <c r="Z66" s="15"/>
      <c r="AA66" s="14"/>
      <c r="AB66" s="15"/>
      <c r="AC66" s="14"/>
      <c r="AD66" s="15"/>
      <c r="AE66" s="14"/>
      <c r="AF66" s="15"/>
      <c r="AG66" s="14"/>
      <c r="AH66" s="15"/>
      <c r="AI66" s="14"/>
      <c r="AJ66" s="15"/>
      <c r="AK66" s="14"/>
      <c r="AL66" s="15"/>
      <c r="AM66" s="14"/>
      <c r="AN66" s="15"/>
    </row>
    <row r="67">
      <c r="A67" s="11">
        <v>190.0</v>
      </c>
      <c r="B67" s="3" t="s">
        <v>5659</v>
      </c>
      <c r="C67" s="5" t="s">
        <v>5601</v>
      </c>
      <c r="D67" s="5" t="s">
        <v>5462</v>
      </c>
      <c r="E67" s="5" t="s">
        <v>5463</v>
      </c>
      <c r="F67" s="5" t="s">
        <v>5464</v>
      </c>
      <c r="G67" s="5" t="s">
        <v>5064</v>
      </c>
      <c r="H67" s="3" t="s">
        <v>5465</v>
      </c>
      <c r="I67" s="12">
        <f>SUM(L67:AN67)-(J67*Cost!A$2)</f>
        <v>1.78</v>
      </c>
      <c r="J67" s="5">
        <f t="shared" si="1"/>
        <v>2</v>
      </c>
      <c r="K67" s="5" t="s">
        <v>1684</v>
      </c>
      <c r="L67" s="13">
        <v>0.99</v>
      </c>
      <c r="M67" s="5" t="s">
        <v>3833</v>
      </c>
      <c r="N67" s="13">
        <v>0.99</v>
      </c>
      <c r="O67" s="14"/>
      <c r="P67" s="15"/>
      <c r="Q67" s="14"/>
      <c r="R67" s="15"/>
      <c r="S67" s="14"/>
      <c r="T67" s="15"/>
      <c r="U67" s="14"/>
      <c r="V67" s="15"/>
      <c r="W67" s="14"/>
      <c r="X67" s="15"/>
      <c r="Y67" s="14"/>
      <c r="Z67" s="15"/>
      <c r="AA67" s="14"/>
      <c r="AB67" s="15"/>
      <c r="AC67" s="14"/>
      <c r="AD67" s="15"/>
      <c r="AE67" s="14"/>
      <c r="AF67" s="15"/>
      <c r="AG67" s="14"/>
      <c r="AH67" s="15"/>
      <c r="AI67" s="14"/>
      <c r="AJ67" s="15"/>
      <c r="AK67" s="14"/>
      <c r="AL67" s="15"/>
      <c r="AM67" s="14"/>
      <c r="AN67" s="15"/>
    </row>
    <row r="68">
      <c r="A68" s="11">
        <v>317.0</v>
      </c>
      <c r="B68" s="3" t="s">
        <v>5660</v>
      </c>
      <c r="C68" s="5" t="s">
        <v>5646</v>
      </c>
      <c r="D68" s="5" t="s">
        <v>5485</v>
      </c>
      <c r="E68" s="5" t="s">
        <v>5486</v>
      </c>
      <c r="F68" s="5" t="s">
        <v>5487</v>
      </c>
      <c r="G68" s="5" t="s">
        <v>444</v>
      </c>
      <c r="H68" s="5" t="s">
        <v>5488</v>
      </c>
      <c r="I68" s="12">
        <f>SUM(L68:AN68)-(J68*Cost!A$2)</f>
        <v>3.56</v>
      </c>
      <c r="J68" s="5">
        <f t="shared" si="1"/>
        <v>4</v>
      </c>
      <c r="K68" s="5" t="s">
        <v>1698</v>
      </c>
      <c r="L68" s="13">
        <v>0.99</v>
      </c>
      <c r="M68" s="5" t="s">
        <v>4887</v>
      </c>
      <c r="N68" s="13">
        <v>0.99</v>
      </c>
      <c r="O68" s="5" t="s">
        <v>3882</v>
      </c>
      <c r="P68" s="13">
        <v>0.99</v>
      </c>
      <c r="Q68" s="5" t="s">
        <v>4304</v>
      </c>
      <c r="R68" s="13">
        <v>0.99</v>
      </c>
      <c r="S68" s="14"/>
      <c r="T68" s="15"/>
      <c r="U68" s="14"/>
      <c r="V68" s="15"/>
      <c r="W68" s="14"/>
      <c r="X68" s="15"/>
      <c r="Y68" s="14"/>
      <c r="Z68" s="15"/>
      <c r="AA68" s="14"/>
      <c r="AB68" s="15"/>
      <c r="AC68" s="14"/>
      <c r="AD68" s="15"/>
      <c r="AE68" s="14"/>
      <c r="AF68" s="15"/>
      <c r="AG68" s="14"/>
      <c r="AH68" s="15"/>
      <c r="AI68" s="14"/>
      <c r="AJ68" s="15"/>
      <c r="AK68" s="14"/>
      <c r="AL68" s="15"/>
      <c r="AM68" s="14"/>
      <c r="AN68" s="15"/>
    </row>
    <row r="69">
      <c r="A69" s="11">
        <v>315.0</v>
      </c>
      <c r="B69" s="3" t="s">
        <v>5661</v>
      </c>
      <c r="C69" s="5" t="s">
        <v>5624</v>
      </c>
      <c r="D69" s="5" t="s">
        <v>5390</v>
      </c>
      <c r="E69" s="5" t="s">
        <v>5391</v>
      </c>
      <c r="F69" s="14"/>
      <c r="G69" s="5" t="s">
        <v>5392</v>
      </c>
      <c r="H69" s="3" t="s">
        <v>5393</v>
      </c>
      <c r="I69" s="12">
        <f>SUM(L69:AN69)-(J69*Cost!A$2)</f>
        <v>1.78</v>
      </c>
      <c r="J69" s="5">
        <f t="shared" si="1"/>
        <v>2</v>
      </c>
      <c r="K69" s="5" t="s">
        <v>1718</v>
      </c>
      <c r="L69" s="13">
        <v>0.99</v>
      </c>
      <c r="M69" s="5" t="s">
        <v>1706</v>
      </c>
      <c r="N69" s="13">
        <v>0.99</v>
      </c>
      <c r="O69" s="14"/>
      <c r="P69" s="15"/>
      <c r="Q69" s="14"/>
      <c r="R69" s="15"/>
      <c r="S69" s="14"/>
      <c r="T69" s="15"/>
      <c r="U69" s="14"/>
      <c r="V69" s="15"/>
      <c r="W69" s="14"/>
      <c r="X69" s="15"/>
      <c r="Y69" s="14"/>
      <c r="Z69" s="15"/>
      <c r="AA69" s="14"/>
      <c r="AB69" s="15"/>
      <c r="AC69" s="14"/>
      <c r="AD69" s="15"/>
      <c r="AE69" s="14"/>
      <c r="AF69" s="15"/>
      <c r="AG69" s="14"/>
      <c r="AH69" s="15"/>
      <c r="AI69" s="14"/>
      <c r="AJ69" s="15"/>
      <c r="AK69" s="14"/>
      <c r="AL69" s="15"/>
      <c r="AM69" s="14"/>
      <c r="AN69" s="15"/>
    </row>
    <row r="70">
      <c r="A70" s="11">
        <v>54.0</v>
      </c>
      <c r="B70" s="3" t="s">
        <v>5662</v>
      </c>
      <c r="C70" s="5" t="s">
        <v>5627</v>
      </c>
      <c r="D70" s="5" t="s">
        <v>5281</v>
      </c>
      <c r="E70" s="5" t="s">
        <v>5282</v>
      </c>
      <c r="F70" s="14"/>
      <c r="G70" s="5" t="s">
        <v>5283</v>
      </c>
      <c r="H70" s="5" t="s">
        <v>5284</v>
      </c>
      <c r="I70" s="12">
        <f>SUM(L70:AN70)-(J70*Cost!A$2)</f>
        <v>12.46</v>
      </c>
      <c r="J70" s="5">
        <f t="shared" si="1"/>
        <v>14</v>
      </c>
      <c r="K70" s="5" t="s">
        <v>1723</v>
      </c>
      <c r="L70" s="13">
        <v>0.99</v>
      </c>
      <c r="M70" s="5" t="s">
        <v>1036</v>
      </c>
      <c r="N70" s="13">
        <v>0.99</v>
      </c>
      <c r="O70" s="5" t="s">
        <v>1091</v>
      </c>
      <c r="P70" s="13">
        <v>0.99</v>
      </c>
      <c r="Q70" s="5" t="s">
        <v>4870</v>
      </c>
      <c r="R70" s="13">
        <v>0.99</v>
      </c>
      <c r="S70" s="5" t="s">
        <v>4371</v>
      </c>
      <c r="T70" s="13">
        <v>0.99</v>
      </c>
      <c r="U70" s="5" t="s">
        <v>1819</v>
      </c>
      <c r="V70" s="13">
        <v>0.99</v>
      </c>
      <c r="W70" s="5" t="s">
        <v>4912</v>
      </c>
      <c r="X70" s="13">
        <v>0.99</v>
      </c>
      <c r="Y70" s="5" t="s">
        <v>3970</v>
      </c>
      <c r="Z70" s="13">
        <v>0.99</v>
      </c>
      <c r="AA70" s="5" t="s">
        <v>1998</v>
      </c>
      <c r="AB70" s="13">
        <v>0.99</v>
      </c>
      <c r="AC70" s="5" t="s">
        <v>4576</v>
      </c>
      <c r="AD70" s="13">
        <v>0.99</v>
      </c>
      <c r="AE70" s="5" t="s">
        <v>2508</v>
      </c>
      <c r="AF70" s="13">
        <v>0.99</v>
      </c>
      <c r="AG70" s="5" t="s">
        <v>4233</v>
      </c>
      <c r="AH70" s="13">
        <v>0.99</v>
      </c>
      <c r="AI70" s="5" t="s">
        <v>3256</v>
      </c>
      <c r="AJ70" s="13">
        <v>0.99</v>
      </c>
      <c r="AK70" s="5" t="s">
        <v>633</v>
      </c>
      <c r="AL70" s="13">
        <v>0.99</v>
      </c>
      <c r="AM70" s="5"/>
      <c r="AN70" s="13"/>
    </row>
    <row r="71">
      <c r="A71" s="11">
        <v>234.0</v>
      </c>
      <c r="B71" s="3" t="s">
        <v>5663</v>
      </c>
      <c r="C71" s="5" t="s">
        <v>5664</v>
      </c>
      <c r="D71" s="5" t="s">
        <v>5227</v>
      </c>
      <c r="E71" s="5" t="s">
        <v>5228</v>
      </c>
      <c r="F71" s="5" t="s">
        <v>5229</v>
      </c>
      <c r="G71" s="5" t="s">
        <v>5064</v>
      </c>
      <c r="H71" s="3" t="s">
        <v>5230</v>
      </c>
      <c r="I71" s="12">
        <f>SUM(L71:AN71)-(J71*Cost!A$2)</f>
        <v>5.34</v>
      </c>
      <c r="J71" s="5">
        <f t="shared" si="1"/>
        <v>6</v>
      </c>
      <c r="K71" s="5" t="s">
        <v>1734</v>
      </c>
      <c r="L71" s="13">
        <v>0.99</v>
      </c>
      <c r="M71" s="5" t="s">
        <v>3881</v>
      </c>
      <c r="N71" s="13">
        <v>0.99</v>
      </c>
      <c r="O71" s="5" t="s">
        <v>3701</v>
      </c>
      <c r="P71" s="13">
        <v>0.99</v>
      </c>
      <c r="Q71" s="5" t="s">
        <v>1151</v>
      </c>
      <c r="R71" s="13">
        <v>0.99</v>
      </c>
      <c r="S71" s="5" t="s">
        <v>2000</v>
      </c>
      <c r="T71" s="13">
        <v>0.99</v>
      </c>
      <c r="U71" s="5" t="s">
        <v>4782</v>
      </c>
      <c r="V71" s="13">
        <v>0.99</v>
      </c>
      <c r="W71" s="14"/>
      <c r="X71" s="15"/>
      <c r="Y71" s="14"/>
      <c r="Z71" s="15"/>
      <c r="AA71" s="14"/>
      <c r="AB71" s="15"/>
      <c r="AC71" s="14"/>
      <c r="AD71" s="15"/>
      <c r="AE71" s="14"/>
      <c r="AF71" s="15"/>
      <c r="AG71" s="14"/>
      <c r="AH71" s="15"/>
      <c r="AI71" s="14"/>
      <c r="AJ71" s="15"/>
      <c r="AK71" s="14"/>
      <c r="AL71" s="15"/>
      <c r="AM71" s="14"/>
      <c r="AN71" s="15"/>
    </row>
    <row r="72">
      <c r="A72" s="11">
        <v>322.0</v>
      </c>
      <c r="B72" s="3" t="s">
        <v>5665</v>
      </c>
      <c r="C72" s="5" t="s">
        <v>5636</v>
      </c>
      <c r="D72" s="5" t="s">
        <v>5510</v>
      </c>
      <c r="E72" s="5" t="s">
        <v>5511</v>
      </c>
      <c r="F72" s="14"/>
      <c r="G72" s="5" t="s">
        <v>5305</v>
      </c>
      <c r="H72" s="3" t="s">
        <v>5512</v>
      </c>
      <c r="I72" s="12">
        <f>SUM(L72:AN72)-(J72*Cost!A$2)</f>
        <v>1.78</v>
      </c>
      <c r="J72" s="5">
        <f t="shared" si="1"/>
        <v>2</v>
      </c>
      <c r="K72" s="5" t="s">
        <v>1745</v>
      </c>
      <c r="L72" s="13">
        <v>0.99</v>
      </c>
      <c r="M72" s="5" t="s">
        <v>2869</v>
      </c>
      <c r="N72" s="13">
        <v>0.99</v>
      </c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  <c r="AG72" s="14"/>
      <c r="AH72" s="15"/>
      <c r="AI72" s="14"/>
      <c r="AJ72" s="15"/>
      <c r="AK72" s="14"/>
      <c r="AL72" s="15"/>
      <c r="AM72" s="14"/>
      <c r="AN72" s="15"/>
    </row>
    <row r="73">
      <c r="A73" s="11">
        <v>23.0</v>
      </c>
      <c r="B73" s="3" t="s">
        <v>5666</v>
      </c>
      <c r="C73" s="5" t="s">
        <v>5599</v>
      </c>
      <c r="D73" s="5" t="s">
        <v>5455</v>
      </c>
      <c r="E73" s="5" t="s">
        <v>5456</v>
      </c>
      <c r="F73" s="14"/>
      <c r="G73" s="5" t="s">
        <v>5392</v>
      </c>
      <c r="H73" s="3" t="s">
        <v>5457</v>
      </c>
      <c r="I73" s="12">
        <f>SUM(L73:AN73)-(J73*Cost!A$2)</f>
        <v>3.56</v>
      </c>
      <c r="J73" s="5">
        <f t="shared" si="1"/>
        <v>4</v>
      </c>
      <c r="K73" s="5" t="s">
        <v>1754</v>
      </c>
      <c r="L73" s="13">
        <v>0.99</v>
      </c>
      <c r="M73" s="5" t="s">
        <v>1983</v>
      </c>
      <c r="N73" s="13">
        <v>0.99</v>
      </c>
      <c r="O73" s="5" t="s">
        <v>1233</v>
      </c>
      <c r="P73" s="13">
        <v>0.99</v>
      </c>
      <c r="Q73" s="5" t="s">
        <v>3556</v>
      </c>
      <c r="R73" s="13">
        <v>0.99</v>
      </c>
      <c r="S73" s="14"/>
      <c r="T73" s="15"/>
      <c r="U73" s="14"/>
      <c r="V73" s="15"/>
      <c r="W73" s="14"/>
      <c r="X73" s="15"/>
      <c r="Y73" s="14"/>
      <c r="Z73" s="15"/>
      <c r="AA73" s="14"/>
      <c r="AB73" s="15"/>
      <c r="AC73" s="14"/>
      <c r="AD73" s="15"/>
      <c r="AE73" s="14"/>
      <c r="AF73" s="15"/>
      <c r="AG73" s="14"/>
      <c r="AH73" s="15"/>
      <c r="AI73" s="14"/>
      <c r="AJ73" s="15"/>
      <c r="AK73" s="14"/>
      <c r="AL73" s="15"/>
      <c r="AM73" s="14"/>
      <c r="AN73" s="15"/>
    </row>
    <row r="74">
      <c r="A74" s="11">
        <v>268.0</v>
      </c>
      <c r="B74" s="3" t="s">
        <v>5667</v>
      </c>
      <c r="C74" s="5" t="s">
        <v>5575</v>
      </c>
      <c r="D74" s="5" t="s">
        <v>5353</v>
      </c>
      <c r="E74" s="5" t="s">
        <v>5354</v>
      </c>
      <c r="F74" s="5" t="s">
        <v>5355</v>
      </c>
      <c r="G74" s="5" t="s">
        <v>444</v>
      </c>
      <c r="H74" s="5" t="s">
        <v>5356</v>
      </c>
      <c r="I74" s="12">
        <f>SUM(L74:AN74)-(J74*Cost!A$2)</f>
        <v>3.56</v>
      </c>
      <c r="J74" s="5">
        <f t="shared" si="1"/>
        <v>4</v>
      </c>
      <c r="K74" s="5" t="s">
        <v>1761</v>
      </c>
      <c r="L74" s="13">
        <v>0.99</v>
      </c>
      <c r="M74" s="5" t="s">
        <v>950</v>
      </c>
      <c r="N74" s="13">
        <v>0.99</v>
      </c>
      <c r="O74" s="5" t="s">
        <v>1429</v>
      </c>
      <c r="P74" s="13">
        <v>0.99</v>
      </c>
      <c r="Q74" s="5" t="s">
        <v>4233</v>
      </c>
      <c r="R74" s="13">
        <v>0.99</v>
      </c>
      <c r="S74" s="14"/>
      <c r="T74" s="15"/>
      <c r="U74" s="14"/>
      <c r="V74" s="15"/>
      <c r="W74" s="14"/>
      <c r="X74" s="15"/>
      <c r="Y74" s="14"/>
      <c r="Z74" s="15"/>
      <c r="AA74" s="14"/>
      <c r="AB74" s="15"/>
      <c r="AC74" s="14"/>
      <c r="AD74" s="15"/>
      <c r="AE74" s="14"/>
      <c r="AF74" s="15"/>
      <c r="AG74" s="14"/>
      <c r="AH74" s="15"/>
      <c r="AI74" s="14"/>
      <c r="AJ74" s="15"/>
      <c r="AK74" s="14"/>
      <c r="AL74" s="15"/>
      <c r="AM74" s="14"/>
      <c r="AN74" s="15"/>
    </row>
    <row r="75">
      <c r="A75" s="11">
        <v>291.0</v>
      </c>
      <c r="B75" s="3" t="s">
        <v>5668</v>
      </c>
      <c r="C75" s="5" t="s">
        <v>5590</v>
      </c>
      <c r="D75" s="5" t="s">
        <v>5441</v>
      </c>
      <c r="E75" s="5" t="s">
        <v>5435</v>
      </c>
      <c r="F75" s="14"/>
      <c r="G75" s="5" t="s">
        <v>5305</v>
      </c>
      <c r="H75" s="3" t="s">
        <v>5442</v>
      </c>
      <c r="I75" s="12">
        <f>SUM(L75:AN75)-(J75*Cost!A$2)</f>
        <v>7.12</v>
      </c>
      <c r="J75" s="5">
        <f t="shared" si="1"/>
        <v>8</v>
      </c>
      <c r="K75" s="5" t="s">
        <v>1768</v>
      </c>
      <c r="L75" s="13">
        <v>0.99</v>
      </c>
      <c r="M75" s="5" t="s">
        <v>4132</v>
      </c>
      <c r="N75" s="13">
        <v>0.99</v>
      </c>
      <c r="O75" s="5" t="s">
        <v>1836</v>
      </c>
      <c r="P75" s="13">
        <v>0.99</v>
      </c>
      <c r="Q75" s="5" t="s">
        <v>3187</v>
      </c>
      <c r="R75" s="13">
        <v>0.99</v>
      </c>
      <c r="S75" s="5" t="s">
        <v>3205</v>
      </c>
      <c r="T75" s="13">
        <v>0.99</v>
      </c>
      <c r="U75" s="5" t="s">
        <v>4648</v>
      </c>
      <c r="V75" s="13">
        <v>0.99</v>
      </c>
      <c r="W75" s="5" t="s">
        <v>3820</v>
      </c>
      <c r="X75" s="13">
        <v>0.99</v>
      </c>
      <c r="Y75" s="5" t="s">
        <v>4665</v>
      </c>
      <c r="Z75" s="13">
        <v>0.99</v>
      </c>
      <c r="AA75" s="14"/>
      <c r="AB75" s="15"/>
      <c r="AC75" s="14"/>
      <c r="AD75" s="15"/>
      <c r="AE75" s="14"/>
      <c r="AF75" s="15"/>
      <c r="AG75" s="14"/>
      <c r="AH75" s="15"/>
      <c r="AI75" s="14"/>
      <c r="AJ75" s="15"/>
      <c r="AK75" s="14"/>
      <c r="AL75" s="15"/>
      <c r="AM75" s="14"/>
      <c r="AN75" s="16"/>
    </row>
    <row r="76">
      <c r="A76" s="11">
        <v>299.0</v>
      </c>
      <c r="B76" s="3" t="s">
        <v>5669</v>
      </c>
      <c r="C76" s="5" t="s">
        <v>5584</v>
      </c>
      <c r="D76" s="5" t="s">
        <v>5191</v>
      </c>
      <c r="E76" s="5" t="s">
        <v>5192</v>
      </c>
      <c r="F76" s="5" t="s">
        <v>5193</v>
      </c>
      <c r="G76" s="5" t="s">
        <v>5064</v>
      </c>
      <c r="H76" s="3" t="s">
        <v>5194</v>
      </c>
      <c r="I76" s="12">
        <f>SUM(L76:AN76)-(J76*Cost!A$2)</f>
        <v>22.46</v>
      </c>
      <c r="J76" s="5">
        <f t="shared" si="1"/>
        <v>14</v>
      </c>
      <c r="K76" s="5" t="s">
        <v>1785</v>
      </c>
      <c r="L76" s="13">
        <v>1.99</v>
      </c>
      <c r="M76" s="5" t="s">
        <v>4033</v>
      </c>
      <c r="N76" s="13">
        <v>1.99</v>
      </c>
      <c r="O76" s="5" t="s">
        <v>1685</v>
      </c>
      <c r="P76" s="13">
        <v>1.99</v>
      </c>
      <c r="Q76" s="5" t="s">
        <v>3521</v>
      </c>
      <c r="R76" s="13">
        <v>1.99</v>
      </c>
      <c r="S76" s="5" t="s">
        <v>2577</v>
      </c>
      <c r="T76" s="13">
        <v>1.99</v>
      </c>
      <c r="U76" s="5" t="s">
        <v>3007</v>
      </c>
      <c r="V76" s="13">
        <v>1.99</v>
      </c>
      <c r="W76" s="5" t="s">
        <v>2094</v>
      </c>
      <c r="X76" s="13">
        <v>1.99</v>
      </c>
      <c r="Y76" s="5" t="s">
        <v>2161</v>
      </c>
      <c r="Z76" s="13">
        <v>1.99</v>
      </c>
      <c r="AA76" s="5" t="s">
        <v>1572</v>
      </c>
      <c r="AB76" s="13">
        <v>1.99</v>
      </c>
      <c r="AC76" s="5" t="s">
        <v>525</v>
      </c>
      <c r="AD76" s="13">
        <v>1.99</v>
      </c>
      <c r="AE76" s="5" t="s">
        <v>2134</v>
      </c>
      <c r="AF76" s="13">
        <v>0.99</v>
      </c>
      <c r="AG76" s="5" t="s">
        <v>820</v>
      </c>
      <c r="AH76" s="13">
        <v>0.99</v>
      </c>
      <c r="AI76" s="5" t="s">
        <v>3601</v>
      </c>
      <c r="AJ76" s="13">
        <v>0.99</v>
      </c>
      <c r="AK76" s="5" t="s">
        <v>1825</v>
      </c>
      <c r="AL76" s="13">
        <v>0.99</v>
      </c>
      <c r="AM76" s="5"/>
      <c r="AN76" s="13"/>
    </row>
    <row r="77">
      <c r="A77" s="11">
        <v>154.0</v>
      </c>
      <c r="B77" s="3" t="s">
        <v>5670</v>
      </c>
      <c r="C77" s="5" t="s">
        <v>5566</v>
      </c>
      <c r="D77" s="5" t="s">
        <v>5145</v>
      </c>
      <c r="E77" s="5" t="s">
        <v>5073</v>
      </c>
      <c r="F77" s="5" t="s">
        <v>5074</v>
      </c>
      <c r="G77" s="5" t="s">
        <v>5075</v>
      </c>
      <c r="H77" s="5" t="s">
        <v>5146</v>
      </c>
      <c r="I77" s="12">
        <f>SUM(L77:AN77)-(J77*Cost!A$2)</f>
        <v>1.78</v>
      </c>
      <c r="J77" s="5">
        <f t="shared" si="1"/>
        <v>2</v>
      </c>
      <c r="K77" s="5" t="s">
        <v>1811</v>
      </c>
      <c r="L77" s="13">
        <v>0.99</v>
      </c>
      <c r="M77" s="5" t="s">
        <v>3393</v>
      </c>
      <c r="N77" s="13">
        <v>0.99</v>
      </c>
      <c r="O77" s="14"/>
      <c r="P77" s="15"/>
      <c r="Q77" s="14"/>
      <c r="R77" s="15"/>
      <c r="S77" s="14"/>
      <c r="T77" s="15"/>
      <c r="U77" s="14"/>
      <c r="V77" s="15"/>
      <c r="W77" s="14"/>
      <c r="X77" s="15"/>
      <c r="Y77" s="14"/>
      <c r="Z77" s="15"/>
      <c r="AA77" s="14"/>
      <c r="AB77" s="15"/>
      <c r="AC77" s="14"/>
      <c r="AD77" s="15"/>
      <c r="AE77" s="14"/>
      <c r="AF77" s="15"/>
      <c r="AG77" s="14"/>
      <c r="AH77" s="15"/>
      <c r="AI77" s="14"/>
      <c r="AJ77" s="15"/>
      <c r="AK77" s="14"/>
      <c r="AL77" s="15"/>
      <c r="AM77" s="14"/>
      <c r="AN77" s="15"/>
    </row>
    <row r="78">
      <c r="A78" s="11">
        <v>269.0</v>
      </c>
      <c r="B78" s="3" t="s">
        <v>5671</v>
      </c>
      <c r="C78" s="5" t="s">
        <v>5672</v>
      </c>
      <c r="D78" s="5" t="s">
        <v>5434</v>
      </c>
      <c r="E78" s="5" t="s">
        <v>5435</v>
      </c>
      <c r="F78" s="14"/>
      <c r="G78" s="5" t="s">
        <v>5305</v>
      </c>
      <c r="H78" s="3" t="s">
        <v>5436</v>
      </c>
      <c r="I78" s="12">
        <f>SUM(L78:AN78)-(J78*Cost!A$2)</f>
        <v>5.34</v>
      </c>
      <c r="J78" s="5">
        <f t="shared" si="1"/>
        <v>6</v>
      </c>
      <c r="K78" s="5" t="s">
        <v>1815</v>
      </c>
      <c r="L78" s="13">
        <v>0.99</v>
      </c>
      <c r="M78" s="5" t="s">
        <v>4445</v>
      </c>
      <c r="N78" s="13">
        <v>0.99</v>
      </c>
      <c r="O78" s="5" t="s">
        <v>4939</v>
      </c>
      <c r="P78" s="13">
        <v>0.99</v>
      </c>
      <c r="Q78" s="5" t="s">
        <v>3165</v>
      </c>
      <c r="R78" s="13">
        <v>0.99</v>
      </c>
      <c r="S78" s="5" t="s">
        <v>4777</v>
      </c>
      <c r="T78" s="13">
        <v>0.99</v>
      </c>
      <c r="U78" s="5" t="s">
        <v>1803</v>
      </c>
      <c r="V78" s="13">
        <v>0.99</v>
      </c>
      <c r="W78" s="14"/>
      <c r="X78" s="15"/>
      <c r="Y78" s="14"/>
      <c r="Z78" s="15"/>
      <c r="AA78" s="14"/>
      <c r="AB78" s="15"/>
      <c r="AC78" s="14"/>
      <c r="AD78" s="15"/>
      <c r="AE78" s="14"/>
      <c r="AF78" s="15"/>
      <c r="AG78" s="14"/>
      <c r="AH78" s="15"/>
      <c r="AI78" s="14"/>
      <c r="AJ78" s="15"/>
      <c r="AK78" s="14"/>
      <c r="AL78" s="15"/>
      <c r="AM78" s="14"/>
      <c r="AN78" s="15"/>
    </row>
    <row r="79">
      <c r="A79" s="11">
        <v>153.0</v>
      </c>
      <c r="B79" s="3" t="s">
        <v>5673</v>
      </c>
      <c r="C79" s="5" t="s">
        <v>5638</v>
      </c>
      <c r="D79" s="5" t="s">
        <v>5375</v>
      </c>
      <c r="E79" s="5" t="s">
        <v>5376</v>
      </c>
      <c r="F79" s="14"/>
      <c r="G79" s="5" t="s">
        <v>5377</v>
      </c>
      <c r="H79" s="3" t="s">
        <v>5378</v>
      </c>
      <c r="I79" s="12">
        <f>SUM(L79:AN79)-(J79*Cost!A$2)</f>
        <v>0.89</v>
      </c>
      <c r="J79" s="5">
        <f t="shared" si="1"/>
        <v>1</v>
      </c>
      <c r="K79" s="5" t="s">
        <v>1827</v>
      </c>
      <c r="L79" s="13">
        <v>0.99</v>
      </c>
      <c r="M79" s="14"/>
      <c r="N79" s="15"/>
      <c r="O79" s="14"/>
      <c r="P79" s="15"/>
      <c r="Q79" s="14"/>
      <c r="R79" s="15"/>
      <c r="S79" s="14"/>
      <c r="T79" s="15"/>
      <c r="U79" s="14"/>
      <c r="V79" s="15"/>
      <c r="W79" s="14"/>
      <c r="X79" s="15"/>
      <c r="Y79" s="14"/>
      <c r="Z79" s="15"/>
      <c r="AA79" s="14"/>
      <c r="AB79" s="15"/>
      <c r="AC79" s="14"/>
      <c r="AD79" s="15"/>
      <c r="AE79" s="14"/>
      <c r="AF79" s="15"/>
      <c r="AG79" s="14"/>
      <c r="AH79" s="15"/>
      <c r="AI79" s="14"/>
      <c r="AJ79" s="15"/>
      <c r="AK79" s="14"/>
      <c r="AL79" s="15"/>
      <c r="AM79" s="14"/>
      <c r="AN79" s="15"/>
    </row>
    <row r="80">
      <c r="A80" s="11">
        <v>95.0</v>
      </c>
      <c r="B80" s="3" t="s">
        <v>5674</v>
      </c>
      <c r="C80" s="5" t="s">
        <v>5672</v>
      </c>
      <c r="D80" s="5" t="s">
        <v>5434</v>
      </c>
      <c r="E80" s="5" t="s">
        <v>5435</v>
      </c>
      <c r="F80" s="14"/>
      <c r="G80" s="5" t="s">
        <v>5305</v>
      </c>
      <c r="H80" s="3" t="s">
        <v>5436</v>
      </c>
      <c r="I80" s="12">
        <f>SUM(L80:AN80)-(J80*Cost!A$2)</f>
        <v>8.01</v>
      </c>
      <c r="J80" s="5">
        <f t="shared" si="1"/>
        <v>9</v>
      </c>
      <c r="K80" s="5" t="s">
        <v>1829</v>
      </c>
      <c r="L80" s="13">
        <v>0.99</v>
      </c>
      <c r="M80" s="5" t="s">
        <v>2106</v>
      </c>
      <c r="N80" s="13">
        <v>0.99</v>
      </c>
      <c r="O80" s="5" t="s">
        <v>2800</v>
      </c>
      <c r="P80" s="13">
        <v>0.99</v>
      </c>
      <c r="Q80" s="5" t="s">
        <v>3842</v>
      </c>
      <c r="R80" s="13">
        <v>0.99</v>
      </c>
      <c r="S80" s="5" t="s">
        <v>2106</v>
      </c>
      <c r="T80" s="13">
        <v>0.99</v>
      </c>
      <c r="U80" s="5" t="s">
        <v>2212</v>
      </c>
      <c r="V80" s="13">
        <v>0.99</v>
      </c>
      <c r="W80" s="5" t="s">
        <v>3504</v>
      </c>
      <c r="X80" s="13">
        <v>0.99</v>
      </c>
      <c r="Y80" s="5" t="s">
        <v>4995</v>
      </c>
      <c r="Z80" s="13">
        <v>0.99</v>
      </c>
      <c r="AA80" s="5" t="s">
        <v>1287</v>
      </c>
      <c r="AB80" s="13">
        <v>0.99</v>
      </c>
      <c r="AC80" s="14"/>
      <c r="AD80" s="15"/>
      <c r="AE80" s="14"/>
      <c r="AF80" s="15"/>
      <c r="AG80" s="14"/>
      <c r="AH80" s="15"/>
      <c r="AI80" s="14"/>
      <c r="AJ80" s="15"/>
      <c r="AK80" s="14"/>
      <c r="AL80" s="15"/>
      <c r="AM80" s="14"/>
      <c r="AN80" s="15"/>
    </row>
    <row r="81">
      <c r="A81" s="11">
        <v>53.0</v>
      </c>
      <c r="B81" s="3" t="s">
        <v>5675</v>
      </c>
      <c r="C81" s="5" t="s">
        <v>5676</v>
      </c>
      <c r="D81" s="5" t="s">
        <v>5259</v>
      </c>
      <c r="E81" s="5" t="s">
        <v>5260</v>
      </c>
      <c r="F81" s="14"/>
      <c r="G81" s="5" t="s">
        <v>5261</v>
      </c>
      <c r="H81" s="3" t="s">
        <v>5262</v>
      </c>
      <c r="I81" s="12">
        <f>SUM(L81:AN81)-(J81*Cost!A$2)</f>
        <v>8.01</v>
      </c>
      <c r="J81" s="5">
        <f t="shared" si="1"/>
        <v>9</v>
      </c>
      <c r="K81" s="5" t="s">
        <v>1848</v>
      </c>
      <c r="L81" s="13">
        <v>0.99</v>
      </c>
      <c r="M81" s="5" t="s">
        <v>2856</v>
      </c>
      <c r="N81" s="13">
        <v>0.99</v>
      </c>
      <c r="O81" s="5" t="s">
        <v>4173</v>
      </c>
      <c r="P81" s="13">
        <v>0.99</v>
      </c>
      <c r="Q81" s="5" t="s">
        <v>3754</v>
      </c>
      <c r="R81" s="13">
        <v>0.99</v>
      </c>
      <c r="S81" s="5" t="s">
        <v>4369</v>
      </c>
      <c r="T81" s="13">
        <v>0.99</v>
      </c>
      <c r="U81" s="5" t="s">
        <v>3155</v>
      </c>
      <c r="V81" s="13">
        <v>0.99</v>
      </c>
      <c r="W81" s="5" t="s">
        <v>1044</v>
      </c>
      <c r="X81" s="13">
        <v>0.99</v>
      </c>
      <c r="Y81" s="5" t="s">
        <v>3263</v>
      </c>
      <c r="Z81" s="13">
        <v>0.99</v>
      </c>
      <c r="AA81" s="5" t="s">
        <v>1246</v>
      </c>
      <c r="AB81" s="13">
        <v>0.99</v>
      </c>
      <c r="AC81" s="14"/>
      <c r="AD81" s="15"/>
      <c r="AE81" s="14"/>
      <c r="AF81" s="15"/>
      <c r="AG81" s="14"/>
      <c r="AH81" s="15"/>
      <c r="AI81" s="14"/>
      <c r="AJ81" s="15"/>
      <c r="AK81" s="14"/>
      <c r="AL81" s="15"/>
      <c r="AM81" s="14"/>
      <c r="AN81" s="15"/>
    </row>
    <row r="82">
      <c r="A82" s="11">
        <v>150.0</v>
      </c>
      <c r="B82" s="3" t="s">
        <v>5677</v>
      </c>
      <c r="C82" s="5" t="s">
        <v>5678</v>
      </c>
      <c r="D82" s="5" t="s">
        <v>5160</v>
      </c>
      <c r="E82" s="5" t="s">
        <v>5161</v>
      </c>
      <c r="F82" s="14"/>
      <c r="G82" s="5" t="s">
        <v>5162</v>
      </c>
      <c r="H82" s="3" t="s">
        <v>5163</v>
      </c>
      <c r="I82" s="12">
        <f>SUM(L82:AN82)-(J82*Cost!A$2)</f>
        <v>5.34</v>
      </c>
      <c r="J82" s="5">
        <f t="shared" si="1"/>
        <v>6</v>
      </c>
      <c r="K82" s="5" t="s">
        <v>1851</v>
      </c>
      <c r="L82" s="13">
        <v>0.99</v>
      </c>
      <c r="M82" s="5" t="s">
        <v>2325</v>
      </c>
      <c r="N82" s="13">
        <v>0.99</v>
      </c>
      <c r="O82" s="5" t="s">
        <v>4520</v>
      </c>
      <c r="P82" s="13">
        <v>0.99</v>
      </c>
      <c r="Q82" s="5" t="s">
        <v>3095</v>
      </c>
      <c r="R82" s="13">
        <v>0.99</v>
      </c>
      <c r="S82" s="5" t="s">
        <v>2799</v>
      </c>
      <c r="T82" s="13">
        <v>0.99</v>
      </c>
      <c r="U82" s="5" t="s">
        <v>4574</v>
      </c>
      <c r="V82" s="13">
        <v>0.99</v>
      </c>
      <c r="W82" s="14"/>
      <c r="X82" s="15"/>
      <c r="Y82" s="14"/>
      <c r="Z82" s="15"/>
      <c r="AA82" s="14"/>
      <c r="AB82" s="15"/>
      <c r="AC82" s="14"/>
      <c r="AD82" s="15"/>
      <c r="AE82" s="14"/>
      <c r="AF82" s="15"/>
      <c r="AG82" s="14"/>
      <c r="AH82" s="15"/>
      <c r="AI82" s="14"/>
      <c r="AJ82" s="15"/>
      <c r="AK82" s="14"/>
      <c r="AL82" s="15"/>
      <c r="AM82" s="14"/>
      <c r="AN82" s="15"/>
    </row>
    <row r="83">
      <c r="A83" s="11">
        <v>122.0</v>
      </c>
      <c r="B83" s="3" t="s">
        <v>5679</v>
      </c>
      <c r="C83" s="5" t="s">
        <v>5556</v>
      </c>
      <c r="D83" s="5" t="s">
        <v>5098</v>
      </c>
      <c r="E83" s="5" t="s">
        <v>5099</v>
      </c>
      <c r="F83" s="14"/>
      <c r="G83" s="5" t="s">
        <v>5100</v>
      </c>
      <c r="H83" s="3" t="s">
        <v>5101</v>
      </c>
      <c r="I83" s="12">
        <f>SUM(L83:AN83)-(J83*Cost!A$2)</f>
        <v>5.34</v>
      </c>
      <c r="J83" s="5">
        <f t="shared" si="1"/>
        <v>6</v>
      </c>
      <c r="K83" s="5" t="s">
        <v>1852</v>
      </c>
      <c r="L83" s="13">
        <v>0.99</v>
      </c>
      <c r="M83" s="5" t="s">
        <v>4288</v>
      </c>
      <c r="N83" s="13">
        <v>0.99</v>
      </c>
      <c r="O83" s="5" t="s">
        <v>4910</v>
      </c>
      <c r="P83" s="13">
        <v>0.99</v>
      </c>
      <c r="Q83" s="5" t="s">
        <v>3677</v>
      </c>
      <c r="R83" s="13">
        <v>0.99</v>
      </c>
      <c r="S83" s="5" t="s">
        <v>4911</v>
      </c>
      <c r="T83" s="13">
        <v>0.99</v>
      </c>
      <c r="U83" s="5" t="s">
        <v>1422</v>
      </c>
      <c r="V83" s="13">
        <v>0.99</v>
      </c>
      <c r="W83" s="14"/>
      <c r="X83" s="15"/>
      <c r="Y83" s="14"/>
      <c r="Z83" s="15"/>
      <c r="AA83" s="14"/>
      <c r="AB83" s="15"/>
      <c r="AC83" s="14"/>
      <c r="AD83" s="15"/>
      <c r="AE83" s="14"/>
      <c r="AF83" s="15"/>
      <c r="AG83" s="14"/>
      <c r="AH83" s="15"/>
      <c r="AI83" s="14"/>
      <c r="AJ83" s="15"/>
      <c r="AK83" s="14"/>
      <c r="AL83" s="15"/>
      <c r="AM83" s="14"/>
      <c r="AN83" s="15"/>
    </row>
    <row r="84">
      <c r="A84" s="11">
        <v>410.0</v>
      </c>
      <c r="B84" s="3" t="s">
        <v>5680</v>
      </c>
      <c r="C84" s="5" t="s">
        <v>5681</v>
      </c>
      <c r="D84" s="5" t="s">
        <v>5428</v>
      </c>
      <c r="E84" s="5" t="s">
        <v>5429</v>
      </c>
      <c r="F84" s="14"/>
      <c r="G84" s="5" t="s">
        <v>5208</v>
      </c>
      <c r="H84" s="14"/>
      <c r="I84" s="12">
        <f>SUM(L84:AN84)-(J84*Cost!A$2)</f>
        <v>8.01</v>
      </c>
      <c r="J84" s="5">
        <f t="shared" si="1"/>
        <v>9</v>
      </c>
      <c r="K84" s="5" t="s">
        <v>1876</v>
      </c>
      <c r="L84" s="13">
        <v>0.99</v>
      </c>
      <c r="M84" s="5" t="s">
        <v>3712</v>
      </c>
      <c r="N84" s="13">
        <v>0.99</v>
      </c>
      <c r="O84" s="5" t="s">
        <v>4563</v>
      </c>
      <c r="P84" s="13">
        <v>0.99</v>
      </c>
      <c r="Q84" s="5" t="s">
        <v>2642</v>
      </c>
      <c r="R84" s="13">
        <v>0.99</v>
      </c>
      <c r="S84" s="5" t="s">
        <v>4299</v>
      </c>
      <c r="T84" s="13">
        <v>0.99</v>
      </c>
      <c r="U84" s="5" t="s">
        <v>3998</v>
      </c>
      <c r="V84" s="13">
        <v>0.99</v>
      </c>
      <c r="W84" s="5" t="s">
        <v>3804</v>
      </c>
      <c r="X84" s="13">
        <v>0.99</v>
      </c>
      <c r="Y84" s="5" t="s">
        <v>2914</v>
      </c>
      <c r="Z84" s="13">
        <v>0.99</v>
      </c>
      <c r="AA84" s="5" t="s">
        <v>4584</v>
      </c>
      <c r="AB84" s="13">
        <v>0.99</v>
      </c>
      <c r="AC84" s="14"/>
      <c r="AD84" s="15"/>
      <c r="AE84" s="14"/>
      <c r="AF84" s="15"/>
      <c r="AG84" s="14"/>
      <c r="AH84" s="15"/>
      <c r="AI84" s="14"/>
      <c r="AJ84" s="15"/>
      <c r="AK84" s="14"/>
      <c r="AL84" s="15"/>
      <c r="AM84" s="14"/>
      <c r="AN84" s="15"/>
    </row>
    <row r="85">
      <c r="A85" s="11">
        <v>90.0</v>
      </c>
      <c r="B85" s="3" t="s">
        <v>5682</v>
      </c>
      <c r="C85" s="5" t="s">
        <v>5594</v>
      </c>
      <c r="D85" s="5" t="s">
        <v>5183</v>
      </c>
      <c r="E85" s="5" t="s">
        <v>5184</v>
      </c>
      <c r="F85" s="5" t="s">
        <v>5185</v>
      </c>
      <c r="G85" s="5" t="s">
        <v>5064</v>
      </c>
      <c r="H85" s="3" t="s">
        <v>5186</v>
      </c>
      <c r="I85" s="12">
        <f>SUM(L85:AN85)-(J85*Cost!A$2)</f>
        <v>0.89</v>
      </c>
      <c r="J85" s="5">
        <f t="shared" si="1"/>
        <v>1</v>
      </c>
      <c r="K85" s="5" t="s">
        <v>1876</v>
      </c>
      <c r="L85" s="13">
        <v>0.99</v>
      </c>
      <c r="M85" s="14"/>
      <c r="N85" s="15"/>
      <c r="O85" s="14"/>
      <c r="P85" s="15"/>
      <c r="Q85" s="14"/>
      <c r="R85" s="15"/>
      <c r="S85" s="14"/>
      <c r="T85" s="15"/>
      <c r="U85" s="14"/>
      <c r="V85" s="15"/>
      <c r="W85" s="14"/>
      <c r="X85" s="15"/>
      <c r="Y85" s="14"/>
      <c r="Z85" s="15"/>
      <c r="AA85" s="14"/>
      <c r="AB85" s="15"/>
      <c r="AC85" s="14"/>
      <c r="AD85" s="15"/>
      <c r="AE85" s="14"/>
      <c r="AF85" s="15"/>
      <c r="AG85" s="14"/>
      <c r="AH85" s="15"/>
      <c r="AI85" s="14"/>
      <c r="AJ85" s="15"/>
      <c r="AK85" s="14"/>
      <c r="AL85" s="15"/>
      <c r="AM85" s="14"/>
      <c r="AN85" s="15"/>
    </row>
    <row r="86">
      <c r="A86" s="11">
        <v>159.0</v>
      </c>
      <c r="B86" s="3" t="s">
        <v>5683</v>
      </c>
      <c r="C86" s="5" t="s">
        <v>5684</v>
      </c>
      <c r="D86" s="5" t="s">
        <v>5470</v>
      </c>
      <c r="E86" s="5" t="s">
        <v>5471</v>
      </c>
      <c r="F86" s="5" t="s">
        <v>5472</v>
      </c>
      <c r="G86" s="5" t="s">
        <v>444</v>
      </c>
      <c r="H86" s="5" t="s">
        <v>5473</v>
      </c>
      <c r="I86" s="12">
        <f>SUM(L86:AN86)-(J86*Cost!A$2)</f>
        <v>12.46</v>
      </c>
      <c r="J86" s="5">
        <f t="shared" si="1"/>
        <v>14</v>
      </c>
      <c r="K86" s="5" t="s">
        <v>1891</v>
      </c>
      <c r="L86" s="13">
        <v>0.99</v>
      </c>
      <c r="M86" s="5" t="s">
        <v>972</v>
      </c>
      <c r="N86" s="13">
        <v>0.99</v>
      </c>
      <c r="O86" s="5" t="s">
        <v>2563</v>
      </c>
      <c r="P86" s="13">
        <v>0.99</v>
      </c>
      <c r="Q86" s="5" t="s">
        <v>1464</v>
      </c>
      <c r="R86" s="13">
        <v>0.99</v>
      </c>
      <c r="S86" s="5" t="s">
        <v>4707</v>
      </c>
      <c r="T86" s="13">
        <v>0.99</v>
      </c>
      <c r="U86" s="5" t="s">
        <v>3735</v>
      </c>
      <c r="V86" s="13">
        <v>0.99</v>
      </c>
      <c r="W86" s="5" t="s">
        <v>4942</v>
      </c>
      <c r="X86" s="13">
        <v>0.99</v>
      </c>
      <c r="Y86" s="5" t="s">
        <v>1853</v>
      </c>
      <c r="Z86" s="13">
        <v>0.99</v>
      </c>
      <c r="AA86" s="5" t="s">
        <v>3460</v>
      </c>
      <c r="AB86" s="13">
        <v>0.99</v>
      </c>
      <c r="AC86" s="5" t="s">
        <v>4005</v>
      </c>
      <c r="AD86" s="13">
        <v>0.99</v>
      </c>
      <c r="AE86" s="5" t="s">
        <v>2499</v>
      </c>
      <c r="AF86" s="13">
        <v>0.99</v>
      </c>
      <c r="AG86" s="5" t="s">
        <v>4038</v>
      </c>
      <c r="AH86" s="13">
        <v>0.99</v>
      </c>
      <c r="AI86" s="5" t="s">
        <v>3416</v>
      </c>
      <c r="AJ86" s="13">
        <v>0.99</v>
      </c>
      <c r="AK86" s="5" t="s">
        <v>2883</v>
      </c>
      <c r="AL86" s="13">
        <v>0.99</v>
      </c>
      <c r="AM86" s="5"/>
      <c r="AN86" s="13"/>
    </row>
    <row r="87">
      <c r="A87" s="11">
        <v>18.0</v>
      </c>
      <c r="B87" s="3" t="s">
        <v>5685</v>
      </c>
      <c r="C87" s="5" t="s">
        <v>5597</v>
      </c>
      <c r="D87" s="5" t="s">
        <v>5447</v>
      </c>
      <c r="E87" s="5" t="s">
        <v>5448</v>
      </c>
      <c r="F87" s="5" t="s">
        <v>5449</v>
      </c>
      <c r="G87" s="5" t="s">
        <v>444</v>
      </c>
      <c r="H87" s="5" t="s">
        <v>5450</v>
      </c>
      <c r="I87" s="12">
        <f>SUM(L87:AN87)-(J87*Cost!A$2)</f>
        <v>8.01</v>
      </c>
      <c r="J87" s="5">
        <f t="shared" si="1"/>
        <v>9</v>
      </c>
      <c r="K87" s="5" t="s">
        <v>1911</v>
      </c>
      <c r="L87" s="13">
        <v>0.99</v>
      </c>
      <c r="M87" s="5" t="s">
        <v>1687</v>
      </c>
      <c r="N87" s="13">
        <v>0.99</v>
      </c>
      <c r="O87" s="5" t="s">
        <v>3666</v>
      </c>
      <c r="P87" s="13">
        <v>0.99</v>
      </c>
      <c r="Q87" s="5" t="s">
        <v>3761</v>
      </c>
      <c r="R87" s="13">
        <v>0.99</v>
      </c>
      <c r="S87" s="5" t="s">
        <v>982</v>
      </c>
      <c r="T87" s="13">
        <v>0.99</v>
      </c>
      <c r="U87" s="5" t="s">
        <v>4810</v>
      </c>
      <c r="V87" s="13">
        <v>0.99</v>
      </c>
      <c r="W87" s="5" t="s">
        <v>3177</v>
      </c>
      <c r="X87" s="13">
        <v>0.99</v>
      </c>
      <c r="Y87" s="5" t="s">
        <v>4107</v>
      </c>
      <c r="Z87" s="13">
        <v>0.99</v>
      </c>
      <c r="AA87" s="5" t="s">
        <v>4686</v>
      </c>
      <c r="AB87" s="13">
        <v>0.99</v>
      </c>
      <c r="AC87" s="14"/>
      <c r="AD87" s="15"/>
      <c r="AE87" s="14"/>
      <c r="AF87" s="15"/>
      <c r="AG87" s="14"/>
      <c r="AH87" s="15"/>
      <c r="AI87" s="14"/>
      <c r="AJ87" s="15"/>
      <c r="AK87" s="14"/>
      <c r="AL87" s="15"/>
      <c r="AM87" s="14"/>
      <c r="AN87" s="15"/>
    </row>
    <row r="88">
      <c r="A88" s="11">
        <v>96.0</v>
      </c>
      <c r="B88" s="3" t="s">
        <v>5686</v>
      </c>
      <c r="C88" s="5" t="s">
        <v>5687</v>
      </c>
      <c r="D88" s="5" t="s">
        <v>5311</v>
      </c>
      <c r="E88" s="5" t="s">
        <v>5312</v>
      </c>
      <c r="F88" s="14"/>
      <c r="G88" s="5" t="s">
        <v>5313</v>
      </c>
      <c r="H88" s="5" t="s">
        <v>5314</v>
      </c>
      <c r="I88" s="12">
        <f>SUM(L88:AN88)-(J88*Cost!A$2)</f>
        <v>20.46</v>
      </c>
      <c r="J88" s="5">
        <f t="shared" si="1"/>
        <v>14</v>
      </c>
      <c r="K88" s="5" t="s">
        <v>1921</v>
      </c>
      <c r="L88" s="13">
        <v>0.99</v>
      </c>
      <c r="M88" s="5" t="s">
        <v>4122</v>
      </c>
      <c r="N88" s="13">
        <v>0.99</v>
      </c>
      <c r="O88" s="5" t="s">
        <v>2514</v>
      </c>
      <c r="P88" s="13">
        <v>0.99</v>
      </c>
      <c r="Q88" s="5" t="s">
        <v>4426</v>
      </c>
      <c r="R88" s="13">
        <v>0.99</v>
      </c>
      <c r="S88" s="5" t="s">
        <v>4030</v>
      </c>
      <c r="T88" s="13">
        <v>0.99</v>
      </c>
      <c r="U88" s="5" t="s">
        <v>3957</v>
      </c>
      <c r="V88" s="13">
        <v>0.99</v>
      </c>
      <c r="W88" s="5" t="s">
        <v>4497</v>
      </c>
      <c r="X88" s="13">
        <v>1.99</v>
      </c>
      <c r="Y88" s="5" t="s">
        <v>4430</v>
      </c>
      <c r="Z88" s="13">
        <v>1.99</v>
      </c>
      <c r="AA88" s="5" t="s">
        <v>1615</v>
      </c>
      <c r="AB88" s="13">
        <v>1.99</v>
      </c>
      <c r="AC88" s="5" t="s">
        <v>3181</v>
      </c>
      <c r="AD88" s="13">
        <v>1.99</v>
      </c>
      <c r="AE88" s="5" t="s">
        <v>1943</v>
      </c>
      <c r="AF88" s="13">
        <v>1.99</v>
      </c>
      <c r="AG88" s="5" t="s">
        <v>3630</v>
      </c>
      <c r="AH88" s="13">
        <v>1.99</v>
      </c>
      <c r="AI88" s="5" t="s">
        <v>2583</v>
      </c>
      <c r="AJ88" s="13">
        <v>1.99</v>
      </c>
      <c r="AK88" s="5" t="s">
        <v>4490</v>
      </c>
      <c r="AL88" s="13">
        <v>1.99</v>
      </c>
      <c r="AM88" s="5"/>
      <c r="AN88" s="13"/>
    </row>
    <row r="89">
      <c r="A89" s="11">
        <v>303.0</v>
      </c>
      <c r="B89" s="3" t="s">
        <v>5688</v>
      </c>
      <c r="C89" s="5" t="s">
        <v>5687</v>
      </c>
      <c r="D89" s="5" t="s">
        <v>5311</v>
      </c>
      <c r="E89" s="5" t="s">
        <v>5312</v>
      </c>
      <c r="F89" s="14"/>
      <c r="G89" s="5" t="s">
        <v>5313</v>
      </c>
      <c r="H89" s="5" t="s">
        <v>5314</v>
      </c>
      <c r="I89" s="12">
        <f>SUM(L89:AN89)-(J89*Cost!A$2)</f>
        <v>3.56</v>
      </c>
      <c r="J89" s="5">
        <f t="shared" si="1"/>
        <v>4</v>
      </c>
      <c r="K89" s="5" t="s">
        <v>1953</v>
      </c>
      <c r="L89" s="13">
        <v>0.99</v>
      </c>
      <c r="M89" s="5" t="s">
        <v>2669</v>
      </c>
      <c r="N89" s="13">
        <v>0.99</v>
      </c>
      <c r="O89" s="5" t="s">
        <v>2888</v>
      </c>
      <c r="P89" s="13">
        <v>0.99</v>
      </c>
      <c r="Q89" s="5" t="s">
        <v>3180</v>
      </c>
      <c r="R89" s="13">
        <v>0.99</v>
      </c>
      <c r="S89" s="14"/>
      <c r="T89" s="15"/>
      <c r="U89" s="14"/>
      <c r="V89" s="15"/>
      <c r="W89" s="14"/>
      <c r="X89" s="15"/>
      <c r="Y89" s="14"/>
      <c r="Z89" s="15"/>
      <c r="AA89" s="14"/>
      <c r="AB89" s="15"/>
      <c r="AC89" s="14"/>
      <c r="AD89" s="15"/>
      <c r="AE89" s="14"/>
      <c r="AF89" s="15"/>
      <c r="AG89" s="14"/>
      <c r="AH89" s="15"/>
      <c r="AI89" s="14"/>
      <c r="AJ89" s="15"/>
      <c r="AK89" s="14"/>
      <c r="AL89" s="15"/>
      <c r="AM89" s="14"/>
      <c r="AN89" s="15"/>
    </row>
    <row r="90">
      <c r="A90" s="11">
        <v>3.0</v>
      </c>
      <c r="B90" s="3" t="s">
        <v>5689</v>
      </c>
      <c r="C90" s="5" t="s">
        <v>5690</v>
      </c>
      <c r="D90" s="5" t="s">
        <v>5398</v>
      </c>
      <c r="E90" s="5" t="s">
        <v>5399</v>
      </c>
      <c r="F90" s="14"/>
      <c r="G90" s="5" t="s">
        <v>5400</v>
      </c>
      <c r="H90" s="3" t="s">
        <v>5401</v>
      </c>
      <c r="I90" s="12">
        <f>SUM(L90:AN90)-(J90*Cost!A$2)</f>
        <v>5.34</v>
      </c>
      <c r="J90" s="5">
        <f t="shared" si="1"/>
        <v>6</v>
      </c>
      <c r="K90" s="5" t="s">
        <v>1964</v>
      </c>
      <c r="L90" s="13">
        <v>0.99</v>
      </c>
      <c r="M90" s="5" t="s">
        <v>3547</v>
      </c>
      <c r="N90" s="13">
        <v>0.99</v>
      </c>
      <c r="O90" s="5" t="s">
        <v>3025</v>
      </c>
      <c r="P90" s="13">
        <v>0.99</v>
      </c>
      <c r="Q90" s="5" t="s">
        <v>2767</v>
      </c>
      <c r="R90" s="13">
        <v>0.99</v>
      </c>
      <c r="S90" s="5" t="s">
        <v>1886</v>
      </c>
      <c r="T90" s="13">
        <v>0.99</v>
      </c>
      <c r="U90" s="5" t="s">
        <v>987</v>
      </c>
      <c r="V90" s="13">
        <v>0.99</v>
      </c>
      <c r="W90" s="14"/>
      <c r="X90" s="15"/>
      <c r="Y90" s="14"/>
      <c r="Z90" s="15"/>
      <c r="AA90" s="14"/>
      <c r="AB90" s="15"/>
      <c r="AC90" s="14"/>
      <c r="AD90" s="15"/>
      <c r="AE90" s="14"/>
      <c r="AF90" s="15"/>
      <c r="AG90" s="14"/>
      <c r="AH90" s="15"/>
      <c r="AI90" s="14"/>
      <c r="AJ90" s="15"/>
      <c r="AK90" s="14"/>
      <c r="AL90" s="15"/>
      <c r="AM90" s="14"/>
      <c r="AN90" s="15"/>
    </row>
    <row r="91">
      <c r="A91" s="11">
        <v>237.0</v>
      </c>
      <c r="B91" s="3" t="s">
        <v>5691</v>
      </c>
      <c r="C91" s="5" t="s">
        <v>5634</v>
      </c>
      <c r="D91" s="5" t="s">
        <v>5297</v>
      </c>
      <c r="E91" s="5" t="s">
        <v>5282</v>
      </c>
      <c r="F91" s="14"/>
      <c r="G91" s="5" t="s">
        <v>5283</v>
      </c>
      <c r="H91" s="5" t="s">
        <v>5298</v>
      </c>
      <c r="I91" s="12">
        <f>SUM(L91:AN91)-(J91*Cost!A$2)</f>
        <v>0.89</v>
      </c>
      <c r="J91" s="5">
        <f t="shared" si="1"/>
        <v>1</v>
      </c>
      <c r="K91" s="5" t="s">
        <v>1966</v>
      </c>
      <c r="L91" s="13">
        <v>0.99</v>
      </c>
      <c r="M91" s="14"/>
      <c r="N91" s="15"/>
      <c r="O91" s="14"/>
      <c r="P91" s="15"/>
      <c r="Q91" s="14"/>
      <c r="R91" s="15"/>
      <c r="S91" s="14"/>
      <c r="T91" s="15"/>
      <c r="U91" s="14"/>
      <c r="V91" s="15"/>
      <c r="W91" s="14"/>
      <c r="X91" s="15"/>
      <c r="Y91" s="14"/>
      <c r="Z91" s="15"/>
      <c r="AA91" s="14"/>
      <c r="AB91" s="15"/>
      <c r="AC91" s="14"/>
      <c r="AD91" s="15"/>
      <c r="AE91" s="14"/>
      <c r="AF91" s="15"/>
      <c r="AG91" s="14"/>
      <c r="AH91" s="15"/>
      <c r="AI91" s="14"/>
      <c r="AJ91" s="15"/>
      <c r="AK91" s="14"/>
      <c r="AL91" s="15"/>
      <c r="AM91" s="14"/>
      <c r="AN91" s="15"/>
    </row>
    <row r="92">
      <c r="A92" s="11">
        <v>37.0</v>
      </c>
      <c r="B92" s="3" t="s">
        <v>5692</v>
      </c>
      <c r="C92" s="5" t="s">
        <v>5592</v>
      </c>
      <c r="D92" s="5" t="s">
        <v>5107</v>
      </c>
      <c r="E92" s="5" t="s">
        <v>5108</v>
      </c>
      <c r="F92" s="5" t="s">
        <v>5109</v>
      </c>
      <c r="G92" s="5" t="s">
        <v>5064</v>
      </c>
      <c r="H92" s="5" t="s">
        <v>5110</v>
      </c>
      <c r="I92" s="12">
        <f>SUM(L92:AN92)-(J92*Cost!A$2)</f>
        <v>3.56</v>
      </c>
      <c r="J92" s="5">
        <f t="shared" si="1"/>
        <v>4</v>
      </c>
      <c r="K92" s="5" t="s">
        <v>1995</v>
      </c>
      <c r="L92" s="13">
        <v>0.99</v>
      </c>
      <c r="M92" s="5" t="s">
        <v>4449</v>
      </c>
      <c r="N92" s="13">
        <v>0.99</v>
      </c>
      <c r="O92" s="5" t="s">
        <v>1975</v>
      </c>
      <c r="P92" s="13">
        <v>0.99</v>
      </c>
      <c r="Q92" s="5" t="s">
        <v>1858</v>
      </c>
      <c r="R92" s="13">
        <v>0.99</v>
      </c>
      <c r="S92" s="14"/>
      <c r="T92" s="15"/>
      <c r="U92" s="14"/>
      <c r="V92" s="15"/>
      <c r="W92" s="14"/>
      <c r="X92" s="15"/>
      <c r="Y92" s="14"/>
      <c r="Z92" s="15"/>
      <c r="AA92" s="14"/>
      <c r="AB92" s="15"/>
      <c r="AC92" s="14"/>
      <c r="AD92" s="15"/>
      <c r="AE92" s="14"/>
      <c r="AF92" s="15"/>
      <c r="AG92" s="14"/>
      <c r="AH92" s="15"/>
      <c r="AI92" s="14"/>
      <c r="AJ92" s="15"/>
      <c r="AK92" s="14"/>
      <c r="AL92" s="15"/>
      <c r="AM92" s="14"/>
      <c r="AN92" s="15"/>
    </row>
    <row r="93">
      <c r="A93" s="11">
        <v>255.0</v>
      </c>
      <c r="B93" s="3" t="s">
        <v>5693</v>
      </c>
      <c r="C93" s="5" t="s">
        <v>5613</v>
      </c>
      <c r="D93" s="5" t="s">
        <v>5061</v>
      </c>
      <c r="E93" s="5" t="s">
        <v>5062</v>
      </c>
      <c r="F93" s="5" t="s">
        <v>5063</v>
      </c>
      <c r="G93" s="5" t="s">
        <v>5064</v>
      </c>
      <c r="H93" s="3" t="s">
        <v>5065</v>
      </c>
      <c r="I93" s="12">
        <f>SUM(L93:AN93)-(J93*Cost!A$2)</f>
        <v>5.34</v>
      </c>
      <c r="J93" s="5">
        <f t="shared" si="1"/>
        <v>6</v>
      </c>
      <c r="K93" s="5" t="s">
        <v>2007</v>
      </c>
      <c r="L93" s="13">
        <v>0.99</v>
      </c>
      <c r="M93" s="5" t="s">
        <v>583</v>
      </c>
      <c r="N93" s="13">
        <v>0.99</v>
      </c>
      <c r="O93" s="5" t="s">
        <v>3896</v>
      </c>
      <c r="P93" s="13">
        <v>0.99</v>
      </c>
      <c r="Q93" s="5" t="s">
        <v>4436</v>
      </c>
      <c r="R93" s="13">
        <v>0.99</v>
      </c>
      <c r="S93" s="5" t="s">
        <v>3514</v>
      </c>
      <c r="T93" s="13">
        <v>0.99</v>
      </c>
      <c r="U93" s="5" t="s">
        <v>2493</v>
      </c>
      <c r="V93" s="13">
        <v>0.99</v>
      </c>
      <c r="W93" s="14"/>
      <c r="X93" s="15"/>
      <c r="Y93" s="14"/>
      <c r="Z93" s="15"/>
      <c r="AA93" s="14"/>
      <c r="AB93" s="15"/>
      <c r="AC93" s="14"/>
      <c r="AD93" s="15"/>
      <c r="AE93" s="14"/>
      <c r="AF93" s="15"/>
      <c r="AG93" s="14"/>
      <c r="AH93" s="15"/>
      <c r="AI93" s="14"/>
      <c r="AJ93" s="15"/>
      <c r="AK93" s="14"/>
      <c r="AL93" s="15"/>
      <c r="AM93" s="14"/>
      <c r="AN93" s="15"/>
    </row>
    <row r="94">
      <c r="A94" s="11">
        <v>93.0</v>
      </c>
      <c r="B94" s="3" t="s">
        <v>5694</v>
      </c>
      <c r="C94" s="5" t="s">
        <v>5584</v>
      </c>
      <c r="D94" s="5" t="s">
        <v>5191</v>
      </c>
      <c r="E94" s="5" t="s">
        <v>5192</v>
      </c>
      <c r="F94" s="5" t="s">
        <v>5193</v>
      </c>
      <c r="G94" s="5" t="s">
        <v>5064</v>
      </c>
      <c r="H94" s="3" t="s">
        <v>5194</v>
      </c>
      <c r="I94" s="12">
        <f>SUM(L94:AN94)-(J94*Cost!A$2)</f>
        <v>3.56</v>
      </c>
      <c r="J94" s="5">
        <f t="shared" si="1"/>
        <v>4</v>
      </c>
      <c r="K94" s="5" t="s">
        <v>2015</v>
      </c>
      <c r="L94" s="13">
        <v>0.99</v>
      </c>
      <c r="M94" s="5" t="s">
        <v>4730</v>
      </c>
      <c r="N94" s="13">
        <v>0.99</v>
      </c>
      <c r="O94" s="5" t="s">
        <v>4288</v>
      </c>
      <c r="P94" s="13">
        <v>0.99</v>
      </c>
      <c r="Q94" s="5" t="s">
        <v>1130</v>
      </c>
      <c r="R94" s="13">
        <v>0.99</v>
      </c>
      <c r="S94" s="14"/>
      <c r="T94" s="15"/>
      <c r="U94" s="14"/>
      <c r="V94" s="15"/>
      <c r="W94" s="14"/>
      <c r="X94" s="15"/>
      <c r="Y94" s="14"/>
      <c r="Z94" s="15"/>
      <c r="AA94" s="14"/>
      <c r="AB94" s="15"/>
      <c r="AC94" s="14"/>
      <c r="AD94" s="15"/>
      <c r="AE94" s="14"/>
      <c r="AF94" s="15"/>
      <c r="AG94" s="14"/>
      <c r="AH94" s="15"/>
      <c r="AI94" s="14"/>
      <c r="AJ94" s="15"/>
      <c r="AK94" s="14"/>
      <c r="AL94" s="15"/>
      <c r="AM94" s="14"/>
      <c r="AN94" s="15"/>
    </row>
    <row r="95">
      <c r="A95" s="11">
        <v>336.0</v>
      </c>
      <c r="B95" s="3" t="s">
        <v>5695</v>
      </c>
      <c r="C95" s="5" t="s">
        <v>5696</v>
      </c>
      <c r="D95" s="5" t="s">
        <v>5368</v>
      </c>
      <c r="E95" s="5" t="s">
        <v>5369</v>
      </c>
      <c r="F95" s="14"/>
      <c r="G95" s="5" t="s">
        <v>5283</v>
      </c>
      <c r="H95" s="5" t="s">
        <v>5370</v>
      </c>
      <c r="I95" s="12">
        <f>SUM(L95:AN95)-(J95*Cost!A$2)</f>
        <v>1.78</v>
      </c>
      <c r="J95" s="5">
        <f t="shared" si="1"/>
        <v>2</v>
      </c>
      <c r="K95" s="5" t="s">
        <v>2017</v>
      </c>
      <c r="L95" s="13">
        <v>0.99</v>
      </c>
      <c r="M95" s="5" t="s">
        <v>2921</v>
      </c>
      <c r="N95" s="13">
        <v>0.99</v>
      </c>
      <c r="O95" s="14"/>
      <c r="P95" s="15"/>
      <c r="Q95" s="14"/>
      <c r="R95" s="15"/>
      <c r="S95" s="14"/>
      <c r="T95" s="15"/>
      <c r="U95" s="14"/>
      <c r="V95" s="15"/>
      <c r="W95" s="14"/>
      <c r="X95" s="15"/>
      <c r="Y95" s="14"/>
      <c r="Z95" s="15"/>
      <c r="AA95" s="14"/>
      <c r="AB95" s="15"/>
      <c r="AC95" s="14"/>
      <c r="AD95" s="15"/>
      <c r="AE95" s="14"/>
      <c r="AF95" s="15"/>
      <c r="AG95" s="14"/>
      <c r="AH95" s="15"/>
      <c r="AI95" s="14"/>
      <c r="AJ95" s="15"/>
      <c r="AK95" s="14"/>
      <c r="AL95" s="15"/>
      <c r="AM95" s="14"/>
      <c r="AN95" s="15"/>
    </row>
    <row r="96">
      <c r="A96" s="11">
        <v>253.0</v>
      </c>
      <c r="B96" s="3" t="s">
        <v>5557</v>
      </c>
      <c r="C96" s="5" t="s">
        <v>5580</v>
      </c>
      <c r="D96" s="5" t="s">
        <v>5413</v>
      </c>
      <c r="E96" s="5" t="s">
        <v>5414</v>
      </c>
      <c r="F96" s="5" t="s">
        <v>5415</v>
      </c>
      <c r="G96" s="5" t="s">
        <v>5075</v>
      </c>
      <c r="H96" s="5" t="s">
        <v>5416</v>
      </c>
      <c r="I96" s="12">
        <f>SUM(L96:AN96)-(J96*Cost!A$2)</f>
        <v>1.78</v>
      </c>
      <c r="J96" s="5">
        <f t="shared" si="1"/>
        <v>2</v>
      </c>
      <c r="K96" s="5" t="s">
        <v>2019</v>
      </c>
      <c r="L96" s="13">
        <v>0.99</v>
      </c>
      <c r="M96" s="5" t="s">
        <v>631</v>
      </c>
      <c r="N96" s="13">
        <v>0.99</v>
      </c>
      <c r="O96" s="14"/>
      <c r="P96" s="15"/>
      <c r="Q96" s="14"/>
      <c r="R96" s="15"/>
      <c r="S96" s="14"/>
      <c r="T96" s="15"/>
      <c r="U96" s="14"/>
      <c r="V96" s="15"/>
      <c r="W96" s="14"/>
      <c r="X96" s="15"/>
      <c r="Y96" s="14"/>
      <c r="Z96" s="15"/>
      <c r="AA96" s="14"/>
      <c r="AB96" s="15"/>
      <c r="AC96" s="14"/>
      <c r="AD96" s="15"/>
      <c r="AE96" s="14"/>
      <c r="AF96" s="15"/>
      <c r="AG96" s="14"/>
      <c r="AH96" s="15"/>
      <c r="AI96" s="14"/>
      <c r="AJ96" s="15"/>
      <c r="AK96" s="14"/>
      <c r="AL96" s="15"/>
      <c r="AM96" s="14"/>
      <c r="AN96" s="15"/>
    </row>
    <row r="97">
      <c r="A97" s="11">
        <v>35.0</v>
      </c>
      <c r="B97" s="3" t="s">
        <v>5697</v>
      </c>
      <c r="C97" s="5" t="s">
        <v>5580</v>
      </c>
      <c r="D97" s="5" t="s">
        <v>5413</v>
      </c>
      <c r="E97" s="5" t="s">
        <v>5414</v>
      </c>
      <c r="F97" s="5" t="s">
        <v>5415</v>
      </c>
      <c r="G97" s="5" t="s">
        <v>5075</v>
      </c>
      <c r="H97" s="5" t="s">
        <v>5416</v>
      </c>
      <c r="I97" s="12">
        <f>SUM(L97:AN97)-(J97*Cost!A$2)</f>
        <v>1.78</v>
      </c>
      <c r="J97" s="5">
        <f t="shared" si="1"/>
        <v>2</v>
      </c>
      <c r="K97" s="5" t="s">
        <v>2022</v>
      </c>
      <c r="L97" s="13">
        <v>0.99</v>
      </c>
      <c r="M97" s="5" t="s">
        <v>2957</v>
      </c>
      <c r="N97" s="13">
        <v>0.99</v>
      </c>
      <c r="O97" s="14"/>
      <c r="P97" s="15"/>
      <c r="Q97" s="14"/>
      <c r="R97" s="15"/>
      <c r="S97" s="14"/>
      <c r="T97" s="15"/>
      <c r="U97" s="14"/>
      <c r="V97" s="15"/>
      <c r="W97" s="14"/>
      <c r="X97" s="15"/>
      <c r="Y97" s="14"/>
      <c r="Z97" s="15"/>
      <c r="AA97" s="14"/>
      <c r="AB97" s="15"/>
      <c r="AC97" s="14"/>
      <c r="AD97" s="15"/>
      <c r="AE97" s="14"/>
      <c r="AF97" s="15"/>
      <c r="AG97" s="14"/>
      <c r="AH97" s="15"/>
      <c r="AI97" s="14"/>
      <c r="AJ97" s="15"/>
      <c r="AK97" s="14"/>
      <c r="AL97" s="15"/>
      <c r="AM97" s="14"/>
      <c r="AN97" s="15"/>
    </row>
    <row r="98">
      <c r="A98" s="11">
        <v>183.0</v>
      </c>
      <c r="B98" s="3" t="s">
        <v>5698</v>
      </c>
      <c r="C98" s="5" t="s">
        <v>5571</v>
      </c>
      <c r="D98" s="5" t="s">
        <v>5383</v>
      </c>
      <c r="E98" s="5" t="s">
        <v>5384</v>
      </c>
      <c r="F98" s="5" t="s">
        <v>5384</v>
      </c>
      <c r="G98" s="5" t="s">
        <v>5385</v>
      </c>
      <c r="H98" s="14"/>
      <c r="I98" s="12">
        <f>SUM(L98:AN98)-(J98*Cost!A$2)</f>
        <v>1.78</v>
      </c>
      <c r="J98" s="5">
        <f t="shared" si="1"/>
        <v>2</v>
      </c>
      <c r="K98" s="5" t="s">
        <v>2078</v>
      </c>
      <c r="L98" s="13">
        <v>0.99</v>
      </c>
      <c r="M98" s="5" t="s">
        <v>1779</v>
      </c>
      <c r="N98" s="13">
        <v>0.99</v>
      </c>
      <c r="O98" s="14"/>
      <c r="P98" s="15"/>
      <c r="Q98" s="14"/>
      <c r="R98" s="15"/>
      <c r="S98" s="14"/>
      <c r="T98" s="15"/>
      <c r="U98" s="14"/>
      <c r="V98" s="15"/>
      <c r="W98" s="14"/>
      <c r="X98" s="15"/>
      <c r="Y98" s="14"/>
      <c r="Z98" s="15"/>
      <c r="AA98" s="14"/>
      <c r="AB98" s="15"/>
      <c r="AC98" s="14"/>
      <c r="AD98" s="15"/>
      <c r="AE98" s="14"/>
      <c r="AF98" s="15"/>
      <c r="AG98" s="14"/>
      <c r="AH98" s="15"/>
      <c r="AI98" s="14"/>
      <c r="AJ98" s="15"/>
      <c r="AK98" s="14"/>
      <c r="AL98" s="15"/>
      <c r="AM98" s="14"/>
      <c r="AN98" s="15"/>
    </row>
    <row r="99">
      <c r="A99" s="11">
        <v>178.0</v>
      </c>
      <c r="B99" s="3" t="s">
        <v>5699</v>
      </c>
      <c r="C99" s="5" t="s">
        <v>5649</v>
      </c>
      <c r="D99" s="5" t="s">
        <v>5137</v>
      </c>
      <c r="E99" s="5" t="s">
        <v>442</v>
      </c>
      <c r="F99" s="5" t="s">
        <v>443</v>
      </c>
      <c r="G99" s="5" t="s">
        <v>444</v>
      </c>
      <c r="H99" s="5" t="s">
        <v>5138</v>
      </c>
      <c r="I99" s="12">
        <f>SUM(L99:AN99)-(J99*Cost!A$2)</f>
        <v>5.34</v>
      </c>
      <c r="J99" s="5">
        <f t="shared" si="1"/>
        <v>6</v>
      </c>
      <c r="K99" s="5" t="s">
        <v>2083</v>
      </c>
      <c r="L99" s="13">
        <v>0.99</v>
      </c>
      <c r="M99" s="5" t="s">
        <v>1755</v>
      </c>
      <c r="N99" s="13">
        <v>0.99</v>
      </c>
      <c r="O99" s="5" t="s">
        <v>4349</v>
      </c>
      <c r="P99" s="13">
        <v>0.99</v>
      </c>
      <c r="Q99" s="5" t="s">
        <v>2428</v>
      </c>
      <c r="R99" s="13">
        <v>0.99</v>
      </c>
      <c r="S99" s="5" t="s">
        <v>2594</v>
      </c>
      <c r="T99" s="13">
        <v>0.99</v>
      </c>
      <c r="U99" s="5" t="s">
        <v>2752</v>
      </c>
      <c r="V99" s="13">
        <v>0.99</v>
      </c>
      <c r="W99" s="14"/>
      <c r="X99" s="15"/>
      <c r="Y99" s="14"/>
      <c r="Z99" s="15"/>
      <c r="AA99" s="14"/>
      <c r="AB99" s="15"/>
      <c r="AC99" s="14"/>
      <c r="AD99" s="15"/>
      <c r="AE99" s="14"/>
      <c r="AF99" s="15"/>
      <c r="AG99" s="14"/>
      <c r="AH99" s="15"/>
      <c r="AI99" s="14"/>
      <c r="AJ99" s="15"/>
      <c r="AK99" s="14"/>
      <c r="AL99" s="15"/>
      <c r="AM99" s="14"/>
      <c r="AN99" s="15"/>
    </row>
    <row r="100">
      <c r="A100" s="11">
        <v>343.0</v>
      </c>
      <c r="B100" s="3" t="s">
        <v>5700</v>
      </c>
      <c r="C100" s="5" t="s">
        <v>5684</v>
      </c>
      <c r="D100" s="5" t="s">
        <v>5470</v>
      </c>
      <c r="E100" s="5" t="s">
        <v>5471</v>
      </c>
      <c r="F100" s="5" t="s">
        <v>5472</v>
      </c>
      <c r="G100" s="5" t="s">
        <v>444</v>
      </c>
      <c r="H100" s="5" t="s">
        <v>5473</v>
      </c>
      <c r="I100" s="12">
        <f>SUM(L100:AN100)-(J100*Cost!A$2)</f>
        <v>1.78</v>
      </c>
      <c r="J100" s="5">
        <f t="shared" si="1"/>
        <v>2</v>
      </c>
      <c r="K100" s="5" t="s">
        <v>2114</v>
      </c>
      <c r="L100" s="13">
        <v>0.99</v>
      </c>
      <c r="M100" s="5" t="s">
        <v>3995</v>
      </c>
      <c r="N100" s="13">
        <v>0.99</v>
      </c>
      <c r="O100" s="14"/>
      <c r="P100" s="15"/>
      <c r="Q100" s="14"/>
      <c r="R100" s="15"/>
      <c r="S100" s="14"/>
      <c r="T100" s="15"/>
      <c r="U100" s="14"/>
      <c r="V100" s="15"/>
      <c r="W100" s="14"/>
      <c r="X100" s="15"/>
      <c r="Y100" s="14"/>
      <c r="Z100" s="15"/>
      <c r="AA100" s="14"/>
      <c r="AB100" s="15"/>
      <c r="AC100" s="14"/>
      <c r="AD100" s="15"/>
      <c r="AE100" s="14"/>
      <c r="AF100" s="15"/>
      <c r="AG100" s="14"/>
      <c r="AH100" s="15"/>
      <c r="AI100" s="14"/>
      <c r="AJ100" s="15"/>
      <c r="AK100" s="14"/>
      <c r="AL100" s="15"/>
      <c r="AM100" s="14"/>
      <c r="AN100" s="15"/>
    </row>
    <row r="101">
      <c r="A101" s="11">
        <v>10.0</v>
      </c>
      <c r="B101" s="3" t="s">
        <v>5701</v>
      </c>
      <c r="C101" s="5" t="s">
        <v>5571</v>
      </c>
      <c r="D101" s="5" t="s">
        <v>5383</v>
      </c>
      <c r="E101" s="5" t="s">
        <v>5384</v>
      </c>
      <c r="F101" s="5" t="s">
        <v>5384</v>
      </c>
      <c r="G101" s="5" t="s">
        <v>5385</v>
      </c>
      <c r="H101" s="14"/>
      <c r="I101" s="12">
        <f>SUM(L101:AN101)-(J101*Cost!A$2)</f>
        <v>5.34</v>
      </c>
      <c r="J101" s="5">
        <f t="shared" si="1"/>
        <v>6</v>
      </c>
      <c r="K101" s="5" t="s">
        <v>2120</v>
      </c>
      <c r="L101" s="13">
        <v>0.99</v>
      </c>
      <c r="M101" s="5" t="s">
        <v>3933</v>
      </c>
      <c r="N101" s="13">
        <v>0.99</v>
      </c>
      <c r="O101" s="5" t="s">
        <v>4127</v>
      </c>
      <c r="P101" s="13">
        <v>0.99</v>
      </c>
      <c r="Q101" s="5" t="s">
        <v>3950</v>
      </c>
      <c r="R101" s="13">
        <v>0.99</v>
      </c>
      <c r="S101" s="5" t="s">
        <v>974</v>
      </c>
      <c r="T101" s="13">
        <v>0.99</v>
      </c>
      <c r="U101" s="5" t="s">
        <v>3111</v>
      </c>
      <c r="V101" s="13">
        <v>0.99</v>
      </c>
      <c r="W101" s="14"/>
      <c r="X101" s="15"/>
      <c r="Y101" s="14"/>
      <c r="Z101" s="15"/>
      <c r="AA101" s="14"/>
      <c r="AB101" s="15"/>
      <c r="AC101" s="14"/>
      <c r="AD101" s="15"/>
      <c r="AE101" s="14"/>
      <c r="AF101" s="15"/>
      <c r="AG101" s="14"/>
      <c r="AH101" s="15"/>
      <c r="AI101" s="14"/>
      <c r="AJ101" s="15"/>
      <c r="AK101" s="14"/>
      <c r="AL101" s="15"/>
      <c r="AM101" s="14"/>
      <c r="AN101" s="15"/>
    </row>
    <row r="102">
      <c r="A102" s="11">
        <v>108.0</v>
      </c>
      <c r="B102" s="3" t="s">
        <v>5702</v>
      </c>
      <c r="C102" s="5" t="s">
        <v>5573</v>
      </c>
      <c r="D102" s="5" t="s">
        <v>5332</v>
      </c>
      <c r="E102" s="5" t="s">
        <v>5333</v>
      </c>
      <c r="F102" s="5" t="s">
        <v>5334</v>
      </c>
      <c r="G102" s="5" t="s">
        <v>5335</v>
      </c>
      <c r="H102" s="3" t="s">
        <v>5336</v>
      </c>
      <c r="I102" s="12">
        <f>SUM(L102:AN102)-(J102*Cost!A$2)</f>
        <v>5.34</v>
      </c>
      <c r="J102" s="5">
        <f t="shared" si="1"/>
        <v>6</v>
      </c>
      <c r="K102" s="5" t="s">
        <v>2121</v>
      </c>
      <c r="L102" s="13">
        <v>0.99</v>
      </c>
      <c r="M102" s="5" t="s">
        <v>4247</v>
      </c>
      <c r="N102" s="13">
        <v>0.99</v>
      </c>
      <c r="O102" s="5" t="s">
        <v>2276</v>
      </c>
      <c r="P102" s="13">
        <v>0.99</v>
      </c>
      <c r="Q102" s="5" t="s">
        <v>3719</v>
      </c>
      <c r="R102" s="13">
        <v>0.99</v>
      </c>
      <c r="S102" s="5" t="s">
        <v>4114</v>
      </c>
      <c r="T102" s="13">
        <v>0.99</v>
      </c>
      <c r="U102" s="5" t="s">
        <v>3371</v>
      </c>
      <c r="V102" s="13">
        <v>0.99</v>
      </c>
      <c r="W102" s="14"/>
      <c r="X102" s="15"/>
      <c r="Y102" s="14"/>
      <c r="Z102" s="15"/>
      <c r="AA102" s="14"/>
      <c r="AB102" s="15"/>
      <c r="AC102" s="14"/>
      <c r="AD102" s="15"/>
      <c r="AE102" s="14"/>
      <c r="AF102" s="15"/>
      <c r="AG102" s="14"/>
      <c r="AH102" s="15"/>
      <c r="AI102" s="14"/>
      <c r="AJ102" s="15"/>
      <c r="AK102" s="14"/>
      <c r="AL102" s="15"/>
      <c r="AM102" s="14"/>
      <c r="AN102" s="15"/>
    </row>
    <row r="103">
      <c r="A103" s="11">
        <v>325.0</v>
      </c>
      <c r="B103" s="3" t="s">
        <v>5703</v>
      </c>
      <c r="C103" s="5" t="s">
        <v>5687</v>
      </c>
      <c r="D103" s="5" t="s">
        <v>5311</v>
      </c>
      <c r="E103" s="5" t="s">
        <v>5312</v>
      </c>
      <c r="F103" s="14"/>
      <c r="G103" s="5" t="s">
        <v>5313</v>
      </c>
      <c r="H103" s="5" t="s">
        <v>5314</v>
      </c>
      <c r="I103" s="12">
        <f>SUM(L103:AN103)-(J103*Cost!A$2)</f>
        <v>5.34</v>
      </c>
      <c r="J103" s="5">
        <f t="shared" si="1"/>
        <v>6</v>
      </c>
      <c r="K103" s="5" t="s">
        <v>2149</v>
      </c>
      <c r="L103" s="13">
        <v>0.99</v>
      </c>
      <c r="M103" s="5" t="s">
        <v>2834</v>
      </c>
      <c r="N103" s="13">
        <v>0.99</v>
      </c>
      <c r="O103" s="5" t="s">
        <v>1395</v>
      </c>
      <c r="P103" s="13">
        <v>0.99</v>
      </c>
      <c r="Q103" s="5" t="s">
        <v>3062</v>
      </c>
      <c r="R103" s="13">
        <v>0.99</v>
      </c>
      <c r="S103" s="5" t="s">
        <v>2920</v>
      </c>
      <c r="T103" s="13">
        <v>0.99</v>
      </c>
      <c r="U103" s="5" t="s">
        <v>2908</v>
      </c>
      <c r="V103" s="13">
        <v>0.99</v>
      </c>
      <c r="W103" s="14"/>
      <c r="X103" s="15"/>
      <c r="Y103" s="14"/>
      <c r="Z103" s="15"/>
      <c r="AA103" s="14"/>
      <c r="AB103" s="15"/>
      <c r="AC103" s="14"/>
      <c r="AD103" s="15"/>
      <c r="AE103" s="14"/>
      <c r="AF103" s="15"/>
      <c r="AG103" s="14"/>
      <c r="AH103" s="15"/>
      <c r="AI103" s="14"/>
      <c r="AJ103" s="15"/>
      <c r="AK103" s="14"/>
      <c r="AL103" s="15"/>
      <c r="AM103" s="14"/>
      <c r="AN103" s="15"/>
    </row>
    <row r="104">
      <c r="A104" s="11">
        <v>98.0</v>
      </c>
      <c r="B104" s="3" t="s">
        <v>5704</v>
      </c>
      <c r="C104" s="5" t="s">
        <v>5577</v>
      </c>
      <c r="D104" s="5" t="s">
        <v>5083</v>
      </c>
      <c r="E104" s="5" t="s">
        <v>5084</v>
      </c>
      <c r="F104" s="5" t="s">
        <v>5074</v>
      </c>
      <c r="G104" s="5" t="s">
        <v>5075</v>
      </c>
      <c r="H104" s="5" t="s">
        <v>5085</v>
      </c>
      <c r="I104" s="12">
        <f>SUM(L104:AN104)-(J104*Cost!A$2)</f>
        <v>3.78</v>
      </c>
      <c r="J104" s="5">
        <f t="shared" si="1"/>
        <v>2</v>
      </c>
      <c r="K104" s="5" t="s">
        <v>2159</v>
      </c>
      <c r="L104" s="13">
        <v>1.99</v>
      </c>
      <c r="M104" s="5" t="s">
        <v>4343</v>
      </c>
      <c r="N104" s="13">
        <v>1.99</v>
      </c>
      <c r="O104" s="14"/>
      <c r="P104" s="15"/>
      <c r="Q104" s="14"/>
      <c r="R104" s="15"/>
      <c r="S104" s="14"/>
      <c r="T104" s="15"/>
      <c r="U104" s="14"/>
      <c r="V104" s="15"/>
      <c r="W104" s="14"/>
      <c r="X104" s="15"/>
      <c r="Y104" s="14"/>
      <c r="Z104" s="15"/>
      <c r="AA104" s="14"/>
      <c r="AB104" s="15"/>
      <c r="AC104" s="14"/>
      <c r="AD104" s="15"/>
      <c r="AE104" s="14"/>
      <c r="AF104" s="15"/>
      <c r="AG104" s="14"/>
      <c r="AH104" s="15"/>
      <c r="AI104" s="14"/>
      <c r="AJ104" s="15"/>
      <c r="AK104" s="14"/>
      <c r="AL104" s="15"/>
      <c r="AM104" s="14"/>
      <c r="AN104" s="15"/>
    </row>
    <row r="105">
      <c r="A105" s="11">
        <v>246.0</v>
      </c>
      <c r="B105" s="3" t="s">
        <v>5705</v>
      </c>
      <c r="C105" s="5" t="s">
        <v>5588</v>
      </c>
      <c r="D105" s="5" t="s">
        <v>5206</v>
      </c>
      <c r="E105" s="5" t="s">
        <v>5207</v>
      </c>
      <c r="F105" s="14"/>
      <c r="G105" s="5" t="s">
        <v>5208</v>
      </c>
      <c r="H105" s="14"/>
      <c r="I105" s="12">
        <f>SUM(L105:AN105)-(J105*Cost!A$2)</f>
        <v>1.78</v>
      </c>
      <c r="J105" s="5">
        <f t="shared" si="1"/>
        <v>2</v>
      </c>
      <c r="K105" s="5" t="s">
        <v>2162</v>
      </c>
      <c r="L105" s="13">
        <v>0.99</v>
      </c>
      <c r="M105" s="5" t="s">
        <v>3565</v>
      </c>
      <c r="N105" s="13">
        <v>0.99</v>
      </c>
      <c r="O105" s="14"/>
      <c r="P105" s="15"/>
      <c r="Q105" s="14"/>
      <c r="R105" s="15"/>
      <c r="S105" s="14"/>
      <c r="T105" s="15"/>
      <c r="U105" s="14"/>
      <c r="V105" s="15"/>
      <c r="W105" s="14"/>
      <c r="X105" s="15"/>
      <c r="Y105" s="14"/>
      <c r="Z105" s="15"/>
      <c r="AA105" s="14"/>
      <c r="AB105" s="15"/>
      <c r="AC105" s="14"/>
      <c r="AD105" s="15"/>
      <c r="AE105" s="14"/>
      <c r="AF105" s="15"/>
      <c r="AG105" s="14"/>
      <c r="AH105" s="15"/>
      <c r="AI105" s="14"/>
      <c r="AJ105" s="15"/>
      <c r="AK105" s="14"/>
      <c r="AL105" s="15"/>
      <c r="AM105" s="14"/>
      <c r="AN105" s="15"/>
    </row>
    <row r="106">
      <c r="A106" s="11">
        <v>395.0</v>
      </c>
      <c r="B106" s="3" t="s">
        <v>5706</v>
      </c>
      <c r="C106" s="5" t="s">
        <v>5604</v>
      </c>
      <c r="D106" s="5" t="s">
        <v>5117</v>
      </c>
      <c r="E106" s="5" t="s">
        <v>5118</v>
      </c>
      <c r="F106" s="5" t="s">
        <v>5119</v>
      </c>
      <c r="G106" s="5" t="s">
        <v>5075</v>
      </c>
      <c r="H106" s="5" t="s">
        <v>5120</v>
      </c>
      <c r="I106" s="12">
        <f>SUM(L106:AN106)-(J106*Cost!A$2)</f>
        <v>5.34</v>
      </c>
      <c r="J106" s="5">
        <f t="shared" si="1"/>
        <v>6</v>
      </c>
      <c r="K106" s="5" t="s">
        <v>2165</v>
      </c>
      <c r="L106" s="13">
        <v>0.99</v>
      </c>
      <c r="M106" s="5" t="s">
        <v>4218</v>
      </c>
      <c r="N106" s="13">
        <v>0.99</v>
      </c>
      <c r="O106" s="5" t="s">
        <v>2256</v>
      </c>
      <c r="P106" s="13">
        <v>0.99</v>
      </c>
      <c r="Q106" s="5" t="s">
        <v>2776</v>
      </c>
      <c r="R106" s="13">
        <v>0.99</v>
      </c>
      <c r="S106" s="5" t="s">
        <v>4425</v>
      </c>
      <c r="T106" s="13">
        <v>0.99</v>
      </c>
      <c r="U106" s="5" t="s">
        <v>1469</v>
      </c>
      <c r="V106" s="13">
        <v>0.99</v>
      </c>
      <c r="W106" s="14"/>
      <c r="X106" s="15"/>
      <c r="Y106" s="14"/>
      <c r="Z106" s="15"/>
      <c r="AA106" s="14"/>
      <c r="AB106" s="15"/>
      <c r="AC106" s="14"/>
      <c r="AD106" s="15"/>
      <c r="AE106" s="14"/>
      <c r="AF106" s="15"/>
      <c r="AG106" s="14"/>
      <c r="AH106" s="15"/>
      <c r="AI106" s="14"/>
      <c r="AJ106" s="15"/>
      <c r="AK106" s="14"/>
      <c r="AL106" s="15"/>
      <c r="AM106" s="14"/>
      <c r="AN106" s="15"/>
    </row>
    <row r="107">
      <c r="A107" s="11">
        <v>387.0</v>
      </c>
      <c r="B107" s="3" t="s">
        <v>5707</v>
      </c>
      <c r="C107" s="5" t="s">
        <v>5641</v>
      </c>
      <c r="D107" s="5" t="s">
        <v>5175</v>
      </c>
      <c r="E107" s="5" t="s">
        <v>5176</v>
      </c>
      <c r="F107" s="5" t="s">
        <v>5177</v>
      </c>
      <c r="G107" s="5" t="s">
        <v>444</v>
      </c>
      <c r="H107" s="5" t="s">
        <v>5178</v>
      </c>
      <c r="I107" s="12">
        <f>SUM(L107:AN107)-(J107*Cost!A$2)</f>
        <v>3.56</v>
      </c>
      <c r="J107" s="5">
        <f t="shared" si="1"/>
        <v>4</v>
      </c>
      <c r="K107" s="5" t="s">
        <v>2201</v>
      </c>
      <c r="L107" s="13">
        <v>0.99</v>
      </c>
      <c r="M107" s="5" t="s">
        <v>5028</v>
      </c>
      <c r="N107" s="13">
        <v>0.99</v>
      </c>
      <c r="O107" s="5" t="s">
        <v>3968</v>
      </c>
      <c r="P107" s="13">
        <v>0.99</v>
      </c>
      <c r="Q107" s="5" t="s">
        <v>4144</v>
      </c>
      <c r="R107" s="13">
        <v>0.99</v>
      </c>
      <c r="S107" s="14"/>
      <c r="T107" s="15"/>
      <c r="U107" s="14"/>
      <c r="V107" s="15"/>
      <c r="W107" s="14"/>
      <c r="X107" s="15"/>
      <c r="Y107" s="14"/>
      <c r="Z107" s="15"/>
      <c r="AA107" s="14"/>
      <c r="AB107" s="15"/>
      <c r="AC107" s="14"/>
      <c r="AD107" s="15"/>
      <c r="AE107" s="14"/>
      <c r="AF107" s="15"/>
      <c r="AG107" s="14"/>
      <c r="AH107" s="15"/>
      <c r="AI107" s="14"/>
      <c r="AJ107" s="15"/>
      <c r="AK107" s="14"/>
      <c r="AL107" s="15"/>
      <c r="AM107" s="14"/>
      <c r="AN107" s="15"/>
    </row>
    <row r="108">
      <c r="A108" s="11">
        <v>359.0</v>
      </c>
      <c r="B108" s="3" t="s">
        <v>5708</v>
      </c>
      <c r="C108" s="5" t="s">
        <v>5696</v>
      </c>
      <c r="D108" s="5" t="s">
        <v>5368</v>
      </c>
      <c r="E108" s="5" t="s">
        <v>5369</v>
      </c>
      <c r="F108" s="14"/>
      <c r="G108" s="5" t="s">
        <v>5283</v>
      </c>
      <c r="H108" s="5" t="s">
        <v>5370</v>
      </c>
      <c r="I108" s="12">
        <f>SUM(L108:AN108)-(J108*Cost!A$2)</f>
        <v>2.67</v>
      </c>
      <c r="J108" s="5">
        <f t="shared" si="1"/>
        <v>3</v>
      </c>
      <c r="K108" s="5" t="s">
        <v>2203</v>
      </c>
      <c r="L108" s="13">
        <v>0.99</v>
      </c>
      <c r="M108" s="5" t="s">
        <v>3894</v>
      </c>
      <c r="N108" s="13">
        <v>0.99</v>
      </c>
      <c r="O108" s="5" t="s">
        <v>4928</v>
      </c>
      <c r="P108" s="13">
        <v>0.99</v>
      </c>
      <c r="Q108" s="14"/>
      <c r="R108" s="15"/>
      <c r="S108" s="14"/>
      <c r="T108" s="15"/>
      <c r="U108" s="14"/>
      <c r="V108" s="15"/>
      <c r="W108" s="14"/>
      <c r="X108" s="15"/>
      <c r="Y108" s="14"/>
      <c r="Z108" s="15"/>
      <c r="AA108" s="14"/>
      <c r="AB108" s="15"/>
      <c r="AC108" s="14"/>
      <c r="AD108" s="15"/>
      <c r="AE108" s="14"/>
      <c r="AF108" s="15"/>
      <c r="AG108" s="14"/>
      <c r="AH108" s="15"/>
      <c r="AI108" s="14"/>
      <c r="AJ108" s="15"/>
      <c r="AK108" s="14"/>
      <c r="AL108" s="15"/>
      <c r="AM108" s="14"/>
      <c r="AN108" s="16"/>
    </row>
    <row r="109">
      <c r="A109" s="11">
        <v>40.0</v>
      </c>
      <c r="B109" s="3" t="s">
        <v>5709</v>
      </c>
      <c r="C109" s="5" t="s">
        <v>5672</v>
      </c>
      <c r="D109" s="5" t="s">
        <v>5434</v>
      </c>
      <c r="E109" s="5" t="s">
        <v>5435</v>
      </c>
      <c r="F109" s="14"/>
      <c r="G109" s="5" t="s">
        <v>5305</v>
      </c>
      <c r="H109" s="3" t="s">
        <v>5436</v>
      </c>
      <c r="I109" s="12">
        <f>SUM(L109:AN109)-(J109*Cost!A$2)</f>
        <v>12.46</v>
      </c>
      <c r="J109" s="5">
        <f t="shared" si="1"/>
        <v>14</v>
      </c>
      <c r="K109" s="5" t="s">
        <v>2208</v>
      </c>
      <c r="L109" s="13">
        <v>0.99</v>
      </c>
      <c r="M109" s="5" t="s">
        <v>581</v>
      </c>
      <c r="N109" s="13">
        <v>0.99</v>
      </c>
      <c r="O109" s="5" t="s">
        <v>4472</v>
      </c>
      <c r="P109" s="13">
        <v>0.99</v>
      </c>
      <c r="Q109" s="5" t="s">
        <v>2011</v>
      </c>
      <c r="R109" s="13">
        <v>0.99</v>
      </c>
      <c r="S109" s="5" t="s">
        <v>4520</v>
      </c>
      <c r="T109" s="13">
        <v>0.99</v>
      </c>
      <c r="U109" s="5" t="s">
        <v>3627</v>
      </c>
      <c r="V109" s="13">
        <v>0.99</v>
      </c>
      <c r="W109" s="5" t="s">
        <v>849</v>
      </c>
      <c r="X109" s="13">
        <v>0.99</v>
      </c>
      <c r="Y109" s="5" t="s">
        <v>4573</v>
      </c>
      <c r="Z109" s="13">
        <v>0.99</v>
      </c>
      <c r="AA109" s="5" t="s">
        <v>3894</v>
      </c>
      <c r="AB109" s="13">
        <v>0.99</v>
      </c>
      <c r="AC109" s="5" t="s">
        <v>4227</v>
      </c>
      <c r="AD109" s="13">
        <v>0.99</v>
      </c>
      <c r="AE109" s="5" t="s">
        <v>1136</v>
      </c>
      <c r="AF109" s="13">
        <v>0.99</v>
      </c>
      <c r="AG109" s="5" t="s">
        <v>1359</v>
      </c>
      <c r="AH109" s="13">
        <v>0.99</v>
      </c>
      <c r="AI109" s="5" t="s">
        <v>4520</v>
      </c>
      <c r="AJ109" s="13">
        <v>0.99</v>
      </c>
      <c r="AK109" s="5" t="s">
        <v>4540</v>
      </c>
      <c r="AL109" s="13">
        <v>0.99</v>
      </c>
      <c r="AM109" s="5"/>
      <c r="AN109" s="13"/>
    </row>
    <row r="110">
      <c r="A110" s="11">
        <v>361.0</v>
      </c>
      <c r="B110" s="3" t="s">
        <v>5710</v>
      </c>
      <c r="C110" s="5" t="s">
        <v>5556</v>
      </c>
      <c r="D110" s="5" t="s">
        <v>5098</v>
      </c>
      <c r="E110" s="5" t="s">
        <v>5099</v>
      </c>
      <c r="F110" s="14"/>
      <c r="G110" s="5" t="s">
        <v>5100</v>
      </c>
      <c r="H110" s="3" t="s">
        <v>5101</v>
      </c>
      <c r="I110" s="12">
        <f>SUM(L110:AN110)-(J110*Cost!A$2)</f>
        <v>8.01</v>
      </c>
      <c r="J110" s="5">
        <f t="shared" si="1"/>
        <v>9</v>
      </c>
      <c r="K110" s="5" t="s">
        <v>851</v>
      </c>
      <c r="L110" s="13">
        <v>0.99</v>
      </c>
      <c r="M110" s="5" t="s">
        <v>3244</v>
      </c>
      <c r="N110" s="13">
        <v>0.99</v>
      </c>
      <c r="O110" s="5" t="s">
        <v>4413</v>
      </c>
      <c r="P110" s="13">
        <v>0.99</v>
      </c>
      <c r="Q110" s="5" t="s">
        <v>4242</v>
      </c>
      <c r="R110" s="13">
        <v>0.99</v>
      </c>
      <c r="S110" s="5" t="s">
        <v>2325</v>
      </c>
      <c r="T110" s="13">
        <v>0.99</v>
      </c>
      <c r="U110" s="5" t="s">
        <v>4068</v>
      </c>
      <c r="V110" s="13">
        <v>0.99</v>
      </c>
      <c r="W110" s="5" t="s">
        <v>2799</v>
      </c>
      <c r="X110" s="13">
        <v>0.99</v>
      </c>
      <c r="Y110" s="5" t="s">
        <v>4393</v>
      </c>
      <c r="Z110" s="13">
        <v>0.99</v>
      </c>
      <c r="AA110" s="5" t="s">
        <v>1681</v>
      </c>
      <c r="AB110" s="13">
        <v>0.99</v>
      </c>
      <c r="AC110" s="14"/>
      <c r="AD110" s="15"/>
      <c r="AE110" s="14"/>
      <c r="AF110" s="15"/>
      <c r="AG110" s="14"/>
      <c r="AH110" s="15"/>
      <c r="AI110" s="14"/>
      <c r="AJ110" s="15"/>
      <c r="AK110" s="14"/>
      <c r="AL110" s="15"/>
      <c r="AM110" s="14"/>
      <c r="AN110" s="15"/>
    </row>
    <row r="111">
      <c r="A111" s="11">
        <v>281.0</v>
      </c>
      <c r="B111" s="3" t="s">
        <v>5711</v>
      </c>
      <c r="C111" s="5" t="s">
        <v>5573</v>
      </c>
      <c r="D111" s="5" t="s">
        <v>5332</v>
      </c>
      <c r="E111" s="5" t="s">
        <v>5333</v>
      </c>
      <c r="F111" s="5" t="s">
        <v>5334</v>
      </c>
      <c r="G111" s="5" t="s">
        <v>5335</v>
      </c>
      <c r="H111" s="3" t="s">
        <v>5336</v>
      </c>
      <c r="I111" s="12">
        <f>SUM(L111:AN111)-(J111*Cost!A$2)</f>
        <v>1.78</v>
      </c>
      <c r="J111" s="5">
        <f t="shared" si="1"/>
        <v>2</v>
      </c>
      <c r="K111" s="5" t="s">
        <v>2222</v>
      </c>
      <c r="L111" s="13">
        <v>0.99</v>
      </c>
      <c r="M111" s="5" t="s">
        <v>4091</v>
      </c>
      <c r="N111" s="13">
        <v>0.99</v>
      </c>
      <c r="O111" s="14"/>
      <c r="P111" s="15"/>
      <c r="Q111" s="14"/>
      <c r="R111" s="15"/>
      <c r="S111" s="14"/>
      <c r="T111" s="15"/>
      <c r="U111" s="14"/>
      <c r="V111" s="15"/>
      <c r="W111" s="14"/>
      <c r="X111" s="15"/>
      <c r="Y111" s="14"/>
      <c r="Z111" s="15"/>
      <c r="AA111" s="14"/>
      <c r="AB111" s="15"/>
      <c r="AC111" s="14"/>
      <c r="AD111" s="15"/>
      <c r="AE111" s="14"/>
      <c r="AF111" s="15"/>
      <c r="AG111" s="14"/>
      <c r="AH111" s="15"/>
      <c r="AI111" s="14"/>
      <c r="AJ111" s="15"/>
      <c r="AK111" s="14"/>
      <c r="AL111" s="15"/>
      <c r="AM111" s="14"/>
      <c r="AN111" s="15"/>
    </row>
    <row r="112">
      <c r="A112" s="11">
        <v>75.0</v>
      </c>
      <c r="B112" s="3" t="s">
        <v>5712</v>
      </c>
      <c r="C112" s="5" t="s">
        <v>5713</v>
      </c>
      <c r="D112" s="5" t="s">
        <v>5502</v>
      </c>
      <c r="E112" s="5" t="s">
        <v>5503</v>
      </c>
      <c r="F112" s="14"/>
      <c r="G112" s="5" t="s">
        <v>5504</v>
      </c>
      <c r="H112" s="5" t="s">
        <v>5505</v>
      </c>
      <c r="I112" s="12">
        <f>SUM(L112:AN112)-(J112*Cost!A$2)</f>
        <v>12.46</v>
      </c>
      <c r="J112" s="5">
        <f t="shared" si="1"/>
        <v>14</v>
      </c>
      <c r="K112" s="5" t="s">
        <v>2226</v>
      </c>
      <c r="L112" s="13">
        <v>0.99</v>
      </c>
      <c r="M112" s="5" t="s">
        <v>2151</v>
      </c>
      <c r="N112" s="13">
        <v>0.99</v>
      </c>
      <c r="O112" s="5" t="s">
        <v>2749</v>
      </c>
      <c r="P112" s="13">
        <v>0.99</v>
      </c>
      <c r="Q112" s="5" t="s">
        <v>4116</v>
      </c>
      <c r="R112" s="13">
        <v>0.99</v>
      </c>
      <c r="S112" s="5" t="s">
        <v>787</v>
      </c>
      <c r="T112" s="13">
        <v>0.99</v>
      </c>
      <c r="U112" s="5" t="s">
        <v>2331</v>
      </c>
      <c r="V112" s="13">
        <v>0.99</v>
      </c>
      <c r="W112" s="5" t="s">
        <v>843</v>
      </c>
      <c r="X112" s="13">
        <v>0.99</v>
      </c>
      <c r="Y112" s="5" t="s">
        <v>3962</v>
      </c>
      <c r="Z112" s="13">
        <v>0.99</v>
      </c>
      <c r="AA112" s="5" t="s">
        <v>1602</v>
      </c>
      <c r="AB112" s="13">
        <v>0.99</v>
      </c>
      <c r="AC112" s="5" t="s">
        <v>1108</v>
      </c>
      <c r="AD112" s="13">
        <v>0.99</v>
      </c>
      <c r="AE112" s="5" t="s">
        <v>2459</v>
      </c>
      <c r="AF112" s="13">
        <v>0.99</v>
      </c>
      <c r="AG112" s="5" t="s">
        <v>3708</v>
      </c>
      <c r="AH112" s="13">
        <v>0.99</v>
      </c>
      <c r="AI112" s="5" t="s">
        <v>4220</v>
      </c>
      <c r="AJ112" s="13">
        <v>0.99</v>
      </c>
      <c r="AK112" s="5" t="s">
        <v>2908</v>
      </c>
      <c r="AL112" s="13">
        <v>0.99</v>
      </c>
      <c r="AM112" s="5"/>
      <c r="AN112" s="13"/>
    </row>
    <row r="113">
      <c r="A113" s="11">
        <v>388.0</v>
      </c>
      <c r="B113" s="3" t="s">
        <v>5714</v>
      </c>
      <c r="C113" s="5" t="s">
        <v>5684</v>
      </c>
      <c r="D113" s="5" t="s">
        <v>5470</v>
      </c>
      <c r="E113" s="5" t="s">
        <v>5471</v>
      </c>
      <c r="F113" s="5" t="s">
        <v>5472</v>
      </c>
      <c r="G113" s="5" t="s">
        <v>444</v>
      </c>
      <c r="H113" s="5" t="s">
        <v>5473</v>
      </c>
      <c r="I113" s="12">
        <f>SUM(L113:AN113)-(J113*Cost!A$2)</f>
        <v>5.34</v>
      </c>
      <c r="J113" s="5">
        <f t="shared" si="1"/>
        <v>6</v>
      </c>
      <c r="K113" s="5" t="s">
        <v>2245</v>
      </c>
      <c r="L113" s="13">
        <v>0.99</v>
      </c>
      <c r="M113" s="5" t="s">
        <v>4876</v>
      </c>
      <c r="N113" s="13">
        <v>0.99</v>
      </c>
      <c r="O113" s="5" t="s">
        <v>4206</v>
      </c>
      <c r="P113" s="13">
        <v>0.99</v>
      </c>
      <c r="Q113" s="5" t="s">
        <v>4948</v>
      </c>
      <c r="R113" s="13">
        <v>0.99</v>
      </c>
      <c r="S113" s="5" t="s">
        <v>3134</v>
      </c>
      <c r="T113" s="13">
        <v>0.99</v>
      </c>
      <c r="U113" s="5" t="s">
        <v>5001</v>
      </c>
      <c r="V113" s="13">
        <v>0.99</v>
      </c>
      <c r="W113" s="14"/>
      <c r="X113" s="15"/>
      <c r="Y113" s="14"/>
      <c r="Z113" s="15"/>
      <c r="AA113" s="14"/>
      <c r="AB113" s="15"/>
      <c r="AC113" s="14"/>
      <c r="AD113" s="15"/>
      <c r="AE113" s="14"/>
      <c r="AF113" s="15"/>
      <c r="AG113" s="14"/>
      <c r="AH113" s="15"/>
      <c r="AI113" s="14"/>
      <c r="AJ113" s="15"/>
      <c r="AK113" s="14"/>
      <c r="AL113" s="15"/>
      <c r="AM113" s="14"/>
      <c r="AN113" s="15"/>
    </row>
    <row r="114">
      <c r="A114" s="11">
        <v>378.0</v>
      </c>
      <c r="B114" s="3" t="s">
        <v>5715</v>
      </c>
      <c r="C114" s="5" t="s">
        <v>5571</v>
      </c>
      <c r="D114" s="5" t="s">
        <v>5383</v>
      </c>
      <c r="E114" s="5" t="s">
        <v>5384</v>
      </c>
      <c r="F114" s="5" t="s">
        <v>5384</v>
      </c>
      <c r="G114" s="5" t="s">
        <v>5385</v>
      </c>
      <c r="H114" s="14"/>
      <c r="I114" s="12">
        <f>SUM(L114:AN114)-(J114*Cost!A$2)</f>
        <v>1.78</v>
      </c>
      <c r="J114" s="5">
        <f t="shared" si="1"/>
        <v>2</v>
      </c>
      <c r="K114" s="5" t="s">
        <v>2267</v>
      </c>
      <c r="L114" s="13">
        <v>0.99</v>
      </c>
      <c r="M114" s="5" t="s">
        <v>3667</v>
      </c>
      <c r="N114" s="13">
        <v>0.99</v>
      </c>
      <c r="O114" s="14"/>
      <c r="P114" s="15"/>
      <c r="Q114" s="14"/>
      <c r="R114" s="15"/>
      <c r="S114" s="14"/>
      <c r="T114" s="15"/>
      <c r="U114" s="14"/>
      <c r="V114" s="15"/>
      <c r="W114" s="14"/>
      <c r="X114" s="15"/>
      <c r="Y114" s="14"/>
      <c r="Z114" s="15"/>
      <c r="AA114" s="14"/>
      <c r="AB114" s="15"/>
      <c r="AC114" s="14"/>
      <c r="AD114" s="15"/>
      <c r="AE114" s="14"/>
      <c r="AF114" s="15"/>
      <c r="AG114" s="14"/>
      <c r="AH114" s="15"/>
      <c r="AI114" s="14"/>
      <c r="AJ114" s="15"/>
      <c r="AK114" s="14"/>
      <c r="AL114" s="15"/>
      <c r="AM114" s="14"/>
      <c r="AN114" s="15"/>
    </row>
    <row r="115">
      <c r="A115" s="11">
        <v>298.0</v>
      </c>
      <c r="B115" s="3" t="s">
        <v>5716</v>
      </c>
      <c r="C115" s="5" t="s">
        <v>5592</v>
      </c>
      <c r="D115" s="5" t="s">
        <v>5107</v>
      </c>
      <c r="E115" s="5" t="s">
        <v>5108</v>
      </c>
      <c r="F115" s="5" t="s">
        <v>5109</v>
      </c>
      <c r="G115" s="5" t="s">
        <v>5064</v>
      </c>
      <c r="H115" s="5" t="s">
        <v>5110</v>
      </c>
      <c r="I115" s="12">
        <f>SUM(L115:AN115)-(J115*Cost!A$2)</f>
        <v>10.01</v>
      </c>
      <c r="J115" s="5">
        <f t="shared" si="1"/>
        <v>9</v>
      </c>
      <c r="K115" s="5" t="s">
        <v>2282</v>
      </c>
      <c r="L115" s="13">
        <v>0.99</v>
      </c>
      <c r="M115" s="5" t="s">
        <v>3450</v>
      </c>
      <c r="N115" s="13">
        <v>0.99</v>
      </c>
      <c r="O115" s="5" t="s">
        <v>731</v>
      </c>
      <c r="P115" s="13">
        <v>0.99</v>
      </c>
      <c r="Q115" s="5" t="s">
        <v>2561</v>
      </c>
      <c r="R115" s="13">
        <v>0.99</v>
      </c>
      <c r="S115" s="5" t="s">
        <v>3057</v>
      </c>
      <c r="T115" s="13">
        <v>0.99</v>
      </c>
      <c r="U115" s="5" t="s">
        <v>1543</v>
      </c>
      <c r="V115" s="13">
        <v>0.99</v>
      </c>
      <c r="W115" s="5" t="s">
        <v>4655</v>
      </c>
      <c r="X115" s="13">
        <v>0.99</v>
      </c>
      <c r="Y115" s="5" t="s">
        <v>2158</v>
      </c>
      <c r="Z115" s="13">
        <v>1.99</v>
      </c>
      <c r="AA115" s="5" t="s">
        <v>4533</v>
      </c>
      <c r="AB115" s="13">
        <v>1.99</v>
      </c>
      <c r="AC115" s="14"/>
      <c r="AD115" s="15"/>
      <c r="AE115" s="14"/>
      <c r="AF115" s="15"/>
      <c r="AG115" s="14"/>
      <c r="AH115" s="15"/>
      <c r="AI115" s="14"/>
      <c r="AJ115" s="15"/>
      <c r="AK115" s="14"/>
      <c r="AL115" s="15"/>
      <c r="AM115" s="14"/>
      <c r="AN115" s="15"/>
    </row>
    <row r="116">
      <c r="A116" s="11">
        <v>232.0</v>
      </c>
      <c r="B116" s="3" t="s">
        <v>5717</v>
      </c>
      <c r="C116" s="5" t="s">
        <v>5592</v>
      </c>
      <c r="D116" s="5" t="s">
        <v>5107</v>
      </c>
      <c r="E116" s="5" t="s">
        <v>5108</v>
      </c>
      <c r="F116" s="5" t="s">
        <v>5109</v>
      </c>
      <c r="G116" s="5" t="s">
        <v>5064</v>
      </c>
      <c r="H116" s="5" t="s">
        <v>5110</v>
      </c>
      <c r="I116" s="12">
        <f>SUM(L116:AN116)-(J116*Cost!A$2)</f>
        <v>1.78</v>
      </c>
      <c r="J116" s="5">
        <f t="shared" si="1"/>
        <v>2</v>
      </c>
      <c r="K116" s="5" t="s">
        <v>2283</v>
      </c>
      <c r="L116" s="13">
        <v>0.99</v>
      </c>
      <c r="M116" s="5" t="s">
        <v>3200</v>
      </c>
      <c r="N116" s="13">
        <v>0.99</v>
      </c>
      <c r="O116" s="14"/>
      <c r="P116" s="15"/>
      <c r="Q116" s="14"/>
      <c r="R116" s="15"/>
      <c r="S116" s="14"/>
      <c r="T116" s="15"/>
      <c r="U116" s="14"/>
      <c r="V116" s="15"/>
      <c r="W116" s="14"/>
      <c r="X116" s="15"/>
      <c r="Y116" s="14"/>
      <c r="Z116" s="15"/>
      <c r="AA116" s="14"/>
      <c r="AB116" s="15"/>
      <c r="AC116" s="14"/>
      <c r="AD116" s="15"/>
      <c r="AE116" s="14"/>
      <c r="AF116" s="15"/>
      <c r="AG116" s="14"/>
      <c r="AH116" s="15"/>
      <c r="AI116" s="14"/>
      <c r="AJ116" s="15"/>
      <c r="AK116" s="14"/>
      <c r="AL116" s="15"/>
      <c r="AM116" s="14"/>
      <c r="AN116" s="15"/>
    </row>
    <row r="117">
      <c r="A117" s="11">
        <v>44.0</v>
      </c>
      <c r="B117" s="3" t="s">
        <v>5718</v>
      </c>
      <c r="C117" s="5" t="s">
        <v>5719</v>
      </c>
      <c r="D117" s="5" t="s">
        <v>5476</v>
      </c>
      <c r="E117" s="5" t="s">
        <v>5477</v>
      </c>
      <c r="F117" s="5" t="s">
        <v>5478</v>
      </c>
      <c r="G117" s="5" t="s">
        <v>5479</v>
      </c>
      <c r="H117" s="3" t="s">
        <v>5480</v>
      </c>
      <c r="I117" s="12">
        <f>SUM(L117:AN117)-(J117*Cost!A$2)</f>
        <v>3.56</v>
      </c>
      <c r="J117" s="5">
        <f t="shared" si="1"/>
        <v>4</v>
      </c>
      <c r="K117" s="5" t="s">
        <v>2286</v>
      </c>
      <c r="L117" s="13">
        <v>0.99</v>
      </c>
      <c r="M117" s="5" t="s">
        <v>4390</v>
      </c>
      <c r="N117" s="13">
        <v>0.99</v>
      </c>
      <c r="O117" s="5" t="s">
        <v>1363</v>
      </c>
      <c r="P117" s="13">
        <v>0.99</v>
      </c>
      <c r="Q117" s="5" t="s">
        <v>622</v>
      </c>
      <c r="R117" s="13">
        <v>0.99</v>
      </c>
      <c r="S117" s="14"/>
      <c r="T117" s="15"/>
      <c r="U117" s="14"/>
      <c r="V117" s="15"/>
      <c r="W117" s="14"/>
      <c r="X117" s="15"/>
      <c r="Y117" s="14"/>
      <c r="Z117" s="15"/>
      <c r="AA117" s="14"/>
      <c r="AB117" s="15"/>
      <c r="AC117" s="14"/>
      <c r="AD117" s="15"/>
      <c r="AE117" s="14"/>
      <c r="AF117" s="15"/>
      <c r="AG117" s="14"/>
      <c r="AH117" s="15"/>
      <c r="AI117" s="14"/>
      <c r="AJ117" s="15"/>
      <c r="AK117" s="14"/>
      <c r="AL117" s="15"/>
      <c r="AM117" s="14"/>
      <c r="AN117" s="15"/>
    </row>
    <row r="118">
      <c r="A118" s="11">
        <v>130.0</v>
      </c>
      <c r="B118" s="3" t="s">
        <v>5720</v>
      </c>
      <c r="C118" s="5" t="s">
        <v>5713</v>
      </c>
      <c r="D118" s="5" t="s">
        <v>5502</v>
      </c>
      <c r="E118" s="5" t="s">
        <v>5503</v>
      </c>
      <c r="F118" s="14"/>
      <c r="G118" s="5" t="s">
        <v>5504</v>
      </c>
      <c r="H118" s="5" t="s">
        <v>5505</v>
      </c>
      <c r="I118" s="12">
        <f>SUM(L118:AN118)-(J118*Cost!A$2)</f>
        <v>8.01</v>
      </c>
      <c r="J118" s="5">
        <f t="shared" si="1"/>
        <v>9</v>
      </c>
      <c r="K118" s="5" t="s">
        <v>2335</v>
      </c>
      <c r="L118" s="13">
        <v>0.99</v>
      </c>
      <c r="M118" s="5" t="s">
        <v>4825</v>
      </c>
      <c r="N118" s="13">
        <v>0.99</v>
      </c>
      <c r="O118" s="5" t="s">
        <v>3332</v>
      </c>
      <c r="P118" s="13">
        <v>0.99</v>
      </c>
      <c r="Q118" s="5" t="s">
        <v>2036</v>
      </c>
      <c r="R118" s="13">
        <v>0.99</v>
      </c>
      <c r="S118" s="5" t="s">
        <v>2065</v>
      </c>
      <c r="T118" s="13">
        <v>0.99</v>
      </c>
      <c r="U118" s="5" t="s">
        <v>1666</v>
      </c>
      <c r="V118" s="13">
        <v>0.99</v>
      </c>
      <c r="W118" s="5" t="s">
        <v>3019</v>
      </c>
      <c r="X118" s="13">
        <v>0.99</v>
      </c>
      <c r="Y118" s="5" t="s">
        <v>2251</v>
      </c>
      <c r="Z118" s="13">
        <v>0.99</v>
      </c>
      <c r="AA118" s="5" t="s">
        <v>4241</v>
      </c>
      <c r="AB118" s="13">
        <v>0.99</v>
      </c>
      <c r="AC118" s="14"/>
      <c r="AD118" s="15"/>
      <c r="AE118" s="14"/>
      <c r="AF118" s="15"/>
      <c r="AG118" s="14"/>
      <c r="AH118" s="15"/>
      <c r="AI118" s="14"/>
      <c r="AJ118" s="15"/>
      <c r="AK118" s="14"/>
      <c r="AL118" s="15"/>
      <c r="AM118" s="14"/>
      <c r="AN118" s="15"/>
    </row>
    <row r="119">
      <c r="A119" s="11">
        <v>218.0</v>
      </c>
      <c r="B119" s="3" t="s">
        <v>5721</v>
      </c>
      <c r="C119" s="5" t="s">
        <v>5599</v>
      </c>
      <c r="D119" s="5" t="s">
        <v>5455</v>
      </c>
      <c r="E119" s="5" t="s">
        <v>5456</v>
      </c>
      <c r="F119" s="14"/>
      <c r="G119" s="5" t="s">
        <v>5392</v>
      </c>
      <c r="H119" s="3" t="s">
        <v>5457</v>
      </c>
      <c r="I119" s="12">
        <f>SUM(L119:AN119)-(J119*Cost!A$2)</f>
        <v>1.78</v>
      </c>
      <c r="J119" s="5">
        <f t="shared" si="1"/>
        <v>2</v>
      </c>
      <c r="K119" s="5" t="s">
        <v>2338</v>
      </c>
      <c r="L119" s="13">
        <v>0.99</v>
      </c>
      <c r="M119" s="5" t="s">
        <v>4703</v>
      </c>
      <c r="N119" s="13">
        <v>0.99</v>
      </c>
      <c r="O119" s="14"/>
      <c r="P119" s="15"/>
      <c r="Q119" s="14"/>
      <c r="R119" s="15"/>
      <c r="S119" s="14"/>
      <c r="T119" s="15"/>
      <c r="U119" s="14"/>
      <c r="V119" s="15"/>
      <c r="W119" s="14"/>
      <c r="X119" s="15"/>
      <c r="Y119" s="14"/>
      <c r="Z119" s="15"/>
      <c r="AA119" s="14"/>
      <c r="AB119" s="15"/>
      <c r="AC119" s="14"/>
      <c r="AD119" s="15"/>
      <c r="AE119" s="14"/>
      <c r="AF119" s="15"/>
      <c r="AG119" s="14"/>
      <c r="AH119" s="15"/>
      <c r="AI119" s="14"/>
      <c r="AJ119" s="15"/>
      <c r="AK119" s="14"/>
      <c r="AL119" s="15"/>
      <c r="AM119" s="14"/>
      <c r="AN119" s="15"/>
    </row>
    <row r="120">
      <c r="A120" s="11">
        <v>307.0</v>
      </c>
      <c r="B120" s="3" t="s">
        <v>5722</v>
      </c>
      <c r="C120" s="5" t="s">
        <v>5613</v>
      </c>
      <c r="D120" s="5" t="s">
        <v>5061</v>
      </c>
      <c r="E120" s="5" t="s">
        <v>5062</v>
      </c>
      <c r="F120" s="5" t="s">
        <v>5063</v>
      </c>
      <c r="G120" s="5" t="s">
        <v>5064</v>
      </c>
      <c r="H120" s="3" t="s">
        <v>5065</v>
      </c>
      <c r="I120" s="12">
        <f>SUM(L120:AN120)-(J120*Cost!A$2)</f>
        <v>1.89</v>
      </c>
      <c r="J120" s="5">
        <f t="shared" si="1"/>
        <v>1</v>
      </c>
      <c r="K120" s="5" t="s">
        <v>2340</v>
      </c>
      <c r="L120" s="13">
        <v>1.99</v>
      </c>
      <c r="M120" s="14"/>
      <c r="N120" s="15"/>
      <c r="O120" s="14"/>
      <c r="P120" s="15"/>
      <c r="Q120" s="14"/>
      <c r="R120" s="15"/>
      <c r="S120" s="14"/>
      <c r="T120" s="15"/>
      <c r="U120" s="14"/>
      <c r="V120" s="15"/>
      <c r="W120" s="14"/>
      <c r="X120" s="15"/>
      <c r="Y120" s="14"/>
      <c r="Z120" s="15"/>
      <c r="AA120" s="14"/>
      <c r="AB120" s="15"/>
      <c r="AC120" s="14"/>
      <c r="AD120" s="15"/>
      <c r="AE120" s="14"/>
      <c r="AF120" s="15"/>
      <c r="AG120" s="14"/>
      <c r="AH120" s="15"/>
      <c r="AI120" s="14"/>
      <c r="AJ120" s="15"/>
      <c r="AK120" s="14"/>
      <c r="AL120" s="15"/>
      <c r="AM120" s="14"/>
      <c r="AN120" s="15"/>
    </row>
    <row r="121">
      <c r="A121" s="11">
        <v>145.0</v>
      </c>
      <c r="B121" s="3" t="s">
        <v>5723</v>
      </c>
      <c r="C121" s="5" t="s">
        <v>5724</v>
      </c>
      <c r="D121" s="5" t="s">
        <v>5090</v>
      </c>
      <c r="E121" s="5" t="s">
        <v>5091</v>
      </c>
      <c r="F121" s="5" t="s">
        <v>5063</v>
      </c>
      <c r="G121" s="5" t="s">
        <v>5064</v>
      </c>
      <c r="H121" s="5" t="s">
        <v>5092</v>
      </c>
      <c r="I121" s="12">
        <f>SUM(L121:AN121)-(J121*Cost!A$2)</f>
        <v>12.46</v>
      </c>
      <c r="J121" s="5">
        <f t="shared" si="1"/>
        <v>14</v>
      </c>
      <c r="K121" s="5" t="s">
        <v>2374</v>
      </c>
      <c r="L121" s="13">
        <v>0.99</v>
      </c>
      <c r="M121" s="5" t="s">
        <v>4968</v>
      </c>
      <c r="N121" s="13">
        <v>0.99</v>
      </c>
      <c r="O121" s="5" t="s">
        <v>862</v>
      </c>
      <c r="P121" s="13">
        <v>0.99</v>
      </c>
      <c r="Q121" s="5" t="s">
        <v>1586</v>
      </c>
      <c r="R121" s="13">
        <v>0.99</v>
      </c>
      <c r="S121" s="5" t="s">
        <v>589</v>
      </c>
      <c r="T121" s="13">
        <v>0.99</v>
      </c>
      <c r="U121" s="5" t="s">
        <v>2344</v>
      </c>
      <c r="V121" s="13">
        <v>0.99</v>
      </c>
      <c r="W121" s="5" t="s">
        <v>4573</v>
      </c>
      <c r="X121" s="13">
        <v>0.99</v>
      </c>
      <c r="Y121" s="5" t="s">
        <v>3901</v>
      </c>
      <c r="Z121" s="13">
        <v>0.99</v>
      </c>
      <c r="AA121" s="5" t="s">
        <v>2311</v>
      </c>
      <c r="AB121" s="13">
        <v>0.99</v>
      </c>
      <c r="AC121" s="5" t="s">
        <v>2493</v>
      </c>
      <c r="AD121" s="13">
        <v>0.99</v>
      </c>
      <c r="AE121" s="5" t="s">
        <v>2552</v>
      </c>
      <c r="AF121" s="13">
        <v>0.99</v>
      </c>
      <c r="AG121" s="5" t="s">
        <v>4928</v>
      </c>
      <c r="AH121" s="13">
        <v>0.99</v>
      </c>
      <c r="AI121" s="5" t="s">
        <v>814</v>
      </c>
      <c r="AJ121" s="13">
        <v>0.99</v>
      </c>
      <c r="AK121" s="5" t="s">
        <v>4588</v>
      </c>
      <c r="AL121" s="13">
        <v>0.99</v>
      </c>
      <c r="AM121" s="5"/>
      <c r="AN121" s="13"/>
    </row>
    <row r="122">
      <c r="A122" s="11">
        <v>141.0</v>
      </c>
      <c r="B122" s="3" t="s">
        <v>5633</v>
      </c>
      <c r="C122" s="5" t="s">
        <v>5696</v>
      </c>
      <c r="D122" s="5" t="s">
        <v>5368</v>
      </c>
      <c r="E122" s="5" t="s">
        <v>5369</v>
      </c>
      <c r="F122" s="14"/>
      <c r="G122" s="5" t="s">
        <v>5283</v>
      </c>
      <c r="H122" s="5" t="s">
        <v>5370</v>
      </c>
      <c r="I122" s="12">
        <f>SUM(L122:AN122)-(J122*Cost!A$2)</f>
        <v>1.78</v>
      </c>
      <c r="J122" s="5">
        <f t="shared" si="1"/>
        <v>2</v>
      </c>
      <c r="K122" s="5" t="s">
        <v>2384</v>
      </c>
      <c r="L122" s="13">
        <v>0.99</v>
      </c>
      <c r="M122" s="5" t="s">
        <v>2164</v>
      </c>
      <c r="N122" s="13">
        <v>0.99</v>
      </c>
      <c r="O122" s="14"/>
      <c r="P122" s="15"/>
      <c r="Q122" s="14"/>
      <c r="R122" s="15"/>
      <c r="S122" s="14"/>
      <c r="T122" s="15"/>
      <c r="U122" s="14"/>
      <c r="V122" s="15"/>
      <c r="W122" s="14"/>
      <c r="X122" s="15"/>
      <c r="Y122" s="14"/>
      <c r="Z122" s="15"/>
      <c r="AA122" s="14"/>
      <c r="AB122" s="15"/>
      <c r="AC122" s="14"/>
      <c r="AD122" s="15"/>
      <c r="AE122" s="14"/>
      <c r="AF122" s="15"/>
      <c r="AG122" s="14"/>
      <c r="AH122" s="15"/>
      <c r="AI122" s="14"/>
      <c r="AJ122" s="15"/>
      <c r="AK122" s="14"/>
      <c r="AL122" s="15"/>
      <c r="AM122" s="14"/>
      <c r="AN122" s="15"/>
    </row>
    <row r="123">
      <c r="A123" s="11">
        <v>83.0</v>
      </c>
      <c r="B123" s="3" t="s">
        <v>5725</v>
      </c>
      <c r="C123" s="5" t="s">
        <v>5560</v>
      </c>
      <c r="D123" s="5" t="s">
        <v>5220</v>
      </c>
      <c r="E123" s="5" t="s">
        <v>5221</v>
      </c>
      <c r="F123" s="14"/>
      <c r="G123" s="5" t="s">
        <v>5162</v>
      </c>
      <c r="H123" s="3" t="s">
        <v>5222</v>
      </c>
      <c r="I123" s="12">
        <f>SUM(L123:AN123)-(J123*Cost!A$2)</f>
        <v>0.89</v>
      </c>
      <c r="J123" s="5">
        <f t="shared" si="1"/>
        <v>1</v>
      </c>
      <c r="K123" s="5" t="s">
        <v>2392</v>
      </c>
      <c r="L123" s="13">
        <v>0.99</v>
      </c>
      <c r="M123" s="14"/>
      <c r="N123" s="15"/>
      <c r="O123" s="14"/>
      <c r="P123" s="15"/>
      <c r="Q123" s="14"/>
      <c r="R123" s="15"/>
      <c r="S123" s="14"/>
      <c r="T123" s="15"/>
      <c r="U123" s="14"/>
      <c r="V123" s="15"/>
      <c r="W123" s="14"/>
      <c r="X123" s="15"/>
      <c r="Y123" s="14"/>
      <c r="Z123" s="15"/>
      <c r="AA123" s="14"/>
      <c r="AB123" s="15"/>
      <c r="AC123" s="14"/>
      <c r="AD123" s="15"/>
      <c r="AE123" s="14"/>
      <c r="AF123" s="15"/>
      <c r="AG123" s="14"/>
      <c r="AH123" s="15"/>
      <c r="AI123" s="14"/>
      <c r="AJ123" s="15"/>
      <c r="AK123" s="14"/>
      <c r="AL123" s="15"/>
      <c r="AM123" s="14"/>
      <c r="AN123" s="15"/>
    </row>
    <row r="124">
      <c r="A124" s="11">
        <v>173.0</v>
      </c>
      <c r="B124" s="3" t="s">
        <v>5726</v>
      </c>
      <c r="C124" s="5" t="s">
        <v>5727</v>
      </c>
      <c r="D124" s="5" t="s">
        <v>5361</v>
      </c>
      <c r="E124" s="5" t="s">
        <v>5362</v>
      </c>
      <c r="F124" s="14"/>
      <c r="G124" s="5" t="s">
        <v>5363</v>
      </c>
      <c r="H124" s="3" t="s">
        <v>5364</v>
      </c>
      <c r="I124" s="12">
        <f>SUM(L124:AN124)-(J124*Cost!A$2)</f>
        <v>11.57</v>
      </c>
      <c r="J124" s="5">
        <f t="shared" si="1"/>
        <v>13</v>
      </c>
      <c r="K124" s="5" t="s">
        <v>2407</v>
      </c>
      <c r="L124" s="13">
        <v>0.99</v>
      </c>
      <c r="M124" s="5" t="s">
        <v>2373</v>
      </c>
      <c r="N124" s="13">
        <v>0.99</v>
      </c>
      <c r="O124" s="5" t="s">
        <v>1038</v>
      </c>
      <c r="P124" s="13">
        <v>0.99</v>
      </c>
      <c r="Q124" s="5" t="s">
        <v>3683</v>
      </c>
      <c r="R124" s="13">
        <v>0.99</v>
      </c>
      <c r="S124" s="5" t="s">
        <v>4832</v>
      </c>
      <c r="T124" s="13">
        <v>0.99</v>
      </c>
      <c r="U124" s="5" t="s">
        <v>2764</v>
      </c>
      <c r="V124" s="13">
        <v>0.99</v>
      </c>
      <c r="W124" s="5" t="s">
        <v>1796</v>
      </c>
      <c r="X124" s="13">
        <v>0.99</v>
      </c>
      <c r="Y124" s="5" t="s">
        <v>1420</v>
      </c>
      <c r="Z124" s="13">
        <v>0.99</v>
      </c>
      <c r="AA124" s="5" t="s">
        <v>3434</v>
      </c>
      <c r="AB124" s="13">
        <v>0.99</v>
      </c>
      <c r="AC124" s="5" t="s">
        <v>1387</v>
      </c>
      <c r="AD124" s="13">
        <v>0.99</v>
      </c>
      <c r="AE124" s="5" t="s">
        <v>4144</v>
      </c>
      <c r="AF124" s="13">
        <v>0.99</v>
      </c>
      <c r="AG124" s="5" t="s">
        <v>4874</v>
      </c>
      <c r="AH124" s="13">
        <v>0.99</v>
      </c>
      <c r="AI124" s="5" t="s">
        <v>3303</v>
      </c>
      <c r="AJ124" s="13">
        <v>0.99</v>
      </c>
      <c r="AK124" s="5"/>
      <c r="AL124" s="13"/>
      <c r="AM124" s="14"/>
      <c r="AN124" s="16"/>
    </row>
    <row r="125">
      <c r="A125" s="11">
        <v>22.0</v>
      </c>
      <c r="B125" s="3" t="s">
        <v>5728</v>
      </c>
      <c r="C125" s="5" t="s">
        <v>5729</v>
      </c>
      <c r="D125" s="5" t="s">
        <v>5422</v>
      </c>
      <c r="E125" s="5" t="s">
        <v>5423</v>
      </c>
      <c r="F125" s="14"/>
      <c r="G125" s="5" t="s">
        <v>5424</v>
      </c>
      <c r="H125" s="14"/>
      <c r="I125" s="12">
        <f>SUM(L125:AN125)-(J125*Cost!A$2)</f>
        <v>1.78</v>
      </c>
      <c r="J125" s="5">
        <f t="shared" si="1"/>
        <v>2</v>
      </c>
      <c r="K125" s="5" t="s">
        <v>2411</v>
      </c>
      <c r="L125" s="13">
        <v>0.99</v>
      </c>
      <c r="M125" s="5" t="s">
        <v>4990</v>
      </c>
      <c r="N125" s="13">
        <v>0.99</v>
      </c>
      <c r="O125" s="14"/>
      <c r="P125" s="15"/>
      <c r="Q125" s="14"/>
      <c r="R125" s="15"/>
      <c r="S125" s="14"/>
      <c r="T125" s="15"/>
      <c r="U125" s="14"/>
      <c r="V125" s="15"/>
      <c r="W125" s="14"/>
      <c r="X125" s="15"/>
      <c r="Y125" s="14"/>
      <c r="Z125" s="15"/>
      <c r="AA125" s="14"/>
      <c r="AB125" s="15"/>
      <c r="AC125" s="14"/>
      <c r="AD125" s="15"/>
      <c r="AE125" s="14"/>
      <c r="AF125" s="15"/>
      <c r="AG125" s="14"/>
      <c r="AH125" s="15"/>
      <c r="AI125" s="14"/>
      <c r="AJ125" s="15"/>
      <c r="AK125" s="14"/>
      <c r="AL125" s="15"/>
      <c r="AM125" s="14"/>
      <c r="AN125" s="15"/>
    </row>
    <row r="126">
      <c r="A126" s="11">
        <v>191.0</v>
      </c>
      <c r="B126" s="3" t="s">
        <v>5730</v>
      </c>
      <c r="C126" s="5" t="s">
        <v>5621</v>
      </c>
      <c r="D126" s="5" t="s">
        <v>5235</v>
      </c>
      <c r="E126" s="5" t="s">
        <v>5236</v>
      </c>
      <c r="F126" s="5" t="s">
        <v>5237</v>
      </c>
      <c r="G126" s="5" t="s">
        <v>5064</v>
      </c>
      <c r="H126" s="3" t="s">
        <v>5238</v>
      </c>
      <c r="I126" s="12">
        <f>SUM(L126:AN126)-(J126*Cost!A$2)</f>
        <v>3.56</v>
      </c>
      <c r="J126" s="5">
        <f t="shared" si="1"/>
        <v>4</v>
      </c>
      <c r="K126" s="5" t="s">
        <v>2417</v>
      </c>
      <c r="L126" s="13">
        <v>0.99</v>
      </c>
      <c r="M126" s="5" t="s">
        <v>3331</v>
      </c>
      <c r="N126" s="13">
        <v>0.99</v>
      </c>
      <c r="O126" s="5" t="s">
        <v>714</v>
      </c>
      <c r="P126" s="13">
        <v>0.99</v>
      </c>
      <c r="Q126" s="5" t="s">
        <v>3554</v>
      </c>
      <c r="R126" s="13">
        <v>0.99</v>
      </c>
      <c r="S126" s="14"/>
      <c r="T126" s="15"/>
      <c r="U126" s="14"/>
      <c r="V126" s="15"/>
      <c r="W126" s="14"/>
      <c r="X126" s="15"/>
      <c r="Y126" s="14"/>
      <c r="Z126" s="15"/>
      <c r="AA126" s="14"/>
      <c r="AB126" s="15"/>
      <c r="AC126" s="14"/>
      <c r="AD126" s="15"/>
      <c r="AE126" s="14"/>
      <c r="AF126" s="15"/>
      <c r="AG126" s="14"/>
      <c r="AH126" s="15"/>
      <c r="AI126" s="14"/>
      <c r="AJ126" s="15"/>
      <c r="AK126" s="14"/>
      <c r="AL126" s="15"/>
      <c r="AM126" s="14"/>
      <c r="AN126" s="15"/>
    </row>
    <row r="127">
      <c r="A127" s="11">
        <v>68.0</v>
      </c>
      <c r="B127" s="3" t="s">
        <v>5731</v>
      </c>
      <c r="C127" s="5" t="s">
        <v>5558</v>
      </c>
      <c r="D127" s="5" t="s">
        <v>5072</v>
      </c>
      <c r="E127" s="5" t="s">
        <v>5073</v>
      </c>
      <c r="F127" s="5" t="s">
        <v>5074</v>
      </c>
      <c r="G127" s="5" t="s">
        <v>5075</v>
      </c>
      <c r="H127" s="5" t="s">
        <v>5076</v>
      </c>
      <c r="I127" s="12">
        <f>SUM(L127:AN127)-(J127*Cost!A$2)</f>
        <v>12.46</v>
      </c>
      <c r="J127" s="5">
        <f t="shared" si="1"/>
        <v>14</v>
      </c>
      <c r="K127" s="5" t="s">
        <v>2427</v>
      </c>
      <c r="L127" s="13">
        <v>0.99</v>
      </c>
      <c r="M127" s="5" t="s">
        <v>4959</v>
      </c>
      <c r="N127" s="13">
        <v>0.99</v>
      </c>
      <c r="O127" s="5" t="s">
        <v>993</v>
      </c>
      <c r="P127" s="13">
        <v>0.99</v>
      </c>
      <c r="Q127" s="5" t="s">
        <v>2906</v>
      </c>
      <c r="R127" s="13">
        <v>0.99</v>
      </c>
      <c r="S127" s="5" t="s">
        <v>4856</v>
      </c>
      <c r="T127" s="13">
        <v>0.99</v>
      </c>
      <c r="U127" s="5" t="s">
        <v>4457</v>
      </c>
      <c r="V127" s="13">
        <v>0.99</v>
      </c>
      <c r="W127" s="5" t="s">
        <v>1415</v>
      </c>
      <c r="X127" s="13">
        <v>0.99</v>
      </c>
      <c r="Y127" s="5" t="s">
        <v>3346</v>
      </c>
      <c r="Z127" s="13">
        <v>0.99</v>
      </c>
      <c r="AA127" s="5" t="s">
        <v>5028</v>
      </c>
      <c r="AB127" s="13">
        <v>0.99</v>
      </c>
      <c r="AC127" s="5" t="s">
        <v>4034</v>
      </c>
      <c r="AD127" s="13">
        <v>0.99</v>
      </c>
      <c r="AE127" s="5" t="s">
        <v>2348</v>
      </c>
      <c r="AF127" s="13">
        <v>0.99</v>
      </c>
      <c r="AG127" s="5" t="s">
        <v>2361</v>
      </c>
      <c r="AH127" s="13">
        <v>0.99</v>
      </c>
      <c r="AI127" s="5" t="s">
        <v>4781</v>
      </c>
      <c r="AJ127" s="13">
        <v>0.99</v>
      </c>
      <c r="AK127" s="5" t="s">
        <v>1216</v>
      </c>
      <c r="AL127" s="13">
        <v>0.99</v>
      </c>
      <c r="AM127" s="5"/>
      <c r="AN127" s="13"/>
    </row>
    <row r="128">
      <c r="A128" s="11">
        <v>312.0</v>
      </c>
      <c r="B128" s="3" t="s">
        <v>5732</v>
      </c>
      <c r="C128" s="5" t="s">
        <v>5588</v>
      </c>
      <c r="D128" s="5" t="s">
        <v>5206</v>
      </c>
      <c r="E128" s="5" t="s">
        <v>5207</v>
      </c>
      <c r="F128" s="14"/>
      <c r="G128" s="5" t="s">
        <v>5208</v>
      </c>
      <c r="H128" s="14"/>
      <c r="I128" s="12">
        <f>SUM(L128:AN128)-(J128*Cost!A$2)</f>
        <v>10.01</v>
      </c>
      <c r="J128" s="5">
        <f t="shared" si="1"/>
        <v>9</v>
      </c>
      <c r="K128" s="5" t="s">
        <v>2430</v>
      </c>
      <c r="L128" s="13">
        <v>1.99</v>
      </c>
      <c r="M128" s="5" t="s">
        <v>3639</v>
      </c>
      <c r="N128" s="13">
        <v>1.99</v>
      </c>
      <c r="O128" s="5" t="s">
        <v>2385</v>
      </c>
      <c r="P128" s="13">
        <v>0.99</v>
      </c>
      <c r="Q128" s="5" t="s">
        <v>2678</v>
      </c>
      <c r="R128" s="13">
        <v>0.99</v>
      </c>
      <c r="S128" s="5" t="s">
        <v>1226</v>
      </c>
      <c r="T128" s="13">
        <v>0.99</v>
      </c>
      <c r="U128" s="5" t="s">
        <v>2395</v>
      </c>
      <c r="V128" s="13">
        <v>0.99</v>
      </c>
      <c r="W128" s="5" t="s">
        <v>4860</v>
      </c>
      <c r="X128" s="13">
        <v>0.99</v>
      </c>
      <c r="Y128" s="5" t="s">
        <v>2725</v>
      </c>
      <c r="Z128" s="13">
        <v>0.99</v>
      </c>
      <c r="AA128" s="5" t="s">
        <v>4228</v>
      </c>
      <c r="AB128" s="13">
        <v>0.99</v>
      </c>
      <c r="AC128" s="14"/>
      <c r="AD128" s="15"/>
      <c r="AE128" s="14"/>
      <c r="AF128" s="15"/>
      <c r="AG128" s="14"/>
      <c r="AH128" s="15"/>
      <c r="AI128" s="14"/>
      <c r="AJ128" s="15"/>
      <c r="AK128" s="14"/>
      <c r="AL128" s="15"/>
      <c r="AM128" s="14"/>
      <c r="AN128" s="15"/>
    </row>
    <row r="129">
      <c r="A129" s="11">
        <v>389.0</v>
      </c>
      <c r="B129" s="3" t="s">
        <v>5733</v>
      </c>
      <c r="C129" s="5" t="s">
        <v>5678</v>
      </c>
      <c r="D129" s="5" t="s">
        <v>5160</v>
      </c>
      <c r="E129" s="5" t="s">
        <v>5161</v>
      </c>
      <c r="F129" s="14"/>
      <c r="G129" s="5" t="s">
        <v>5162</v>
      </c>
      <c r="H129" s="3" t="s">
        <v>5163</v>
      </c>
      <c r="I129" s="12">
        <f>SUM(L129:AN129)-(J129*Cost!A$2)</f>
        <v>8.01</v>
      </c>
      <c r="J129" s="5">
        <f t="shared" si="1"/>
        <v>9</v>
      </c>
      <c r="K129" s="5" t="s">
        <v>2447</v>
      </c>
      <c r="L129" s="13">
        <v>0.99</v>
      </c>
      <c r="M129" s="5" t="s">
        <v>4764</v>
      </c>
      <c r="N129" s="13">
        <v>0.99</v>
      </c>
      <c r="O129" s="5" t="s">
        <v>1294</v>
      </c>
      <c r="P129" s="13">
        <v>0.99</v>
      </c>
      <c r="Q129" s="5" t="s">
        <v>3051</v>
      </c>
      <c r="R129" s="13">
        <v>0.99</v>
      </c>
      <c r="S129" s="5" t="s">
        <v>1755</v>
      </c>
      <c r="T129" s="13">
        <v>0.99</v>
      </c>
      <c r="U129" s="5" t="s">
        <v>1979</v>
      </c>
      <c r="V129" s="13">
        <v>0.99</v>
      </c>
      <c r="W129" s="5" t="s">
        <v>2594</v>
      </c>
      <c r="X129" s="13">
        <v>0.99</v>
      </c>
      <c r="Y129" s="5" t="s">
        <v>772</v>
      </c>
      <c r="Z129" s="13">
        <v>0.99</v>
      </c>
      <c r="AA129" s="5" t="s">
        <v>1223</v>
      </c>
      <c r="AB129" s="13">
        <v>0.99</v>
      </c>
      <c r="AC129" s="14"/>
      <c r="AD129" s="15"/>
      <c r="AE129" s="14"/>
      <c r="AF129" s="15"/>
      <c r="AG129" s="14"/>
      <c r="AH129" s="15"/>
      <c r="AI129" s="14"/>
      <c r="AJ129" s="15"/>
      <c r="AK129" s="14"/>
      <c r="AL129" s="15"/>
      <c r="AM129" s="14"/>
      <c r="AN129" s="15"/>
    </row>
    <row r="130">
      <c r="A130" s="11">
        <v>147.0</v>
      </c>
      <c r="B130" s="3" t="s">
        <v>5734</v>
      </c>
      <c r="C130" s="5" t="s">
        <v>5597</v>
      </c>
      <c r="D130" s="5" t="s">
        <v>5447</v>
      </c>
      <c r="E130" s="5" t="s">
        <v>5448</v>
      </c>
      <c r="F130" s="5" t="s">
        <v>5449</v>
      </c>
      <c r="G130" s="5" t="s">
        <v>444</v>
      </c>
      <c r="H130" s="5" t="s">
        <v>5450</v>
      </c>
      <c r="I130" s="12">
        <f>SUM(L130:AN130)-(J130*Cost!A$2)</f>
        <v>1.78</v>
      </c>
      <c r="J130" s="5">
        <f t="shared" si="1"/>
        <v>2</v>
      </c>
      <c r="K130" s="5" t="s">
        <v>2452</v>
      </c>
      <c r="L130" s="13">
        <v>0.99</v>
      </c>
      <c r="M130" s="5" t="s">
        <v>3947</v>
      </c>
      <c r="N130" s="13">
        <v>0.99</v>
      </c>
      <c r="O130" s="14"/>
      <c r="P130" s="15"/>
      <c r="Q130" s="14"/>
      <c r="R130" s="15"/>
      <c r="S130" s="14"/>
      <c r="T130" s="15"/>
      <c r="U130" s="14"/>
      <c r="V130" s="15"/>
      <c r="W130" s="14"/>
      <c r="X130" s="15"/>
      <c r="Y130" s="14"/>
      <c r="Z130" s="15"/>
      <c r="AA130" s="14"/>
      <c r="AB130" s="15"/>
      <c r="AC130" s="14"/>
      <c r="AD130" s="15"/>
      <c r="AE130" s="14"/>
      <c r="AF130" s="15"/>
      <c r="AG130" s="14"/>
      <c r="AH130" s="15"/>
      <c r="AI130" s="14"/>
      <c r="AJ130" s="15"/>
      <c r="AK130" s="14"/>
      <c r="AL130" s="15"/>
      <c r="AM130" s="14"/>
      <c r="AN130" s="15"/>
    </row>
    <row r="131">
      <c r="A131" s="11">
        <v>41.0</v>
      </c>
      <c r="B131" s="3" t="s">
        <v>5735</v>
      </c>
      <c r="C131" s="5" t="s">
        <v>5727</v>
      </c>
      <c r="D131" s="5" t="s">
        <v>5361</v>
      </c>
      <c r="E131" s="5" t="s">
        <v>5362</v>
      </c>
      <c r="F131" s="14"/>
      <c r="G131" s="5" t="s">
        <v>5363</v>
      </c>
      <c r="H131" s="3" t="s">
        <v>5364</v>
      </c>
      <c r="I131" s="12">
        <f>SUM(L131:AN131)-(J131*Cost!A$2)</f>
        <v>0.89</v>
      </c>
      <c r="J131" s="5">
        <f t="shared" si="1"/>
        <v>1</v>
      </c>
      <c r="K131" s="5" t="s">
        <v>2452</v>
      </c>
      <c r="L131" s="13">
        <v>0.99</v>
      </c>
      <c r="M131" s="14"/>
      <c r="N131" s="15"/>
      <c r="O131" s="14"/>
      <c r="P131" s="15"/>
      <c r="Q131" s="14"/>
      <c r="R131" s="15"/>
      <c r="S131" s="14"/>
      <c r="T131" s="15"/>
      <c r="U131" s="14"/>
      <c r="V131" s="15"/>
      <c r="W131" s="14"/>
      <c r="X131" s="15"/>
      <c r="Y131" s="14"/>
      <c r="Z131" s="15"/>
      <c r="AA131" s="14"/>
      <c r="AB131" s="15"/>
      <c r="AC131" s="14"/>
      <c r="AD131" s="15"/>
      <c r="AE131" s="14"/>
      <c r="AF131" s="15"/>
      <c r="AG131" s="14"/>
      <c r="AH131" s="15"/>
      <c r="AI131" s="14"/>
      <c r="AJ131" s="15"/>
      <c r="AK131" s="14"/>
      <c r="AL131" s="15"/>
      <c r="AM131" s="14"/>
      <c r="AN131" s="15"/>
    </row>
    <row r="132">
      <c r="A132" s="11">
        <v>356.0</v>
      </c>
      <c r="B132" s="3" t="s">
        <v>5736</v>
      </c>
      <c r="C132" s="5" t="s">
        <v>5713</v>
      </c>
      <c r="D132" s="5" t="s">
        <v>5502</v>
      </c>
      <c r="E132" s="5" t="s">
        <v>5503</v>
      </c>
      <c r="F132" s="14"/>
      <c r="G132" s="5" t="s">
        <v>5504</v>
      </c>
      <c r="H132" s="5" t="s">
        <v>5505</v>
      </c>
      <c r="I132" s="12">
        <f>SUM(L132:AN132)-(J132*Cost!A$2)</f>
        <v>0.89</v>
      </c>
      <c r="J132" s="5">
        <f t="shared" si="1"/>
        <v>1</v>
      </c>
      <c r="K132" s="5" t="s">
        <v>2452</v>
      </c>
      <c r="L132" s="13">
        <v>0.99</v>
      </c>
      <c r="M132" s="14"/>
      <c r="N132" s="15"/>
      <c r="O132" s="14"/>
      <c r="P132" s="15"/>
      <c r="Q132" s="14"/>
      <c r="R132" s="15"/>
      <c r="S132" s="14"/>
      <c r="T132" s="15"/>
      <c r="U132" s="14"/>
      <c r="V132" s="15"/>
      <c r="W132" s="14"/>
      <c r="X132" s="15"/>
      <c r="Y132" s="14"/>
      <c r="Z132" s="15"/>
      <c r="AA132" s="14"/>
      <c r="AB132" s="15"/>
      <c r="AC132" s="14"/>
      <c r="AD132" s="15"/>
      <c r="AE132" s="14"/>
      <c r="AF132" s="15"/>
      <c r="AG132" s="14"/>
      <c r="AH132" s="15"/>
      <c r="AI132" s="14"/>
      <c r="AJ132" s="15"/>
      <c r="AK132" s="14"/>
      <c r="AL132" s="15"/>
      <c r="AM132" s="14"/>
      <c r="AN132" s="15"/>
    </row>
    <row r="133">
      <c r="A133" s="11">
        <v>294.0</v>
      </c>
      <c r="B133" s="3" t="s">
        <v>5737</v>
      </c>
      <c r="C133" s="5" t="s">
        <v>5646</v>
      </c>
      <c r="D133" s="5" t="s">
        <v>5485</v>
      </c>
      <c r="E133" s="5" t="s">
        <v>5486</v>
      </c>
      <c r="F133" s="5" t="s">
        <v>5487</v>
      </c>
      <c r="G133" s="5" t="s">
        <v>444</v>
      </c>
      <c r="H133" s="5" t="s">
        <v>5488</v>
      </c>
      <c r="I133" s="12">
        <f>SUM(L133:AN133)-(J133*Cost!A$2)</f>
        <v>1.78</v>
      </c>
      <c r="J133" s="5">
        <f t="shared" si="1"/>
        <v>2</v>
      </c>
      <c r="K133" s="5" t="s">
        <v>2461</v>
      </c>
      <c r="L133" s="13">
        <v>0.99</v>
      </c>
      <c r="M133" s="5" t="s">
        <v>3637</v>
      </c>
      <c r="N133" s="13">
        <v>0.99</v>
      </c>
      <c r="O133" s="14"/>
      <c r="P133" s="15"/>
      <c r="Q133" s="14"/>
      <c r="R133" s="15"/>
      <c r="S133" s="14"/>
      <c r="T133" s="15"/>
      <c r="U133" s="14"/>
      <c r="V133" s="15"/>
      <c r="W133" s="14"/>
      <c r="X133" s="15"/>
      <c r="Y133" s="14"/>
      <c r="Z133" s="15"/>
      <c r="AA133" s="14"/>
      <c r="AB133" s="15"/>
      <c r="AC133" s="14"/>
      <c r="AD133" s="15"/>
      <c r="AE133" s="14"/>
      <c r="AF133" s="15"/>
      <c r="AG133" s="14"/>
      <c r="AH133" s="15"/>
      <c r="AI133" s="14"/>
      <c r="AJ133" s="15"/>
      <c r="AK133" s="14"/>
      <c r="AL133" s="15"/>
      <c r="AM133" s="14"/>
      <c r="AN133" s="15"/>
    </row>
    <row r="134">
      <c r="A134" s="11">
        <v>60.0</v>
      </c>
      <c r="B134" s="3" t="s">
        <v>5738</v>
      </c>
      <c r="C134" s="5" t="s">
        <v>5664</v>
      </c>
      <c r="D134" s="5" t="s">
        <v>5227</v>
      </c>
      <c r="E134" s="5" t="s">
        <v>5228</v>
      </c>
      <c r="F134" s="5" t="s">
        <v>5229</v>
      </c>
      <c r="G134" s="5" t="s">
        <v>5064</v>
      </c>
      <c r="H134" s="3" t="s">
        <v>5230</v>
      </c>
      <c r="I134" s="12">
        <f>SUM(L134:AN134)-(J134*Cost!A$2)</f>
        <v>8.01</v>
      </c>
      <c r="J134" s="5">
        <f t="shared" si="1"/>
        <v>9</v>
      </c>
      <c r="K134" s="5" t="s">
        <v>2468</v>
      </c>
      <c r="L134" s="13">
        <v>0.99</v>
      </c>
      <c r="M134" s="5" t="s">
        <v>4428</v>
      </c>
      <c r="N134" s="13">
        <v>0.99</v>
      </c>
      <c r="O134" s="5" t="s">
        <v>2870</v>
      </c>
      <c r="P134" s="13">
        <v>0.99</v>
      </c>
      <c r="Q134" s="5" t="s">
        <v>1732</v>
      </c>
      <c r="R134" s="13">
        <v>0.99</v>
      </c>
      <c r="S134" s="5" t="s">
        <v>3148</v>
      </c>
      <c r="T134" s="13">
        <v>0.99</v>
      </c>
      <c r="U134" s="5" t="s">
        <v>3119</v>
      </c>
      <c r="V134" s="13">
        <v>0.99</v>
      </c>
      <c r="W134" s="5" t="s">
        <v>3671</v>
      </c>
      <c r="X134" s="13">
        <v>0.99</v>
      </c>
      <c r="Y134" s="5" t="s">
        <v>3406</v>
      </c>
      <c r="Z134" s="13">
        <v>0.99</v>
      </c>
      <c r="AA134" s="5" t="s">
        <v>2196</v>
      </c>
      <c r="AB134" s="13">
        <v>0.99</v>
      </c>
      <c r="AC134" s="14"/>
      <c r="AD134" s="15"/>
      <c r="AE134" s="14"/>
      <c r="AF134" s="15"/>
      <c r="AG134" s="14"/>
      <c r="AH134" s="15"/>
      <c r="AI134" s="14"/>
      <c r="AJ134" s="15"/>
      <c r="AK134" s="14"/>
      <c r="AL134" s="15"/>
      <c r="AM134" s="14"/>
      <c r="AN134" s="15"/>
    </row>
    <row r="135">
      <c r="A135" s="11">
        <v>198.0</v>
      </c>
      <c r="B135" s="3" t="s">
        <v>5739</v>
      </c>
      <c r="C135" s="5" t="s">
        <v>5740</v>
      </c>
      <c r="D135" s="5" t="s">
        <v>5275</v>
      </c>
      <c r="E135" s="5" t="s">
        <v>5099</v>
      </c>
      <c r="F135" s="14"/>
      <c r="G135" s="5" t="s">
        <v>5100</v>
      </c>
      <c r="H135" s="3" t="s">
        <v>5276</v>
      </c>
      <c r="I135" s="12">
        <f>SUM(L135:AN135)-(J135*Cost!A$2)</f>
        <v>3.56</v>
      </c>
      <c r="J135" s="5">
        <f t="shared" si="1"/>
        <v>4</v>
      </c>
      <c r="K135" s="5" t="s">
        <v>2491</v>
      </c>
      <c r="L135" s="13">
        <v>0.99</v>
      </c>
      <c r="M135" s="5" t="s">
        <v>4563</v>
      </c>
      <c r="N135" s="13">
        <v>0.99</v>
      </c>
      <c r="O135" s="5" t="s">
        <v>916</v>
      </c>
      <c r="P135" s="13">
        <v>0.99</v>
      </c>
      <c r="Q135" s="5" t="s">
        <v>3363</v>
      </c>
      <c r="R135" s="13">
        <v>0.99</v>
      </c>
      <c r="S135" s="14"/>
      <c r="T135" s="15"/>
      <c r="U135" s="14"/>
      <c r="V135" s="15"/>
      <c r="W135" s="14"/>
      <c r="X135" s="15"/>
      <c r="Y135" s="14"/>
      <c r="Z135" s="15"/>
      <c r="AA135" s="14"/>
      <c r="AB135" s="15"/>
      <c r="AC135" s="14"/>
      <c r="AD135" s="15"/>
      <c r="AE135" s="14"/>
      <c r="AF135" s="15"/>
      <c r="AG135" s="14"/>
      <c r="AH135" s="15"/>
      <c r="AI135" s="14"/>
      <c r="AJ135" s="15"/>
      <c r="AK135" s="14"/>
      <c r="AL135" s="15"/>
      <c r="AM135" s="14"/>
      <c r="AN135" s="15"/>
    </row>
    <row r="136">
      <c r="A136" s="11">
        <v>399.0</v>
      </c>
      <c r="B136" s="3" t="s">
        <v>5741</v>
      </c>
      <c r="C136" s="5" t="s">
        <v>5560</v>
      </c>
      <c r="D136" s="5" t="s">
        <v>5220</v>
      </c>
      <c r="E136" s="5" t="s">
        <v>5221</v>
      </c>
      <c r="F136" s="14"/>
      <c r="G136" s="5" t="s">
        <v>5162</v>
      </c>
      <c r="H136" s="3" t="s">
        <v>5222</v>
      </c>
      <c r="I136" s="12">
        <f>SUM(L136:AN136)-(J136*Cost!A$2)</f>
        <v>1.78</v>
      </c>
      <c r="J136" s="5">
        <f t="shared" si="1"/>
        <v>2</v>
      </c>
      <c r="K136" s="5" t="s">
        <v>2494</v>
      </c>
      <c r="L136" s="13">
        <v>0.99</v>
      </c>
      <c r="M136" s="5" t="s">
        <v>4550</v>
      </c>
      <c r="N136" s="13">
        <v>0.99</v>
      </c>
      <c r="O136" s="14"/>
      <c r="P136" s="15"/>
      <c r="Q136" s="14"/>
      <c r="R136" s="15"/>
      <c r="S136" s="14"/>
      <c r="T136" s="15"/>
      <c r="U136" s="14"/>
      <c r="V136" s="15"/>
      <c r="W136" s="14"/>
      <c r="X136" s="15"/>
      <c r="Y136" s="14"/>
      <c r="Z136" s="15"/>
      <c r="AA136" s="14"/>
      <c r="AB136" s="15"/>
      <c r="AC136" s="14"/>
      <c r="AD136" s="15"/>
      <c r="AE136" s="14"/>
      <c r="AF136" s="15"/>
      <c r="AG136" s="14"/>
      <c r="AH136" s="15"/>
      <c r="AI136" s="14"/>
      <c r="AJ136" s="15"/>
      <c r="AK136" s="14"/>
      <c r="AL136" s="15"/>
      <c r="AM136" s="14"/>
      <c r="AN136" s="15"/>
    </row>
    <row r="137">
      <c r="A137" s="11">
        <v>182.0</v>
      </c>
      <c r="B137" s="3" t="s">
        <v>5698</v>
      </c>
      <c r="C137" s="5" t="s">
        <v>5676</v>
      </c>
      <c r="D137" s="5" t="s">
        <v>5259</v>
      </c>
      <c r="E137" s="5" t="s">
        <v>5260</v>
      </c>
      <c r="F137" s="14"/>
      <c r="G137" s="5" t="s">
        <v>5261</v>
      </c>
      <c r="H137" s="3" t="s">
        <v>5262</v>
      </c>
      <c r="I137" s="12">
        <f>SUM(L137:AN137)-(J137*Cost!A$2)</f>
        <v>1.78</v>
      </c>
      <c r="J137" s="5">
        <f t="shared" si="1"/>
        <v>2</v>
      </c>
      <c r="K137" s="5" t="s">
        <v>2500</v>
      </c>
      <c r="L137" s="13">
        <v>0.99</v>
      </c>
      <c r="M137" s="5" t="s">
        <v>2735</v>
      </c>
      <c r="N137" s="13">
        <v>0.99</v>
      </c>
      <c r="O137" s="14"/>
      <c r="P137" s="15"/>
      <c r="Q137" s="14"/>
      <c r="R137" s="15"/>
      <c r="S137" s="14"/>
      <c r="T137" s="15"/>
      <c r="U137" s="14"/>
      <c r="V137" s="15"/>
      <c r="W137" s="14"/>
      <c r="X137" s="15"/>
      <c r="Y137" s="14"/>
      <c r="Z137" s="15"/>
      <c r="AA137" s="14"/>
      <c r="AB137" s="15"/>
      <c r="AC137" s="14"/>
      <c r="AD137" s="15"/>
      <c r="AE137" s="14"/>
      <c r="AF137" s="15"/>
      <c r="AG137" s="14"/>
      <c r="AH137" s="15"/>
      <c r="AI137" s="14"/>
      <c r="AJ137" s="15"/>
      <c r="AK137" s="14"/>
      <c r="AL137" s="15"/>
      <c r="AM137" s="14"/>
      <c r="AN137" s="15"/>
    </row>
    <row r="138">
      <c r="A138" s="11">
        <v>319.0</v>
      </c>
      <c r="B138" s="3" t="s">
        <v>5742</v>
      </c>
      <c r="C138" s="5" t="s">
        <v>5580</v>
      </c>
      <c r="D138" s="5" t="s">
        <v>5413</v>
      </c>
      <c r="E138" s="5" t="s">
        <v>5414</v>
      </c>
      <c r="F138" s="5" t="s">
        <v>5415</v>
      </c>
      <c r="G138" s="5" t="s">
        <v>5075</v>
      </c>
      <c r="H138" s="5" t="s">
        <v>5416</v>
      </c>
      <c r="I138" s="12">
        <f>SUM(L138:AN138)-(J138*Cost!A$2)</f>
        <v>8.01</v>
      </c>
      <c r="J138" s="5">
        <f t="shared" si="1"/>
        <v>9</v>
      </c>
      <c r="K138" s="5" t="s">
        <v>2506</v>
      </c>
      <c r="L138" s="13">
        <v>0.99</v>
      </c>
      <c r="M138" s="5" t="s">
        <v>4265</v>
      </c>
      <c r="N138" s="13">
        <v>0.99</v>
      </c>
      <c r="O138" s="5" t="s">
        <v>3280</v>
      </c>
      <c r="P138" s="13">
        <v>0.99</v>
      </c>
      <c r="Q138" s="5" t="s">
        <v>4311</v>
      </c>
      <c r="R138" s="13">
        <v>0.99</v>
      </c>
      <c r="S138" s="5" t="s">
        <v>4247</v>
      </c>
      <c r="T138" s="13">
        <v>0.99</v>
      </c>
      <c r="U138" s="5" t="s">
        <v>2197</v>
      </c>
      <c r="V138" s="13">
        <v>0.99</v>
      </c>
      <c r="W138" s="5" t="s">
        <v>4114</v>
      </c>
      <c r="X138" s="13">
        <v>0.99</v>
      </c>
      <c r="Y138" s="5" t="s">
        <v>2393</v>
      </c>
      <c r="Z138" s="13">
        <v>0.99</v>
      </c>
      <c r="AA138" s="5" t="s">
        <v>2503</v>
      </c>
      <c r="AB138" s="13">
        <v>0.99</v>
      </c>
      <c r="AC138" s="14"/>
      <c r="AD138" s="15"/>
      <c r="AE138" s="14"/>
      <c r="AF138" s="15"/>
      <c r="AG138" s="14"/>
      <c r="AH138" s="15"/>
      <c r="AI138" s="14"/>
      <c r="AJ138" s="15"/>
      <c r="AK138" s="14"/>
      <c r="AL138" s="15"/>
      <c r="AM138" s="14"/>
      <c r="AN138" s="15"/>
    </row>
    <row r="139">
      <c r="A139" s="11">
        <v>28.0</v>
      </c>
      <c r="B139" s="3" t="s">
        <v>5743</v>
      </c>
      <c r="C139" s="5" t="s">
        <v>5588</v>
      </c>
      <c r="D139" s="5" t="s">
        <v>5206</v>
      </c>
      <c r="E139" s="5" t="s">
        <v>5207</v>
      </c>
      <c r="F139" s="14"/>
      <c r="G139" s="5" t="s">
        <v>5208</v>
      </c>
      <c r="H139" s="14"/>
      <c r="I139" s="12">
        <f>SUM(L139:AN139)-(J139*Cost!A$2)</f>
        <v>1.78</v>
      </c>
      <c r="J139" s="5">
        <f t="shared" si="1"/>
        <v>2</v>
      </c>
      <c r="K139" s="5" t="s">
        <v>2508</v>
      </c>
      <c r="L139" s="13">
        <v>0.99</v>
      </c>
      <c r="M139" s="5" t="s">
        <v>3258</v>
      </c>
      <c r="N139" s="13">
        <v>0.99</v>
      </c>
      <c r="O139" s="14"/>
      <c r="P139" s="15"/>
      <c r="Q139" s="14"/>
      <c r="R139" s="15"/>
      <c r="S139" s="14"/>
      <c r="T139" s="15"/>
      <c r="U139" s="14"/>
      <c r="V139" s="15"/>
      <c r="W139" s="14"/>
      <c r="X139" s="15"/>
      <c r="Y139" s="14"/>
      <c r="Z139" s="15"/>
      <c r="AA139" s="14"/>
      <c r="AB139" s="15"/>
      <c r="AC139" s="14"/>
      <c r="AD139" s="15"/>
      <c r="AE139" s="14"/>
      <c r="AF139" s="15"/>
      <c r="AG139" s="14"/>
      <c r="AH139" s="15"/>
      <c r="AI139" s="14"/>
      <c r="AJ139" s="15"/>
      <c r="AK139" s="14"/>
      <c r="AL139" s="15"/>
      <c r="AM139" s="14"/>
      <c r="AN139" s="15"/>
    </row>
    <row r="140">
      <c r="A140" s="11">
        <v>88.0</v>
      </c>
      <c r="B140" s="3" t="s">
        <v>5744</v>
      </c>
      <c r="C140" s="5" t="s">
        <v>5729</v>
      </c>
      <c r="D140" s="5" t="s">
        <v>5422</v>
      </c>
      <c r="E140" s="5" t="s">
        <v>5423</v>
      </c>
      <c r="F140" s="14"/>
      <c r="G140" s="5" t="s">
        <v>5424</v>
      </c>
      <c r="H140" s="14"/>
      <c r="I140" s="12">
        <f>SUM(L140:AN140)-(J140*Cost!A$2)</f>
        <v>17.01</v>
      </c>
      <c r="J140" s="5">
        <f t="shared" si="1"/>
        <v>9</v>
      </c>
      <c r="K140" s="5" t="s">
        <v>2518</v>
      </c>
      <c r="L140" s="13">
        <v>1.99</v>
      </c>
      <c r="M140" s="5" t="s">
        <v>4593</v>
      </c>
      <c r="N140" s="13">
        <v>1.99</v>
      </c>
      <c r="O140" s="5" t="s">
        <v>1786</v>
      </c>
      <c r="P140" s="13">
        <v>1.99</v>
      </c>
      <c r="Q140" s="5" t="s">
        <v>1276</v>
      </c>
      <c r="R140" s="13">
        <v>1.99</v>
      </c>
      <c r="S140" s="5" t="s">
        <v>4443</v>
      </c>
      <c r="T140" s="13">
        <v>1.99</v>
      </c>
      <c r="U140" s="5" t="s">
        <v>3584</v>
      </c>
      <c r="V140" s="13">
        <v>1.99</v>
      </c>
      <c r="W140" s="5" t="s">
        <v>4455</v>
      </c>
      <c r="X140" s="13">
        <v>1.99</v>
      </c>
      <c r="Y140" s="5" t="s">
        <v>4846</v>
      </c>
      <c r="Z140" s="13">
        <v>1.99</v>
      </c>
      <c r="AA140" s="5" t="s">
        <v>2606</v>
      </c>
      <c r="AB140" s="13">
        <v>1.99</v>
      </c>
      <c r="AC140" s="14"/>
      <c r="AD140" s="15"/>
      <c r="AE140" s="14"/>
      <c r="AF140" s="15"/>
      <c r="AG140" s="14"/>
      <c r="AH140" s="15"/>
      <c r="AI140" s="14"/>
      <c r="AJ140" s="15"/>
      <c r="AK140" s="14"/>
      <c r="AL140" s="15"/>
      <c r="AM140" s="14"/>
      <c r="AN140" s="15"/>
    </row>
    <row r="141">
      <c r="A141" s="11">
        <v>26.0</v>
      </c>
      <c r="B141" s="3" t="s">
        <v>5745</v>
      </c>
      <c r="C141" s="5" t="s">
        <v>5613</v>
      </c>
      <c r="D141" s="5" t="s">
        <v>5061</v>
      </c>
      <c r="E141" s="5" t="s">
        <v>5062</v>
      </c>
      <c r="F141" s="5" t="s">
        <v>5063</v>
      </c>
      <c r="G141" s="5" t="s">
        <v>5064</v>
      </c>
      <c r="H141" s="3" t="s">
        <v>5065</v>
      </c>
      <c r="I141" s="12">
        <f>SUM(L141:AN141)-(J141*Cost!A$2)</f>
        <v>12.46</v>
      </c>
      <c r="J141" s="5">
        <f t="shared" si="1"/>
        <v>14</v>
      </c>
      <c r="K141" s="5" t="s">
        <v>2522</v>
      </c>
      <c r="L141" s="13">
        <v>0.99</v>
      </c>
      <c r="M141" s="5" t="s">
        <v>2287</v>
      </c>
      <c r="N141" s="13">
        <v>0.99</v>
      </c>
      <c r="O141" s="5" t="s">
        <v>2529</v>
      </c>
      <c r="P141" s="13">
        <v>0.99</v>
      </c>
      <c r="Q141" s="5" t="s">
        <v>782</v>
      </c>
      <c r="R141" s="13">
        <v>0.99</v>
      </c>
      <c r="S141" s="5" t="s">
        <v>993</v>
      </c>
      <c r="T141" s="13">
        <v>0.99</v>
      </c>
      <c r="U141" s="5" t="s">
        <v>2590</v>
      </c>
      <c r="V141" s="13">
        <v>0.99</v>
      </c>
      <c r="W141" s="5" t="s">
        <v>1178</v>
      </c>
      <c r="X141" s="13">
        <v>0.99</v>
      </c>
      <c r="Y141" s="5" t="s">
        <v>2114</v>
      </c>
      <c r="Z141" s="13">
        <v>0.99</v>
      </c>
      <c r="AA141" s="5" t="s">
        <v>811</v>
      </c>
      <c r="AB141" s="13">
        <v>0.99</v>
      </c>
      <c r="AC141" s="5" t="s">
        <v>4739</v>
      </c>
      <c r="AD141" s="13">
        <v>0.99</v>
      </c>
      <c r="AE141" s="5" t="s">
        <v>2195</v>
      </c>
      <c r="AF141" s="13">
        <v>0.99</v>
      </c>
      <c r="AG141" s="5" t="s">
        <v>4278</v>
      </c>
      <c r="AH141" s="13">
        <v>0.99</v>
      </c>
      <c r="AI141" s="5" t="s">
        <v>2894</v>
      </c>
      <c r="AJ141" s="13">
        <v>0.99</v>
      </c>
      <c r="AK141" s="5" t="s">
        <v>4365</v>
      </c>
      <c r="AL141" s="13">
        <v>0.99</v>
      </c>
      <c r="AM141" s="5"/>
      <c r="AN141" s="13"/>
    </row>
    <row r="142">
      <c r="A142" s="11">
        <v>135.0</v>
      </c>
      <c r="B142" s="3" t="s">
        <v>5746</v>
      </c>
      <c r="C142" s="5" t="s">
        <v>5747</v>
      </c>
      <c r="D142" s="5" t="s">
        <v>5168</v>
      </c>
      <c r="E142" s="5" t="s">
        <v>3364</v>
      </c>
      <c r="F142" s="5" t="s">
        <v>5169</v>
      </c>
      <c r="G142" s="5" t="s">
        <v>5064</v>
      </c>
      <c r="H142" s="5" t="s">
        <v>5170</v>
      </c>
      <c r="I142" s="12">
        <f>SUM(L142:AN142)-(J142*Cost!A$2)</f>
        <v>3.56</v>
      </c>
      <c r="J142" s="5">
        <f t="shared" si="1"/>
        <v>4</v>
      </c>
      <c r="K142" s="5" t="s">
        <v>2523</v>
      </c>
      <c r="L142" s="13">
        <v>0.99</v>
      </c>
      <c r="M142" s="5" t="s">
        <v>2977</v>
      </c>
      <c r="N142" s="13">
        <v>0.99</v>
      </c>
      <c r="O142" s="5" t="s">
        <v>2896</v>
      </c>
      <c r="P142" s="13">
        <v>0.99</v>
      </c>
      <c r="Q142" s="5" t="s">
        <v>4848</v>
      </c>
      <c r="R142" s="13">
        <v>0.99</v>
      </c>
      <c r="S142" s="14"/>
      <c r="T142" s="15"/>
      <c r="U142" s="14"/>
      <c r="V142" s="15"/>
      <c r="W142" s="14"/>
      <c r="X142" s="15"/>
      <c r="Y142" s="14"/>
      <c r="Z142" s="15"/>
      <c r="AA142" s="14"/>
      <c r="AB142" s="15"/>
      <c r="AC142" s="14"/>
      <c r="AD142" s="15"/>
      <c r="AE142" s="14"/>
      <c r="AF142" s="15"/>
      <c r="AG142" s="14"/>
      <c r="AH142" s="15"/>
      <c r="AI142" s="14"/>
      <c r="AJ142" s="15"/>
      <c r="AK142" s="14"/>
      <c r="AL142" s="15"/>
      <c r="AM142" s="14"/>
      <c r="AN142" s="15"/>
    </row>
    <row r="143">
      <c r="A143" s="11">
        <v>235.0</v>
      </c>
      <c r="B143" s="3" t="s">
        <v>5748</v>
      </c>
      <c r="C143" s="5" t="s">
        <v>5641</v>
      </c>
      <c r="D143" s="5" t="s">
        <v>5175</v>
      </c>
      <c r="E143" s="5" t="s">
        <v>5176</v>
      </c>
      <c r="F143" s="5" t="s">
        <v>5177</v>
      </c>
      <c r="G143" s="5" t="s">
        <v>444</v>
      </c>
      <c r="H143" s="5" t="s">
        <v>5178</v>
      </c>
      <c r="I143" s="12">
        <f>SUM(L143:AN143)-(J143*Cost!A$2)</f>
        <v>7.12</v>
      </c>
      <c r="J143" s="5">
        <f t="shared" si="1"/>
        <v>8</v>
      </c>
      <c r="K143" s="5" t="s">
        <v>2527</v>
      </c>
      <c r="L143" s="13">
        <v>0.99</v>
      </c>
      <c r="M143" s="5" t="s">
        <v>2411</v>
      </c>
      <c r="N143" s="13">
        <v>0.99</v>
      </c>
      <c r="O143" s="5" t="s">
        <v>1983</v>
      </c>
      <c r="P143" s="13">
        <v>0.99</v>
      </c>
      <c r="Q143" s="5" t="s">
        <v>2747</v>
      </c>
      <c r="R143" s="13">
        <v>0.99</v>
      </c>
      <c r="S143" s="5" t="s">
        <v>1425</v>
      </c>
      <c r="T143" s="13">
        <v>0.99</v>
      </c>
      <c r="U143" s="5" t="s">
        <v>3175</v>
      </c>
      <c r="V143" s="13">
        <v>0.99</v>
      </c>
      <c r="W143" s="5" t="s">
        <v>4661</v>
      </c>
      <c r="X143" s="13">
        <v>0.99</v>
      </c>
      <c r="Y143" s="5" t="s">
        <v>4128</v>
      </c>
      <c r="Z143" s="13">
        <v>0.99</v>
      </c>
      <c r="AA143" s="14"/>
      <c r="AB143" s="15"/>
      <c r="AC143" s="14"/>
      <c r="AD143" s="15"/>
      <c r="AE143" s="14"/>
      <c r="AF143" s="15"/>
      <c r="AG143" s="14"/>
      <c r="AH143" s="15"/>
      <c r="AI143" s="14"/>
      <c r="AJ143" s="15"/>
      <c r="AK143" s="14"/>
      <c r="AL143" s="15"/>
      <c r="AM143" s="14"/>
      <c r="AN143" s="16"/>
    </row>
    <row r="144">
      <c r="A144" s="11">
        <v>411.0</v>
      </c>
      <c r="B144" s="3" t="s">
        <v>5749</v>
      </c>
      <c r="C144" s="5" t="s">
        <v>5676</v>
      </c>
      <c r="D144" s="5" t="s">
        <v>5259</v>
      </c>
      <c r="E144" s="5" t="s">
        <v>5260</v>
      </c>
      <c r="F144" s="14"/>
      <c r="G144" s="5" t="s">
        <v>5261</v>
      </c>
      <c r="H144" s="3" t="s">
        <v>5262</v>
      </c>
      <c r="I144" s="12">
        <f>SUM(L144:AN144)-(J144*Cost!A$2)</f>
        <v>12.46</v>
      </c>
      <c r="J144" s="5">
        <f t="shared" si="1"/>
        <v>14</v>
      </c>
      <c r="K144" s="5" t="s">
        <v>2533</v>
      </c>
      <c r="L144" s="13">
        <v>0.99</v>
      </c>
      <c r="M144" s="5" t="s">
        <v>3999</v>
      </c>
      <c r="N144" s="13">
        <v>0.99</v>
      </c>
      <c r="O144" s="5" t="s">
        <v>2106</v>
      </c>
      <c r="P144" s="13">
        <v>0.99</v>
      </c>
      <c r="Q144" s="5" t="s">
        <v>2009</v>
      </c>
      <c r="R144" s="13">
        <v>0.99</v>
      </c>
      <c r="S144" s="5" t="s">
        <v>2106</v>
      </c>
      <c r="T144" s="13">
        <v>0.99</v>
      </c>
      <c r="U144" s="5" t="s">
        <v>3486</v>
      </c>
      <c r="V144" s="13">
        <v>0.99</v>
      </c>
      <c r="W144" s="5" t="s">
        <v>4995</v>
      </c>
      <c r="X144" s="13">
        <v>0.99</v>
      </c>
      <c r="Y144" s="5" t="s">
        <v>2179</v>
      </c>
      <c r="Z144" s="13">
        <v>0.99</v>
      </c>
      <c r="AA144" s="5" t="s">
        <v>677</v>
      </c>
      <c r="AB144" s="13">
        <v>0.99</v>
      </c>
      <c r="AC144" s="5" t="s">
        <v>4745</v>
      </c>
      <c r="AD144" s="13">
        <v>0.99</v>
      </c>
      <c r="AE144" s="5" t="s">
        <v>2989</v>
      </c>
      <c r="AF144" s="13">
        <v>0.99</v>
      </c>
      <c r="AG144" s="5" t="s">
        <v>4296</v>
      </c>
      <c r="AH144" s="13">
        <v>0.99</v>
      </c>
      <c r="AI144" s="5" t="s">
        <v>2215</v>
      </c>
      <c r="AJ144" s="13">
        <v>0.99</v>
      </c>
      <c r="AK144" s="5" t="s">
        <v>3937</v>
      </c>
      <c r="AL144" s="13">
        <v>0.99</v>
      </c>
      <c r="AM144" s="5"/>
      <c r="AN144" s="13"/>
    </row>
    <row r="145">
      <c r="A145" s="11">
        <v>375.0</v>
      </c>
      <c r="B145" s="3" t="s">
        <v>5750</v>
      </c>
      <c r="C145" s="5" t="s">
        <v>5582</v>
      </c>
      <c r="D145" s="5" t="s">
        <v>5318</v>
      </c>
      <c r="E145" s="5" t="s">
        <v>5319</v>
      </c>
      <c r="F145" s="5" t="s">
        <v>5320</v>
      </c>
      <c r="G145" s="5" t="s">
        <v>5064</v>
      </c>
      <c r="H145" s="3" t="s">
        <v>5321</v>
      </c>
      <c r="I145" s="12">
        <f>SUM(L145:AN145)-(J145*Cost!A$2)</f>
        <v>8.01</v>
      </c>
      <c r="J145" s="5">
        <f t="shared" si="1"/>
        <v>9</v>
      </c>
      <c r="K145" s="5" t="s">
        <v>2541</v>
      </c>
      <c r="L145" s="13">
        <v>0.99</v>
      </c>
      <c r="M145" s="5" t="s">
        <v>3626</v>
      </c>
      <c r="N145" s="13">
        <v>0.99</v>
      </c>
      <c r="O145" s="5" t="s">
        <v>4470</v>
      </c>
      <c r="P145" s="13">
        <v>0.99</v>
      </c>
      <c r="Q145" s="5" t="s">
        <v>3675</v>
      </c>
      <c r="R145" s="13">
        <v>0.99</v>
      </c>
      <c r="S145" s="5" t="s">
        <v>1205</v>
      </c>
      <c r="T145" s="13">
        <v>0.99</v>
      </c>
      <c r="U145" s="5" t="s">
        <v>3524</v>
      </c>
      <c r="V145" s="13">
        <v>0.99</v>
      </c>
      <c r="W145" s="5" t="s">
        <v>1280</v>
      </c>
      <c r="X145" s="13">
        <v>0.99</v>
      </c>
      <c r="Y145" s="5" t="s">
        <v>3053</v>
      </c>
      <c r="Z145" s="13">
        <v>0.99</v>
      </c>
      <c r="AA145" s="5" t="s">
        <v>2168</v>
      </c>
      <c r="AB145" s="13">
        <v>0.99</v>
      </c>
      <c r="AC145" s="14"/>
      <c r="AD145" s="15"/>
      <c r="AE145" s="14"/>
      <c r="AF145" s="15"/>
      <c r="AG145" s="14"/>
      <c r="AH145" s="15"/>
      <c r="AI145" s="14"/>
      <c r="AJ145" s="15"/>
      <c r="AK145" s="14"/>
      <c r="AL145" s="15"/>
      <c r="AM145" s="14"/>
      <c r="AN145" s="15"/>
    </row>
    <row r="146">
      <c r="A146" s="11">
        <v>139.0</v>
      </c>
      <c r="B146" s="3" t="s">
        <v>5751</v>
      </c>
      <c r="C146" s="5" t="s">
        <v>5618</v>
      </c>
      <c r="D146" s="5" t="s">
        <v>5289</v>
      </c>
      <c r="E146" s="5" t="s">
        <v>5290</v>
      </c>
      <c r="F146" s="14"/>
      <c r="G146" s="5" t="s">
        <v>5291</v>
      </c>
      <c r="H146" s="3" t="s">
        <v>5292</v>
      </c>
      <c r="I146" s="12">
        <f>SUM(L146:AN146)-(J146*Cost!A$2)</f>
        <v>0.89</v>
      </c>
      <c r="J146" s="5">
        <f t="shared" si="1"/>
        <v>1</v>
      </c>
      <c r="K146" s="5" t="s">
        <v>2548</v>
      </c>
      <c r="L146" s="13">
        <v>0.99</v>
      </c>
      <c r="M146" s="14"/>
      <c r="N146" s="15"/>
      <c r="O146" s="14"/>
      <c r="P146" s="15"/>
      <c r="Q146" s="14"/>
      <c r="R146" s="15"/>
      <c r="S146" s="14"/>
      <c r="T146" s="15"/>
      <c r="U146" s="14"/>
      <c r="V146" s="15"/>
      <c r="W146" s="14"/>
      <c r="X146" s="15"/>
      <c r="Y146" s="14"/>
      <c r="Z146" s="15"/>
      <c r="AA146" s="14"/>
      <c r="AB146" s="15"/>
      <c r="AC146" s="14"/>
      <c r="AD146" s="15"/>
      <c r="AE146" s="14"/>
      <c r="AF146" s="15"/>
      <c r="AG146" s="14"/>
      <c r="AH146" s="15"/>
      <c r="AI146" s="14"/>
      <c r="AJ146" s="15"/>
      <c r="AK146" s="14"/>
      <c r="AL146" s="15"/>
      <c r="AM146" s="14"/>
      <c r="AN146" s="15"/>
    </row>
    <row r="147">
      <c r="A147" s="11">
        <v>374.0</v>
      </c>
      <c r="B147" s="3" t="s">
        <v>5752</v>
      </c>
      <c r="C147" s="5" t="s">
        <v>5724</v>
      </c>
      <c r="D147" s="5" t="s">
        <v>5090</v>
      </c>
      <c r="E147" s="5" t="s">
        <v>5091</v>
      </c>
      <c r="F147" s="5" t="s">
        <v>5063</v>
      </c>
      <c r="G147" s="5" t="s">
        <v>5064</v>
      </c>
      <c r="H147" s="5" t="s">
        <v>5092</v>
      </c>
      <c r="I147" s="12">
        <f>SUM(L147:AN147)-(J147*Cost!A$2)</f>
        <v>5.34</v>
      </c>
      <c r="J147" s="5">
        <f t="shared" si="1"/>
        <v>6</v>
      </c>
      <c r="K147" s="5" t="s">
        <v>2549</v>
      </c>
      <c r="L147" s="13">
        <v>0.99</v>
      </c>
      <c r="M147" s="5" t="s">
        <v>4631</v>
      </c>
      <c r="N147" s="13">
        <v>0.99</v>
      </c>
      <c r="O147" s="5" t="s">
        <v>3294</v>
      </c>
      <c r="P147" s="13">
        <v>0.99</v>
      </c>
      <c r="Q147" s="5" t="s">
        <v>4581</v>
      </c>
      <c r="R147" s="13">
        <v>0.99</v>
      </c>
      <c r="S147" s="5" t="s">
        <v>1356</v>
      </c>
      <c r="T147" s="13">
        <v>0.99</v>
      </c>
      <c r="U147" s="5" t="s">
        <v>4125</v>
      </c>
      <c r="V147" s="13">
        <v>0.99</v>
      </c>
      <c r="W147" s="14"/>
      <c r="X147" s="15"/>
      <c r="Y147" s="14"/>
      <c r="Z147" s="15"/>
      <c r="AA147" s="14"/>
      <c r="AB147" s="15"/>
      <c r="AC147" s="14"/>
      <c r="AD147" s="15"/>
      <c r="AE147" s="14"/>
      <c r="AF147" s="15"/>
      <c r="AG147" s="14"/>
      <c r="AH147" s="15"/>
      <c r="AI147" s="14"/>
      <c r="AJ147" s="15"/>
      <c r="AK147" s="14"/>
      <c r="AL147" s="15"/>
      <c r="AM147" s="14"/>
      <c r="AN147" s="15"/>
    </row>
    <row r="148">
      <c r="A148" s="11">
        <v>412.0</v>
      </c>
      <c r="B148" s="3" t="s">
        <v>5753</v>
      </c>
      <c r="C148" s="5" t="s">
        <v>5624</v>
      </c>
      <c r="D148" s="5" t="s">
        <v>5390</v>
      </c>
      <c r="E148" s="5" t="s">
        <v>5391</v>
      </c>
      <c r="F148" s="14"/>
      <c r="G148" s="5" t="s">
        <v>5392</v>
      </c>
      <c r="H148" s="3" t="s">
        <v>5393</v>
      </c>
      <c r="I148" s="12">
        <f>SUM(L148:AN148)-(J148*Cost!A$2)</f>
        <v>1.89</v>
      </c>
      <c r="J148" s="5">
        <f t="shared" si="1"/>
        <v>1</v>
      </c>
      <c r="K148" s="5" t="s">
        <v>2568</v>
      </c>
      <c r="L148" s="13">
        <v>1.99</v>
      </c>
      <c r="M148" s="14"/>
      <c r="N148" s="15"/>
      <c r="O148" s="14"/>
      <c r="P148" s="15"/>
      <c r="Q148" s="14"/>
      <c r="R148" s="15"/>
      <c r="S148" s="14"/>
      <c r="T148" s="15"/>
      <c r="U148" s="14"/>
      <c r="V148" s="15"/>
      <c r="W148" s="14"/>
      <c r="X148" s="15"/>
      <c r="Y148" s="14"/>
      <c r="Z148" s="15"/>
      <c r="AA148" s="14"/>
      <c r="AB148" s="15"/>
      <c r="AC148" s="14"/>
      <c r="AD148" s="15"/>
      <c r="AE148" s="14"/>
      <c r="AF148" s="15"/>
      <c r="AG148" s="14"/>
      <c r="AH148" s="15"/>
      <c r="AI148" s="14"/>
      <c r="AJ148" s="15"/>
      <c r="AK148" s="14"/>
      <c r="AL148" s="15"/>
      <c r="AM148" s="14"/>
      <c r="AN148" s="15"/>
    </row>
    <row r="149">
      <c r="A149" s="11">
        <v>50.0</v>
      </c>
      <c r="B149" s="3" t="s">
        <v>5622</v>
      </c>
      <c r="C149" s="5" t="s">
        <v>5575</v>
      </c>
      <c r="D149" s="5" t="s">
        <v>5353</v>
      </c>
      <c r="E149" s="5" t="s">
        <v>5354</v>
      </c>
      <c r="F149" s="5" t="s">
        <v>5355</v>
      </c>
      <c r="G149" s="5" t="s">
        <v>444</v>
      </c>
      <c r="H149" s="5" t="s">
        <v>5356</v>
      </c>
      <c r="I149" s="12">
        <f>SUM(L149:AN149)-(J149*Cost!A$2)</f>
        <v>1.78</v>
      </c>
      <c r="J149" s="5">
        <f t="shared" si="1"/>
        <v>2</v>
      </c>
      <c r="K149" s="5" t="s">
        <v>2579</v>
      </c>
      <c r="L149" s="13">
        <v>0.99</v>
      </c>
      <c r="M149" s="5" t="s">
        <v>4896</v>
      </c>
      <c r="N149" s="13">
        <v>0.99</v>
      </c>
      <c r="O149" s="14"/>
      <c r="P149" s="15"/>
      <c r="Q149" s="14"/>
      <c r="R149" s="15"/>
      <c r="S149" s="14"/>
      <c r="T149" s="15"/>
      <c r="U149" s="14"/>
      <c r="V149" s="15"/>
      <c r="W149" s="14"/>
      <c r="X149" s="15"/>
      <c r="Y149" s="14"/>
      <c r="Z149" s="15"/>
      <c r="AA149" s="14"/>
      <c r="AB149" s="15"/>
      <c r="AC149" s="14"/>
      <c r="AD149" s="15"/>
      <c r="AE149" s="14"/>
      <c r="AF149" s="15"/>
      <c r="AG149" s="14"/>
      <c r="AH149" s="15"/>
      <c r="AI149" s="14"/>
      <c r="AJ149" s="15"/>
      <c r="AK149" s="14"/>
      <c r="AL149" s="15"/>
      <c r="AM149" s="14"/>
      <c r="AN149" s="15"/>
    </row>
    <row r="150">
      <c r="A150" s="11">
        <v>175.0</v>
      </c>
      <c r="B150" s="3" t="s">
        <v>5754</v>
      </c>
      <c r="C150" s="5" t="s">
        <v>5740</v>
      </c>
      <c r="D150" s="5" t="s">
        <v>5275</v>
      </c>
      <c r="E150" s="5" t="s">
        <v>5099</v>
      </c>
      <c r="F150" s="14"/>
      <c r="G150" s="5" t="s">
        <v>5100</v>
      </c>
      <c r="H150" s="3" t="s">
        <v>5276</v>
      </c>
      <c r="I150" s="12">
        <f>SUM(L150:AN150)-(J150*Cost!A$2)</f>
        <v>1.78</v>
      </c>
      <c r="J150" s="5">
        <f t="shared" si="1"/>
        <v>2</v>
      </c>
      <c r="K150" s="5" t="s">
        <v>2582</v>
      </c>
      <c r="L150" s="13">
        <v>0.99</v>
      </c>
      <c r="M150" s="5" t="s">
        <v>4583</v>
      </c>
      <c r="N150" s="13">
        <v>0.99</v>
      </c>
      <c r="O150" s="14"/>
      <c r="P150" s="15"/>
      <c r="Q150" s="14"/>
      <c r="R150" s="15"/>
      <c r="S150" s="14"/>
      <c r="T150" s="15"/>
      <c r="U150" s="14"/>
      <c r="V150" s="15"/>
      <c r="W150" s="14"/>
      <c r="X150" s="15"/>
      <c r="Y150" s="14"/>
      <c r="Z150" s="15"/>
      <c r="AA150" s="14"/>
      <c r="AB150" s="15"/>
      <c r="AC150" s="14"/>
      <c r="AD150" s="15"/>
      <c r="AE150" s="14"/>
      <c r="AF150" s="15"/>
      <c r="AG150" s="14"/>
      <c r="AH150" s="15"/>
      <c r="AI150" s="14"/>
      <c r="AJ150" s="15"/>
      <c r="AK150" s="14"/>
      <c r="AL150" s="15"/>
      <c r="AM150" s="14"/>
      <c r="AN150" s="15"/>
    </row>
    <row r="151">
      <c r="A151" s="11">
        <v>202.0</v>
      </c>
      <c r="B151" s="3" t="s">
        <v>5755</v>
      </c>
      <c r="C151" s="5" t="s">
        <v>5678</v>
      </c>
      <c r="D151" s="5" t="s">
        <v>5160</v>
      </c>
      <c r="E151" s="5" t="s">
        <v>5161</v>
      </c>
      <c r="F151" s="14"/>
      <c r="G151" s="5" t="s">
        <v>5162</v>
      </c>
      <c r="H151" s="3" t="s">
        <v>5163</v>
      </c>
      <c r="I151" s="12">
        <f>SUM(L151:AN151)-(J151*Cost!A$2)</f>
        <v>1.89</v>
      </c>
      <c r="J151" s="5">
        <f t="shared" si="1"/>
        <v>1</v>
      </c>
      <c r="K151" s="5" t="s">
        <v>2583</v>
      </c>
      <c r="L151" s="13">
        <v>1.99</v>
      </c>
      <c r="M151" s="14"/>
      <c r="N151" s="15"/>
      <c r="O151" s="14"/>
      <c r="P151" s="15"/>
      <c r="Q151" s="14"/>
      <c r="R151" s="15"/>
      <c r="S151" s="14"/>
      <c r="T151" s="15"/>
      <c r="U151" s="14"/>
      <c r="V151" s="15"/>
      <c r="W151" s="14"/>
      <c r="X151" s="15"/>
      <c r="Y151" s="14"/>
      <c r="Z151" s="15"/>
      <c r="AA151" s="14"/>
      <c r="AB151" s="15"/>
      <c r="AC151" s="14"/>
      <c r="AD151" s="15"/>
      <c r="AE151" s="14"/>
      <c r="AF151" s="15"/>
      <c r="AG151" s="14"/>
      <c r="AH151" s="15"/>
      <c r="AI151" s="14"/>
      <c r="AJ151" s="15"/>
      <c r="AK151" s="14"/>
      <c r="AL151" s="15"/>
      <c r="AM151" s="14"/>
      <c r="AN151" s="15"/>
    </row>
    <row r="152">
      <c r="A152" s="11">
        <v>248.0</v>
      </c>
      <c r="B152" s="3" t="s">
        <v>5756</v>
      </c>
      <c r="C152" s="5" t="s">
        <v>5656</v>
      </c>
      <c r="D152" s="5" t="s">
        <v>5326</v>
      </c>
      <c r="E152" s="5" t="s">
        <v>5161</v>
      </c>
      <c r="F152" s="14"/>
      <c r="G152" s="5" t="s">
        <v>5162</v>
      </c>
      <c r="H152" s="3" t="s">
        <v>5327</v>
      </c>
      <c r="I152" s="12">
        <f>SUM(L152:AN152)-(J152*Cost!A$2)</f>
        <v>5.34</v>
      </c>
      <c r="J152" s="5">
        <f t="shared" si="1"/>
        <v>6</v>
      </c>
      <c r="K152" s="5" t="s">
        <v>2591</v>
      </c>
      <c r="L152" s="13">
        <v>0.99</v>
      </c>
      <c r="M152" s="5" t="s">
        <v>2778</v>
      </c>
      <c r="N152" s="13">
        <v>0.99</v>
      </c>
      <c r="O152" s="5" t="s">
        <v>4212</v>
      </c>
      <c r="P152" s="13">
        <v>0.99</v>
      </c>
      <c r="Q152" s="5" t="s">
        <v>2926</v>
      </c>
      <c r="R152" s="13">
        <v>0.99</v>
      </c>
      <c r="S152" s="5" t="s">
        <v>4886</v>
      </c>
      <c r="T152" s="13">
        <v>0.99</v>
      </c>
      <c r="U152" s="5" t="s">
        <v>3262</v>
      </c>
      <c r="V152" s="13">
        <v>0.99</v>
      </c>
      <c r="W152" s="14"/>
      <c r="X152" s="15"/>
      <c r="Y152" s="14"/>
      <c r="Z152" s="15"/>
      <c r="AA152" s="14"/>
      <c r="AB152" s="15"/>
      <c r="AC152" s="14"/>
      <c r="AD152" s="15"/>
      <c r="AE152" s="14"/>
      <c r="AF152" s="15"/>
      <c r="AG152" s="14"/>
      <c r="AH152" s="15"/>
      <c r="AI152" s="14"/>
      <c r="AJ152" s="15"/>
      <c r="AK152" s="14"/>
      <c r="AL152" s="15"/>
      <c r="AM152" s="14"/>
      <c r="AN152" s="15"/>
    </row>
    <row r="153">
      <c r="A153" s="11">
        <v>402.0</v>
      </c>
      <c r="B153" s="3" t="s">
        <v>5757</v>
      </c>
      <c r="C153" s="5" t="s">
        <v>5727</v>
      </c>
      <c r="D153" s="5" t="s">
        <v>5361</v>
      </c>
      <c r="E153" s="5" t="s">
        <v>5362</v>
      </c>
      <c r="F153" s="14"/>
      <c r="G153" s="5" t="s">
        <v>5363</v>
      </c>
      <c r="H153" s="3" t="s">
        <v>5364</v>
      </c>
      <c r="I153" s="12">
        <f>SUM(L153:AN153)-(J153*Cost!A$2)</f>
        <v>5.34</v>
      </c>
      <c r="J153" s="5">
        <f t="shared" si="1"/>
        <v>6</v>
      </c>
      <c r="K153" s="5" t="s">
        <v>2597</v>
      </c>
      <c r="L153" s="13">
        <v>0.99</v>
      </c>
      <c r="M153" s="5" t="s">
        <v>2653</v>
      </c>
      <c r="N153" s="13">
        <v>0.99</v>
      </c>
      <c r="O153" s="5" t="s">
        <v>2596</v>
      </c>
      <c r="P153" s="13">
        <v>0.99</v>
      </c>
      <c r="Q153" s="5" t="s">
        <v>1121</v>
      </c>
      <c r="R153" s="13">
        <v>0.99</v>
      </c>
      <c r="S153" s="5" t="s">
        <v>2786</v>
      </c>
      <c r="T153" s="13">
        <v>0.99</v>
      </c>
      <c r="U153" s="5" t="s">
        <v>3715</v>
      </c>
      <c r="V153" s="13">
        <v>0.99</v>
      </c>
      <c r="W153" s="14"/>
      <c r="X153" s="15"/>
      <c r="Y153" s="14"/>
      <c r="Z153" s="15"/>
      <c r="AA153" s="14"/>
      <c r="AB153" s="15"/>
      <c r="AC153" s="14"/>
      <c r="AD153" s="15"/>
      <c r="AE153" s="14"/>
      <c r="AF153" s="15"/>
      <c r="AG153" s="14"/>
      <c r="AH153" s="15"/>
      <c r="AI153" s="14"/>
      <c r="AJ153" s="15"/>
      <c r="AK153" s="14"/>
      <c r="AL153" s="15"/>
      <c r="AM153" s="14"/>
      <c r="AN153" s="15"/>
    </row>
    <row r="154">
      <c r="A154" s="11">
        <v>65.0</v>
      </c>
      <c r="B154" s="3" t="s">
        <v>5758</v>
      </c>
      <c r="C154" s="5" t="s">
        <v>5618</v>
      </c>
      <c r="D154" s="5" t="s">
        <v>5289</v>
      </c>
      <c r="E154" s="5" t="s">
        <v>5290</v>
      </c>
      <c r="F154" s="14"/>
      <c r="G154" s="5" t="s">
        <v>5291</v>
      </c>
      <c r="H154" s="3" t="s">
        <v>5292</v>
      </c>
      <c r="I154" s="12">
        <f>SUM(L154:AN154)-(J154*Cost!A$2)</f>
        <v>3.56</v>
      </c>
      <c r="J154" s="5">
        <f t="shared" si="1"/>
        <v>4</v>
      </c>
      <c r="K154" s="5" t="s">
        <v>2607</v>
      </c>
      <c r="L154" s="13">
        <v>0.99</v>
      </c>
      <c r="M154" s="5" t="s">
        <v>2262</v>
      </c>
      <c r="N154" s="13">
        <v>0.99</v>
      </c>
      <c r="O154" s="5" t="s">
        <v>3388</v>
      </c>
      <c r="P154" s="13">
        <v>0.99</v>
      </c>
      <c r="Q154" s="5" t="s">
        <v>1765</v>
      </c>
      <c r="R154" s="13">
        <v>0.99</v>
      </c>
      <c r="S154" s="14"/>
      <c r="T154" s="15"/>
      <c r="U154" s="14"/>
      <c r="V154" s="15"/>
      <c r="W154" s="14"/>
      <c r="X154" s="15"/>
      <c r="Y154" s="14"/>
      <c r="Z154" s="15"/>
      <c r="AA154" s="14"/>
      <c r="AB154" s="15"/>
      <c r="AC154" s="14"/>
      <c r="AD154" s="15"/>
      <c r="AE154" s="14"/>
      <c r="AF154" s="15"/>
      <c r="AG154" s="14"/>
      <c r="AH154" s="15"/>
      <c r="AI154" s="14"/>
      <c r="AJ154" s="15"/>
      <c r="AK154" s="14"/>
      <c r="AL154" s="15"/>
      <c r="AM154" s="14"/>
      <c r="AN154" s="15"/>
    </row>
    <row r="155">
      <c r="A155" s="11">
        <v>236.0</v>
      </c>
      <c r="B155" s="3" t="s">
        <v>5759</v>
      </c>
      <c r="C155" s="5" t="s">
        <v>5590</v>
      </c>
      <c r="D155" s="5" t="s">
        <v>5441</v>
      </c>
      <c r="E155" s="5" t="s">
        <v>5435</v>
      </c>
      <c r="F155" s="14"/>
      <c r="G155" s="5" t="s">
        <v>5305</v>
      </c>
      <c r="H155" s="3" t="s">
        <v>5442</v>
      </c>
      <c r="I155" s="12">
        <f>SUM(L155:AN155)-(J155*Cost!A$2)</f>
        <v>12.46</v>
      </c>
      <c r="J155" s="5">
        <f t="shared" si="1"/>
        <v>14</v>
      </c>
      <c r="K155" s="5" t="s">
        <v>2634</v>
      </c>
      <c r="L155" s="13">
        <v>0.99</v>
      </c>
      <c r="M155" s="5" t="s">
        <v>2707</v>
      </c>
      <c r="N155" s="13">
        <v>0.99</v>
      </c>
      <c r="O155" s="5" t="s">
        <v>3391</v>
      </c>
      <c r="P155" s="13">
        <v>0.99</v>
      </c>
      <c r="Q155" s="5" t="s">
        <v>2586</v>
      </c>
      <c r="R155" s="13">
        <v>0.99</v>
      </c>
      <c r="S155" s="5" t="s">
        <v>4188</v>
      </c>
      <c r="T155" s="13">
        <v>0.99</v>
      </c>
      <c r="U155" s="5" t="s">
        <v>781</v>
      </c>
      <c r="V155" s="13">
        <v>0.99</v>
      </c>
      <c r="W155" s="5" t="s">
        <v>3022</v>
      </c>
      <c r="X155" s="13">
        <v>0.99</v>
      </c>
      <c r="Y155" s="5" t="s">
        <v>5003</v>
      </c>
      <c r="Z155" s="13">
        <v>0.99</v>
      </c>
      <c r="AA155" s="5" t="s">
        <v>3784</v>
      </c>
      <c r="AB155" s="13">
        <v>0.99</v>
      </c>
      <c r="AC155" s="5" t="s">
        <v>4731</v>
      </c>
      <c r="AD155" s="13">
        <v>0.99</v>
      </c>
      <c r="AE155" s="5" t="s">
        <v>3868</v>
      </c>
      <c r="AF155" s="13">
        <v>0.99</v>
      </c>
      <c r="AG155" s="5" t="s">
        <v>1180</v>
      </c>
      <c r="AH155" s="13">
        <v>0.99</v>
      </c>
      <c r="AI155" s="5" t="s">
        <v>899</v>
      </c>
      <c r="AJ155" s="13">
        <v>0.99</v>
      </c>
      <c r="AK155" s="5" t="s">
        <v>3465</v>
      </c>
      <c r="AL155" s="13">
        <v>0.99</v>
      </c>
      <c r="AM155" s="5"/>
      <c r="AN155" s="13"/>
    </row>
    <row r="156">
      <c r="A156" s="11">
        <v>196.0</v>
      </c>
      <c r="B156" s="3" t="s">
        <v>5760</v>
      </c>
      <c r="C156" s="5" t="s">
        <v>5606</v>
      </c>
      <c r="D156" s="5" t="s">
        <v>5303</v>
      </c>
      <c r="E156" s="5" t="s">
        <v>5304</v>
      </c>
      <c r="F156" s="14"/>
      <c r="G156" s="5" t="s">
        <v>5305</v>
      </c>
      <c r="H156" s="3" t="s">
        <v>5306</v>
      </c>
      <c r="I156" s="12">
        <f>SUM(L156:AN156)-(J156*Cost!A$2)</f>
        <v>1.78</v>
      </c>
      <c r="J156" s="5">
        <f t="shared" si="1"/>
        <v>2</v>
      </c>
      <c r="K156" s="5" t="s">
        <v>2641</v>
      </c>
      <c r="L156" s="13">
        <v>0.99</v>
      </c>
      <c r="M156" s="5" t="s">
        <v>2298</v>
      </c>
      <c r="N156" s="13">
        <v>0.99</v>
      </c>
      <c r="O156" s="14"/>
      <c r="P156" s="15"/>
      <c r="Q156" s="14"/>
      <c r="R156" s="15"/>
      <c r="S156" s="14"/>
      <c r="T156" s="15"/>
      <c r="U156" s="14"/>
      <c r="V156" s="15"/>
      <c r="W156" s="14"/>
      <c r="X156" s="15"/>
      <c r="Y156" s="14"/>
      <c r="Z156" s="15"/>
      <c r="AA156" s="14"/>
      <c r="AB156" s="15"/>
      <c r="AC156" s="14"/>
      <c r="AD156" s="15"/>
      <c r="AE156" s="14"/>
      <c r="AF156" s="15"/>
      <c r="AG156" s="14"/>
      <c r="AH156" s="15"/>
      <c r="AI156" s="14"/>
      <c r="AJ156" s="15"/>
      <c r="AK156" s="14"/>
      <c r="AL156" s="15"/>
      <c r="AM156" s="14"/>
      <c r="AN156" s="15"/>
    </row>
    <row r="157">
      <c r="A157" s="11">
        <v>367.0</v>
      </c>
      <c r="B157" s="3" t="s">
        <v>5761</v>
      </c>
      <c r="C157" s="5" t="s">
        <v>5636</v>
      </c>
      <c r="D157" s="5" t="s">
        <v>5510</v>
      </c>
      <c r="E157" s="5" t="s">
        <v>5511</v>
      </c>
      <c r="F157" s="14"/>
      <c r="G157" s="5" t="s">
        <v>5305</v>
      </c>
      <c r="H157" s="3" t="s">
        <v>5512</v>
      </c>
      <c r="I157" s="12">
        <f>SUM(L157:AN157)-(J157*Cost!A$2)</f>
        <v>5.34</v>
      </c>
      <c r="J157" s="5">
        <f t="shared" si="1"/>
        <v>6</v>
      </c>
      <c r="K157" s="5" t="s">
        <v>2643</v>
      </c>
      <c r="L157" s="13">
        <v>0.99</v>
      </c>
      <c r="M157" s="5" t="s">
        <v>3414</v>
      </c>
      <c r="N157" s="13">
        <v>0.99</v>
      </c>
      <c r="O157" s="5" t="s">
        <v>4077</v>
      </c>
      <c r="P157" s="13">
        <v>0.99</v>
      </c>
      <c r="Q157" s="5" t="s">
        <v>2406</v>
      </c>
      <c r="R157" s="13">
        <v>0.99</v>
      </c>
      <c r="S157" s="5" t="s">
        <v>4878</v>
      </c>
      <c r="T157" s="13">
        <v>0.99</v>
      </c>
      <c r="U157" s="5" t="s">
        <v>3552</v>
      </c>
      <c r="V157" s="13">
        <v>0.99</v>
      </c>
      <c r="W157" s="14"/>
      <c r="X157" s="15"/>
      <c r="Y157" s="14"/>
      <c r="Z157" s="15"/>
      <c r="AA157" s="14"/>
      <c r="AB157" s="15"/>
      <c r="AC157" s="14"/>
      <c r="AD157" s="15"/>
      <c r="AE157" s="14"/>
      <c r="AF157" s="15"/>
      <c r="AG157" s="14"/>
      <c r="AH157" s="15"/>
      <c r="AI157" s="14"/>
      <c r="AJ157" s="15"/>
      <c r="AK157" s="14"/>
      <c r="AL157" s="15"/>
      <c r="AM157" s="14"/>
      <c r="AN157" s="15"/>
    </row>
    <row r="158">
      <c r="A158" s="11">
        <v>207.0</v>
      </c>
      <c r="B158" s="3" t="s">
        <v>5762</v>
      </c>
      <c r="C158" s="5" t="s">
        <v>5696</v>
      </c>
      <c r="D158" s="5" t="s">
        <v>5368</v>
      </c>
      <c r="E158" s="5" t="s">
        <v>5369</v>
      </c>
      <c r="F158" s="14"/>
      <c r="G158" s="5" t="s">
        <v>5283</v>
      </c>
      <c r="H158" s="5" t="s">
        <v>5370</v>
      </c>
      <c r="I158" s="12">
        <f>SUM(L158:AN158)-(J158*Cost!A$2)</f>
        <v>8.01</v>
      </c>
      <c r="J158" s="5">
        <f t="shared" si="1"/>
        <v>9</v>
      </c>
      <c r="K158" s="5" t="s">
        <v>2678</v>
      </c>
      <c r="L158" s="13">
        <v>0.99</v>
      </c>
      <c r="M158" s="5" t="s">
        <v>569</v>
      </c>
      <c r="N158" s="13">
        <v>0.99</v>
      </c>
      <c r="O158" s="5" t="s">
        <v>2171</v>
      </c>
      <c r="P158" s="13">
        <v>0.99</v>
      </c>
      <c r="Q158" s="5" t="s">
        <v>3910</v>
      </c>
      <c r="R158" s="13">
        <v>0.99</v>
      </c>
      <c r="S158" s="5" t="s">
        <v>3050</v>
      </c>
      <c r="T158" s="13">
        <v>0.99</v>
      </c>
      <c r="U158" s="5" t="s">
        <v>4367</v>
      </c>
      <c r="V158" s="13">
        <v>0.99</v>
      </c>
      <c r="W158" s="5" t="s">
        <v>4676</v>
      </c>
      <c r="X158" s="13">
        <v>0.99</v>
      </c>
      <c r="Y158" s="5" t="s">
        <v>2438</v>
      </c>
      <c r="Z158" s="13">
        <v>0.99</v>
      </c>
      <c r="AA158" s="5" t="s">
        <v>2210</v>
      </c>
      <c r="AB158" s="13">
        <v>0.99</v>
      </c>
      <c r="AC158" s="14"/>
      <c r="AD158" s="15"/>
      <c r="AE158" s="14"/>
      <c r="AF158" s="15"/>
      <c r="AG158" s="14"/>
      <c r="AH158" s="15"/>
      <c r="AI158" s="14"/>
      <c r="AJ158" s="15"/>
      <c r="AK158" s="14"/>
      <c r="AL158" s="15"/>
      <c r="AM158" s="14"/>
      <c r="AN158" s="15"/>
    </row>
    <row r="159">
      <c r="A159" s="11">
        <v>259.0</v>
      </c>
      <c r="B159" s="3" t="s">
        <v>5617</v>
      </c>
      <c r="C159" s="5" t="s">
        <v>5713</v>
      </c>
      <c r="D159" s="5" t="s">
        <v>5502</v>
      </c>
      <c r="E159" s="5" t="s">
        <v>5503</v>
      </c>
      <c r="F159" s="14"/>
      <c r="G159" s="5" t="s">
        <v>5504</v>
      </c>
      <c r="H159" s="5" t="s">
        <v>5505</v>
      </c>
      <c r="I159" s="12">
        <f>SUM(L159:AN159)-(J159*Cost!A$2)</f>
        <v>1.78</v>
      </c>
      <c r="J159" s="5">
        <f t="shared" si="1"/>
        <v>2</v>
      </c>
      <c r="K159" s="5" t="s">
        <v>2679</v>
      </c>
      <c r="L159" s="13">
        <v>0.99</v>
      </c>
      <c r="M159" s="5" t="s">
        <v>2488</v>
      </c>
      <c r="N159" s="13">
        <v>0.99</v>
      </c>
      <c r="O159" s="14"/>
      <c r="P159" s="15"/>
      <c r="Q159" s="14"/>
      <c r="R159" s="15"/>
      <c r="S159" s="14"/>
      <c r="T159" s="15"/>
      <c r="U159" s="14"/>
      <c r="V159" s="15"/>
      <c r="W159" s="14"/>
      <c r="X159" s="15"/>
      <c r="Y159" s="14"/>
      <c r="Z159" s="15"/>
      <c r="AA159" s="14"/>
      <c r="AB159" s="15"/>
      <c r="AC159" s="14"/>
      <c r="AD159" s="15"/>
      <c r="AE159" s="14"/>
      <c r="AF159" s="15"/>
      <c r="AG159" s="14"/>
      <c r="AH159" s="15"/>
      <c r="AI159" s="14"/>
      <c r="AJ159" s="15"/>
      <c r="AK159" s="14"/>
      <c r="AL159" s="15"/>
      <c r="AM159" s="14"/>
      <c r="AN159" s="15"/>
    </row>
    <row r="160">
      <c r="A160" s="11">
        <v>155.0</v>
      </c>
      <c r="B160" s="3" t="s">
        <v>5670</v>
      </c>
      <c r="C160" s="5" t="s">
        <v>5604</v>
      </c>
      <c r="D160" s="5" t="s">
        <v>5117</v>
      </c>
      <c r="E160" s="5" t="s">
        <v>5118</v>
      </c>
      <c r="F160" s="5" t="s">
        <v>5119</v>
      </c>
      <c r="G160" s="5" t="s">
        <v>5075</v>
      </c>
      <c r="H160" s="5" t="s">
        <v>5120</v>
      </c>
      <c r="I160" s="12">
        <f>SUM(L160:AN160)-(J160*Cost!A$2)</f>
        <v>1.78</v>
      </c>
      <c r="J160" s="5">
        <f t="shared" si="1"/>
        <v>2</v>
      </c>
      <c r="K160" s="5" t="s">
        <v>2689</v>
      </c>
      <c r="L160" s="13">
        <v>0.99</v>
      </c>
      <c r="M160" s="5" t="s">
        <v>2270</v>
      </c>
      <c r="N160" s="13">
        <v>0.99</v>
      </c>
      <c r="O160" s="14"/>
      <c r="P160" s="15"/>
      <c r="Q160" s="14"/>
      <c r="R160" s="15"/>
      <c r="S160" s="14"/>
      <c r="T160" s="15"/>
      <c r="U160" s="14"/>
      <c r="V160" s="15"/>
      <c r="W160" s="14"/>
      <c r="X160" s="15"/>
      <c r="Y160" s="14"/>
      <c r="Z160" s="15"/>
      <c r="AA160" s="14"/>
      <c r="AB160" s="15"/>
      <c r="AC160" s="14"/>
      <c r="AD160" s="15"/>
      <c r="AE160" s="14"/>
      <c r="AF160" s="15"/>
      <c r="AG160" s="14"/>
      <c r="AH160" s="15"/>
      <c r="AI160" s="14"/>
      <c r="AJ160" s="15"/>
      <c r="AK160" s="14"/>
      <c r="AL160" s="15"/>
      <c r="AM160" s="14"/>
      <c r="AN160" s="15"/>
    </row>
    <row r="161">
      <c r="A161" s="11">
        <v>226.0</v>
      </c>
      <c r="B161" s="3" t="s">
        <v>5763</v>
      </c>
      <c r="C161" s="5" t="s">
        <v>5656</v>
      </c>
      <c r="D161" s="5" t="s">
        <v>5326</v>
      </c>
      <c r="E161" s="5" t="s">
        <v>5161</v>
      </c>
      <c r="F161" s="14"/>
      <c r="G161" s="5" t="s">
        <v>5162</v>
      </c>
      <c r="H161" s="3" t="s">
        <v>5327</v>
      </c>
      <c r="I161" s="12">
        <f>SUM(L161:AN161)-(J161*Cost!A$2)</f>
        <v>3.56</v>
      </c>
      <c r="J161" s="5">
        <f t="shared" si="1"/>
        <v>4</v>
      </c>
      <c r="K161" s="5" t="s">
        <v>2701</v>
      </c>
      <c r="L161" s="13">
        <v>0.99</v>
      </c>
      <c r="M161" s="5" t="s">
        <v>1445</v>
      </c>
      <c r="N161" s="13">
        <v>0.99</v>
      </c>
      <c r="O161" s="5" t="s">
        <v>2479</v>
      </c>
      <c r="P161" s="13">
        <v>0.99</v>
      </c>
      <c r="Q161" s="5" t="s">
        <v>2657</v>
      </c>
      <c r="R161" s="13">
        <v>0.99</v>
      </c>
      <c r="S161" s="14"/>
      <c r="T161" s="15"/>
      <c r="U161" s="14"/>
      <c r="V161" s="15"/>
      <c r="W161" s="14"/>
      <c r="X161" s="15"/>
      <c r="Y161" s="14"/>
      <c r="Z161" s="15"/>
      <c r="AA161" s="14"/>
      <c r="AB161" s="15"/>
      <c r="AC161" s="14"/>
      <c r="AD161" s="15"/>
      <c r="AE161" s="14"/>
      <c r="AF161" s="15"/>
      <c r="AG161" s="14"/>
      <c r="AH161" s="15"/>
      <c r="AI161" s="14"/>
      <c r="AJ161" s="15"/>
      <c r="AK161" s="14"/>
      <c r="AL161" s="15"/>
      <c r="AM161" s="14"/>
      <c r="AN161" s="15"/>
    </row>
    <row r="162">
      <c r="A162" s="11">
        <v>404.0</v>
      </c>
      <c r="B162" s="3" t="s">
        <v>5764</v>
      </c>
      <c r="C162" s="5" t="s">
        <v>5740</v>
      </c>
      <c r="D162" s="5" t="s">
        <v>5275</v>
      </c>
      <c r="E162" s="5" t="s">
        <v>5099</v>
      </c>
      <c r="F162" s="14"/>
      <c r="G162" s="5" t="s">
        <v>5100</v>
      </c>
      <c r="H162" s="3" t="s">
        <v>5276</v>
      </c>
      <c r="I162" s="12">
        <f>SUM(L162:AN162)-(J162*Cost!A$2)</f>
        <v>24.46</v>
      </c>
      <c r="J162" s="5">
        <f t="shared" si="1"/>
        <v>14</v>
      </c>
      <c r="K162" s="5" t="s">
        <v>2702</v>
      </c>
      <c r="L162" s="13">
        <v>0.99</v>
      </c>
      <c r="M162" s="5" t="s">
        <v>1644</v>
      </c>
      <c r="N162" s="13">
        <v>1.99</v>
      </c>
      <c r="O162" s="5" t="s">
        <v>4593</v>
      </c>
      <c r="P162" s="13">
        <v>1.99</v>
      </c>
      <c r="Q162" s="5" t="s">
        <v>3503</v>
      </c>
      <c r="R162" s="13">
        <v>1.99</v>
      </c>
      <c r="S162" s="5" t="s">
        <v>4443</v>
      </c>
      <c r="T162" s="13">
        <v>1.99</v>
      </c>
      <c r="U162" s="5" t="s">
        <v>3094</v>
      </c>
      <c r="V162" s="13">
        <v>1.99</v>
      </c>
      <c r="W162" s="5" t="s">
        <v>4846</v>
      </c>
      <c r="X162" s="13">
        <v>1.99</v>
      </c>
      <c r="Y162" s="5" t="s">
        <v>4516</v>
      </c>
      <c r="Z162" s="13">
        <v>1.99</v>
      </c>
      <c r="AA162" s="5" t="s">
        <v>4243</v>
      </c>
      <c r="AB162" s="13">
        <v>1.99</v>
      </c>
      <c r="AC162" s="5" t="s">
        <v>3576</v>
      </c>
      <c r="AD162" s="13">
        <v>1.99</v>
      </c>
      <c r="AE162" s="5" t="s">
        <v>3541</v>
      </c>
      <c r="AF162" s="13">
        <v>1.99</v>
      </c>
      <c r="AG162" s="5" t="s">
        <v>1889</v>
      </c>
      <c r="AH162" s="13">
        <v>1.99</v>
      </c>
      <c r="AI162" s="5" t="s">
        <v>2959</v>
      </c>
      <c r="AJ162" s="13">
        <v>1.99</v>
      </c>
      <c r="AK162" s="5" t="s">
        <v>4118</v>
      </c>
      <c r="AL162" s="13">
        <v>0.99</v>
      </c>
      <c r="AM162" s="5"/>
      <c r="AN162" s="13"/>
    </row>
    <row r="163">
      <c r="A163" s="11">
        <v>327.0</v>
      </c>
      <c r="B163" s="3" t="s">
        <v>5765</v>
      </c>
      <c r="C163" s="5" t="s">
        <v>5577</v>
      </c>
      <c r="D163" s="5" t="s">
        <v>5083</v>
      </c>
      <c r="E163" s="5" t="s">
        <v>5084</v>
      </c>
      <c r="F163" s="5" t="s">
        <v>5074</v>
      </c>
      <c r="G163" s="5" t="s">
        <v>5075</v>
      </c>
      <c r="H163" s="5" t="s">
        <v>5085</v>
      </c>
      <c r="I163" s="12">
        <f>SUM(L163:AN163)-(J163*Cost!A$2)</f>
        <v>12.46</v>
      </c>
      <c r="J163" s="5">
        <f t="shared" si="1"/>
        <v>14</v>
      </c>
      <c r="K163" s="5" t="s">
        <v>2706</v>
      </c>
      <c r="L163" s="13">
        <v>0.99</v>
      </c>
      <c r="M163" s="5" t="s">
        <v>3848</v>
      </c>
      <c r="N163" s="13">
        <v>0.99</v>
      </c>
      <c r="O163" s="5" t="s">
        <v>2970</v>
      </c>
      <c r="P163" s="13">
        <v>0.99</v>
      </c>
      <c r="Q163" s="5" t="s">
        <v>3665</v>
      </c>
      <c r="R163" s="13">
        <v>0.99</v>
      </c>
      <c r="S163" s="5" t="s">
        <v>691</v>
      </c>
      <c r="T163" s="13">
        <v>0.99</v>
      </c>
      <c r="U163" s="5" t="s">
        <v>1996</v>
      </c>
      <c r="V163" s="13">
        <v>0.99</v>
      </c>
      <c r="W163" s="5" t="s">
        <v>2948</v>
      </c>
      <c r="X163" s="13">
        <v>0.99</v>
      </c>
      <c r="Y163" s="5" t="s">
        <v>4698</v>
      </c>
      <c r="Z163" s="13">
        <v>0.99</v>
      </c>
      <c r="AA163" s="5" t="s">
        <v>3812</v>
      </c>
      <c r="AB163" s="13">
        <v>0.99</v>
      </c>
      <c r="AC163" s="5" t="s">
        <v>1678</v>
      </c>
      <c r="AD163" s="13">
        <v>0.99</v>
      </c>
      <c r="AE163" s="5" t="s">
        <v>1558</v>
      </c>
      <c r="AF163" s="13">
        <v>0.99</v>
      </c>
      <c r="AG163" s="5" t="s">
        <v>4991</v>
      </c>
      <c r="AH163" s="13">
        <v>0.99</v>
      </c>
      <c r="AI163" s="5" t="s">
        <v>2721</v>
      </c>
      <c r="AJ163" s="13">
        <v>0.99</v>
      </c>
      <c r="AK163" s="5" t="s">
        <v>866</v>
      </c>
      <c r="AL163" s="13">
        <v>0.99</v>
      </c>
      <c r="AM163" s="5"/>
      <c r="AN163" s="13"/>
    </row>
    <row r="164">
      <c r="A164" s="11">
        <v>254.0</v>
      </c>
      <c r="B164" s="3" t="s">
        <v>5766</v>
      </c>
      <c r="C164" s="5" t="s">
        <v>5767</v>
      </c>
      <c r="D164" s="5" t="s">
        <v>5127</v>
      </c>
      <c r="E164" s="5" t="s">
        <v>5128</v>
      </c>
      <c r="F164" s="5" t="s">
        <v>5129</v>
      </c>
      <c r="G164" s="5" t="s">
        <v>444</v>
      </c>
      <c r="H164" s="5" t="s">
        <v>5130</v>
      </c>
      <c r="I164" s="12">
        <f>SUM(L164:AN164)-(J164*Cost!A$2)</f>
        <v>3.56</v>
      </c>
      <c r="J164" s="5">
        <f t="shared" si="1"/>
        <v>4</v>
      </c>
      <c r="K164" s="5" t="s">
        <v>2712</v>
      </c>
      <c r="L164" s="13">
        <v>0.99</v>
      </c>
      <c r="M164" s="5" t="s">
        <v>2374</v>
      </c>
      <c r="N164" s="13">
        <v>0.99</v>
      </c>
      <c r="O164" s="5" t="s">
        <v>4989</v>
      </c>
      <c r="P164" s="13">
        <v>0.99</v>
      </c>
      <c r="Q164" s="5" t="s">
        <v>1359</v>
      </c>
      <c r="R164" s="13">
        <v>0.99</v>
      </c>
      <c r="S164" s="14"/>
      <c r="T164" s="15"/>
      <c r="U164" s="14"/>
      <c r="V164" s="15"/>
      <c r="W164" s="14"/>
      <c r="X164" s="15"/>
      <c r="Y164" s="14"/>
      <c r="Z164" s="15"/>
      <c r="AA164" s="14"/>
      <c r="AB164" s="15"/>
      <c r="AC164" s="14"/>
      <c r="AD164" s="15"/>
      <c r="AE164" s="14"/>
      <c r="AF164" s="15"/>
      <c r="AG164" s="14"/>
      <c r="AH164" s="15"/>
      <c r="AI164" s="14"/>
      <c r="AJ164" s="15"/>
      <c r="AK164" s="14"/>
      <c r="AL164" s="15"/>
      <c r="AM164" s="14"/>
      <c r="AN164" s="15"/>
    </row>
    <row r="165">
      <c r="A165" s="11">
        <v>42.0</v>
      </c>
      <c r="B165" s="3" t="s">
        <v>5768</v>
      </c>
      <c r="C165" s="5" t="s">
        <v>5618</v>
      </c>
      <c r="D165" s="5" t="s">
        <v>5289</v>
      </c>
      <c r="E165" s="5" t="s">
        <v>5290</v>
      </c>
      <c r="F165" s="14"/>
      <c r="G165" s="5" t="s">
        <v>5291</v>
      </c>
      <c r="H165" s="3" t="s">
        <v>5292</v>
      </c>
      <c r="I165" s="12">
        <f>SUM(L165:AN165)-(J165*Cost!A$2)</f>
        <v>1.78</v>
      </c>
      <c r="J165" s="5">
        <f t="shared" si="1"/>
        <v>2</v>
      </c>
      <c r="K165" s="5" t="s">
        <v>2718</v>
      </c>
      <c r="L165" s="13">
        <v>0.99</v>
      </c>
      <c r="M165" s="5" t="s">
        <v>3897</v>
      </c>
      <c r="N165" s="13">
        <v>0.99</v>
      </c>
      <c r="O165" s="14"/>
      <c r="P165" s="15"/>
      <c r="Q165" s="14"/>
      <c r="R165" s="15"/>
      <c r="S165" s="14"/>
      <c r="T165" s="15"/>
      <c r="U165" s="14"/>
      <c r="V165" s="15"/>
      <c r="W165" s="14"/>
      <c r="X165" s="15"/>
      <c r="Y165" s="14"/>
      <c r="Z165" s="15"/>
      <c r="AA165" s="14"/>
      <c r="AB165" s="15"/>
      <c r="AC165" s="14"/>
      <c r="AD165" s="15"/>
      <c r="AE165" s="14"/>
      <c r="AF165" s="15"/>
      <c r="AG165" s="14"/>
      <c r="AH165" s="15"/>
      <c r="AI165" s="14"/>
      <c r="AJ165" s="15"/>
      <c r="AK165" s="14"/>
      <c r="AL165" s="15"/>
      <c r="AM165" s="14"/>
      <c r="AN165" s="15"/>
    </row>
    <row r="166">
      <c r="A166" s="11">
        <v>376.0</v>
      </c>
      <c r="B166" s="3" t="s">
        <v>5769</v>
      </c>
      <c r="C166" s="5" t="s">
        <v>5597</v>
      </c>
      <c r="D166" s="5" t="s">
        <v>5447</v>
      </c>
      <c r="E166" s="5" t="s">
        <v>5448</v>
      </c>
      <c r="F166" s="5" t="s">
        <v>5449</v>
      </c>
      <c r="G166" s="5" t="s">
        <v>444</v>
      </c>
      <c r="H166" s="5" t="s">
        <v>5450</v>
      </c>
      <c r="I166" s="12">
        <f>SUM(L166:AN166)-(J166*Cost!A$2)</f>
        <v>12.46</v>
      </c>
      <c r="J166" s="5">
        <f t="shared" si="1"/>
        <v>14</v>
      </c>
      <c r="K166" s="5" t="s">
        <v>2719</v>
      </c>
      <c r="L166" s="13">
        <v>0.99</v>
      </c>
      <c r="M166" s="5" t="s">
        <v>2166</v>
      </c>
      <c r="N166" s="13">
        <v>0.99</v>
      </c>
      <c r="O166" s="5" t="s">
        <v>4428</v>
      </c>
      <c r="P166" s="13">
        <v>0.99</v>
      </c>
      <c r="Q166" s="5" t="s">
        <v>1382</v>
      </c>
      <c r="R166" s="13">
        <v>0.99</v>
      </c>
      <c r="S166" s="5" t="s">
        <v>3148</v>
      </c>
      <c r="T166" s="13">
        <v>0.99</v>
      </c>
      <c r="U166" s="5" t="s">
        <v>1242</v>
      </c>
      <c r="V166" s="13">
        <v>0.99</v>
      </c>
      <c r="W166" s="5" t="s">
        <v>3406</v>
      </c>
      <c r="X166" s="13">
        <v>0.99</v>
      </c>
      <c r="Y166" s="5" t="s">
        <v>2765</v>
      </c>
      <c r="Z166" s="13">
        <v>0.99</v>
      </c>
      <c r="AA166" s="5" t="s">
        <v>3454</v>
      </c>
      <c r="AB166" s="13">
        <v>0.99</v>
      </c>
      <c r="AC166" s="5" t="s">
        <v>739</v>
      </c>
      <c r="AD166" s="13">
        <v>0.99</v>
      </c>
      <c r="AE166" s="5" t="s">
        <v>3941</v>
      </c>
      <c r="AF166" s="13">
        <v>0.99</v>
      </c>
      <c r="AG166" s="5" t="s">
        <v>4061</v>
      </c>
      <c r="AH166" s="13">
        <v>0.99</v>
      </c>
      <c r="AI166" s="5" t="s">
        <v>4193</v>
      </c>
      <c r="AJ166" s="13">
        <v>0.99</v>
      </c>
      <c r="AK166" s="5" t="s">
        <v>4105</v>
      </c>
      <c r="AL166" s="13">
        <v>0.99</v>
      </c>
      <c r="AM166" s="5"/>
      <c r="AN166" s="13"/>
    </row>
    <row r="167">
      <c r="A167" s="11">
        <v>172.0</v>
      </c>
      <c r="B167" s="3" t="s">
        <v>5770</v>
      </c>
      <c r="C167" s="5" t="s">
        <v>5564</v>
      </c>
      <c r="D167" s="5" t="s">
        <v>5199</v>
      </c>
      <c r="E167" s="5" t="s">
        <v>5200</v>
      </c>
      <c r="F167" s="14"/>
      <c r="G167" s="5" t="s">
        <v>5162</v>
      </c>
      <c r="H167" s="3" t="s">
        <v>5201</v>
      </c>
      <c r="I167" s="12">
        <f>SUM(L167:AN167)-(J167*Cost!A$2)</f>
        <v>8.01</v>
      </c>
      <c r="J167" s="5">
        <f t="shared" si="1"/>
        <v>9</v>
      </c>
      <c r="K167" s="5" t="s">
        <v>2724</v>
      </c>
      <c r="L167" s="13">
        <v>0.99</v>
      </c>
      <c r="M167" s="5" t="s">
        <v>4054</v>
      </c>
      <c r="N167" s="13">
        <v>0.99</v>
      </c>
      <c r="O167" s="5" t="s">
        <v>2482</v>
      </c>
      <c r="P167" s="13">
        <v>0.99</v>
      </c>
      <c r="Q167" s="5" t="s">
        <v>4774</v>
      </c>
      <c r="R167" s="13">
        <v>0.99</v>
      </c>
      <c r="S167" s="5" t="s">
        <v>3213</v>
      </c>
      <c r="T167" s="13">
        <v>0.99</v>
      </c>
      <c r="U167" s="5" t="s">
        <v>4601</v>
      </c>
      <c r="V167" s="13">
        <v>0.99</v>
      </c>
      <c r="W167" s="5" t="s">
        <v>4977</v>
      </c>
      <c r="X167" s="13">
        <v>0.99</v>
      </c>
      <c r="Y167" s="5" t="s">
        <v>1740</v>
      </c>
      <c r="Z167" s="13">
        <v>0.99</v>
      </c>
      <c r="AA167" s="5" t="s">
        <v>3179</v>
      </c>
      <c r="AB167" s="13">
        <v>0.99</v>
      </c>
      <c r="AC167" s="14"/>
      <c r="AD167" s="15"/>
      <c r="AE167" s="14"/>
      <c r="AF167" s="15"/>
      <c r="AG167" s="14"/>
      <c r="AH167" s="15"/>
      <c r="AI167" s="14"/>
      <c r="AJ167" s="15"/>
      <c r="AK167" s="14"/>
      <c r="AL167" s="15"/>
      <c r="AM167" s="14"/>
      <c r="AN167" s="15"/>
    </row>
    <row r="168">
      <c r="A168" s="11">
        <v>349.0</v>
      </c>
      <c r="B168" s="3" t="s">
        <v>5771</v>
      </c>
      <c r="C168" s="5" t="s">
        <v>5558</v>
      </c>
      <c r="D168" s="5" t="s">
        <v>5072</v>
      </c>
      <c r="E168" s="5" t="s">
        <v>5073</v>
      </c>
      <c r="F168" s="5" t="s">
        <v>5074</v>
      </c>
      <c r="G168" s="5" t="s">
        <v>5075</v>
      </c>
      <c r="H168" s="5" t="s">
        <v>5076</v>
      </c>
      <c r="I168" s="12">
        <f>SUM(L168:AN168)-(J168*Cost!A$2)</f>
        <v>0.89</v>
      </c>
      <c r="J168" s="5">
        <f t="shared" si="1"/>
        <v>1</v>
      </c>
      <c r="K168" s="5" t="s">
        <v>2729</v>
      </c>
      <c r="L168" s="13">
        <v>0.99</v>
      </c>
      <c r="M168" s="14"/>
      <c r="N168" s="15"/>
      <c r="O168" s="14"/>
      <c r="P168" s="15"/>
      <c r="Q168" s="14"/>
      <c r="R168" s="15"/>
      <c r="S168" s="14"/>
      <c r="T168" s="15"/>
      <c r="U168" s="14"/>
      <c r="V168" s="15"/>
      <c r="W168" s="14"/>
      <c r="X168" s="15"/>
      <c r="Y168" s="14"/>
      <c r="Z168" s="15"/>
      <c r="AA168" s="14"/>
      <c r="AB168" s="15"/>
      <c r="AC168" s="14"/>
      <c r="AD168" s="15"/>
      <c r="AE168" s="14"/>
      <c r="AF168" s="15"/>
      <c r="AG168" s="14"/>
      <c r="AH168" s="15"/>
      <c r="AI168" s="14"/>
      <c r="AJ168" s="15"/>
      <c r="AK168" s="14"/>
      <c r="AL168" s="15"/>
      <c r="AM168" s="14"/>
      <c r="AN168" s="15"/>
    </row>
    <row r="169">
      <c r="A169" s="11">
        <v>282.0</v>
      </c>
      <c r="B169" s="3" t="s">
        <v>5772</v>
      </c>
      <c r="C169" s="5" t="s">
        <v>5713</v>
      </c>
      <c r="D169" s="5" t="s">
        <v>5502</v>
      </c>
      <c r="E169" s="5" t="s">
        <v>5503</v>
      </c>
      <c r="F169" s="14"/>
      <c r="G169" s="5" t="s">
        <v>5504</v>
      </c>
      <c r="H169" s="5" t="s">
        <v>5505</v>
      </c>
      <c r="I169" s="12">
        <f>SUM(L169:AN169)-(J169*Cost!A$2)</f>
        <v>3.56</v>
      </c>
      <c r="J169" s="5">
        <f t="shared" si="1"/>
        <v>4</v>
      </c>
      <c r="K169" s="5" t="s">
        <v>2748</v>
      </c>
      <c r="L169" s="13">
        <v>0.99</v>
      </c>
      <c r="M169" s="5" t="s">
        <v>4055</v>
      </c>
      <c r="N169" s="13">
        <v>0.99</v>
      </c>
      <c r="O169" s="5" t="s">
        <v>3774</v>
      </c>
      <c r="P169" s="13">
        <v>0.99</v>
      </c>
      <c r="Q169" s="5" t="s">
        <v>2361</v>
      </c>
      <c r="R169" s="13">
        <v>0.99</v>
      </c>
      <c r="S169" s="14"/>
      <c r="T169" s="15"/>
      <c r="U169" s="14"/>
      <c r="V169" s="15"/>
      <c r="W169" s="14"/>
      <c r="X169" s="15"/>
      <c r="Y169" s="14"/>
      <c r="Z169" s="15"/>
      <c r="AA169" s="14"/>
      <c r="AB169" s="15"/>
      <c r="AC169" s="14"/>
      <c r="AD169" s="15"/>
      <c r="AE169" s="14"/>
      <c r="AF169" s="15"/>
      <c r="AG169" s="14"/>
      <c r="AH169" s="15"/>
      <c r="AI169" s="14"/>
      <c r="AJ169" s="15"/>
      <c r="AK169" s="14"/>
      <c r="AL169" s="15"/>
      <c r="AM169" s="14"/>
      <c r="AN169" s="15"/>
    </row>
    <row r="170">
      <c r="A170" s="11">
        <v>15.0</v>
      </c>
      <c r="B170" s="3" t="s">
        <v>5608</v>
      </c>
      <c r="C170" s="5" t="s">
        <v>5613</v>
      </c>
      <c r="D170" s="5" t="s">
        <v>5061</v>
      </c>
      <c r="E170" s="5" t="s">
        <v>5062</v>
      </c>
      <c r="F170" s="5" t="s">
        <v>5063</v>
      </c>
      <c r="G170" s="5" t="s">
        <v>5064</v>
      </c>
      <c r="H170" s="3" t="s">
        <v>5065</v>
      </c>
      <c r="I170" s="12">
        <f>SUM(L170:AN170)-(J170*Cost!A$2)</f>
        <v>1.78</v>
      </c>
      <c r="J170" s="5">
        <f t="shared" si="1"/>
        <v>2</v>
      </c>
      <c r="K170" s="5" t="s">
        <v>2756</v>
      </c>
      <c r="L170" s="13">
        <v>0.99</v>
      </c>
      <c r="M170" s="5" t="s">
        <v>3113</v>
      </c>
      <c r="N170" s="13">
        <v>0.99</v>
      </c>
      <c r="O170" s="14"/>
      <c r="P170" s="15"/>
      <c r="Q170" s="14"/>
      <c r="R170" s="15"/>
      <c r="S170" s="14"/>
      <c r="T170" s="15"/>
      <c r="U170" s="14"/>
      <c r="V170" s="15"/>
      <c r="W170" s="14"/>
      <c r="X170" s="15"/>
      <c r="Y170" s="14"/>
      <c r="Z170" s="15"/>
      <c r="AA170" s="14"/>
      <c r="AB170" s="15"/>
      <c r="AC170" s="14"/>
      <c r="AD170" s="15"/>
      <c r="AE170" s="14"/>
      <c r="AF170" s="15"/>
      <c r="AG170" s="14"/>
      <c r="AH170" s="15"/>
      <c r="AI170" s="14"/>
      <c r="AJ170" s="15"/>
      <c r="AK170" s="14"/>
      <c r="AL170" s="15"/>
      <c r="AM170" s="14"/>
      <c r="AN170" s="15"/>
    </row>
    <row r="171">
      <c r="A171" s="11">
        <v>101.0</v>
      </c>
      <c r="B171" s="3" t="s">
        <v>5773</v>
      </c>
      <c r="C171" s="5" t="s">
        <v>5638</v>
      </c>
      <c r="D171" s="5" t="s">
        <v>5375</v>
      </c>
      <c r="E171" s="5" t="s">
        <v>5376</v>
      </c>
      <c r="F171" s="14"/>
      <c r="G171" s="5" t="s">
        <v>5377</v>
      </c>
      <c r="H171" s="3" t="s">
        <v>5378</v>
      </c>
      <c r="I171" s="12">
        <f>SUM(L171:AN171)-(J171*Cost!A$2)</f>
        <v>5.34</v>
      </c>
      <c r="J171" s="5">
        <f t="shared" si="1"/>
        <v>6</v>
      </c>
      <c r="K171" s="5" t="s">
        <v>2769</v>
      </c>
      <c r="L171" s="13">
        <v>0.99</v>
      </c>
      <c r="M171" s="5" t="s">
        <v>1226</v>
      </c>
      <c r="N171" s="13">
        <v>0.99</v>
      </c>
      <c r="O171" s="5" t="s">
        <v>2376</v>
      </c>
      <c r="P171" s="13">
        <v>0.99</v>
      </c>
      <c r="Q171" s="5" t="s">
        <v>4335</v>
      </c>
      <c r="R171" s="13">
        <v>0.99</v>
      </c>
      <c r="S171" s="5" t="s">
        <v>4860</v>
      </c>
      <c r="T171" s="13">
        <v>0.99</v>
      </c>
      <c r="U171" s="5" t="s">
        <v>3354</v>
      </c>
      <c r="V171" s="13">
        <v>0.99</v>
      </c>
      <c r="W171" s="14"/>
      <c r="X171" s="15"/>
      <c r="Y171" s="14"/>
      <c r="Z171" s="15"/>
      <c r="AA171" s="14"/>
      <c r="AB171" s="15"/>
      <c r="AC171" s="14"/>
      <c r="AD171" s="15"/>
      <c r="AE171" s="14"/>
      <c r="AF171" s="15"/>
      <c r="AG171" s="14"/>
      <c r="AH171" s="15"/>
      <c r="AI171" s="14"/>
      <c r="AJ171" s="15"/>
      <c r="AK171" s="14"/>
      <c r="AL171" s="15"/>
      <c r="AM171" s="14"/>
      <c r="AN171" s="15"/>
    </row>
    <row r="172">
      <c r="A172" s="11">
        <v>326.0</v>
      </c>
      <c r="B172" s="3" t="s">
        <v>5774</v>
      </c>
      <c r="C172" s="5" t="s">
        <v>5618</v>
      </c>
      <c r="D172" s="5" t="s">
        <v>5289</v>
      </c>
      <c r="E172" s="5" t="s">
        <v>5290</v>
      </c>
      <c r="F172" s="14"/>
      <c r="G172" s="5" t="s">
        <v>5291</v>
      </c>
      <c r="H172" s="3" t="s">
        <v>5292</v>
      </c>
      <c r="I172" s="12">
        <f>SUM(L172:AN172)-(J172*Cost!A$2)</f>
        <v>8.01</v>
      </c>
      <c r="J172" s="5">
        <f t="shared" si="1"/>
        <v>9</v>
      </c>
      <c r="K172" s="5" t="s">
        <v>2787</v>
      </c>
      <c r="L172" s="13">
        <v>0.99</v>
      </c>
      <c r="M172" s="5" t="s">
        <v>1261</v>
      </c>
      <c r="N172" s="13">
        <v>0.99</v>
      </c>
      <c r="O172" s="5" t="s">
        <v>3143</v>
      </c>
      <c r="P172" s="13">
        <v>0.99</v>
      </c>
      <c r="Q172" s="5" t="s">
        <v>4185</v>
      </c>
      <c r="R172" s="13">
        <v>0.99</v>
      </c>
      <c r="S172" s="5" t="s">
        <v>3930</v>
      </c>
      <c r="T172" s="13">
        <v>0.99</v>
      </c>
      <c r="U172" s="5" t="s">
        <v>1031</v>
      </c>
      <c r="V172" s="13">
        <v>0.99</v>
      </c>
      <c r="W172" s="5" t="s">
        <v>2345</v>
      </c>
      <c r="X172" s="13">
        <v>0.99</v>
      </c>
      <c r="Y172" s="5" t="s">
        <v>3437</v>
      </c>
      <c r="Z172" s="13">
        <v>0.99</v>
      </c>
      <c r="AA172" s="5" t="s">
        <v>3108</v>
      </c>
      <c r="AB172" s="13">
        <v>0.99</v>
      </c>
      <c r="AC172" s="14"/>
      <c r="AD172" s="15"/>
      <c r="AE172" s="14"/>
      <c r="AF172" s="15"/>
      <c r="AG172" s="14"/>
      <c r="AH172" s="15"/>
      <c r="AI172" s="14"/>
      <c r="AJ172" s="15"/>
      <c r="AK172" s="14"/>
      <c r="AL172" s="15"/>
      <c r="AM172" s="14"/>
      <c r="AN172" s="15"/>
    </row>
    <row r="173">
      <c r="A173" s="11">
        <v>161.0</v>
      </c>
      <c r="B173" s="3" t="s">
        <v>5775</v>
      </c>
      <c r="C173" s="5" t="s">
        <v>5776</v>
      </c>
      <c r="D173" s="5" t="s">
        <v>5493</v>
      </c>
      <c r="E173" s="5" t="s">
        <v>5494</v>
      </c>
      <c r="F173" s="5" t="s">
        <v>5495</v>
      </c>
      <c r="G173" s="5" t="s">
        <v>5496</v>
      </c>
      <c r="H173" s="3" t="s">
        <v>5497</v>
      </c>
      <c r="I173" s="12">
        <f>SUM(L173:AN173)-(J173*Cost!A$2)</f>
        <v>1.78</v>
      </c>
      <c r="J173" s="5">
        <f t="shared" si="1"/>
        <v>2</v>
      </c>
      <c r="K173" s="5" t="s">
        <v>2804</v>
      </c>
      <c r="L173" s="13">
        <v>0.99</v>
      </c>
      <c r="M173" s="5" t="s">
        <v>540</v>
      </c>
      <c r="N173" s="13">
        <v>0.99</v>
      </c>
      <c r="O173" s="14"/>
      <c r="P173" s="15"/>
      <c r="Q173" s="14"/>
      <c r="R173" s="15"/>
      <c r="S173" s="14"/>
      <c r="T173" s="15"/>
      <c r="U173" s="14"/>
      <c r="V173" s="15"/>
      <c r="W173" s="14"/>
      <c r="X173" s="15"/>
      <c r="Y173" s="14"/>
      <c r="Z173" s="15"/>
      <c r="AA173" s="14"/>
      <c r="AB173" s="15"/>
      <c r="AC173" s="14"/>
      <c r="AD173" s="15"/>
      <c r="AE173" s="14"/>
      <c r="AF173" s="15"/>
      <c r="AG173" s="14"/>
      <c r="AH173" s="15"/>
      <c r="AI173" s="14"/>
      <c r="AJ173" s="15"/>
      <c r="AK173" s="14"/>
      <c r="AL173" s="15"/>
      <c r="AM173" s="14"/>
      <c r="AN173" s="15"/>
    </row>
    <row r="174">
      <c r="A174" s="11">
        <v>339.0</v>
      </c>
      <c r="B174" s="3" t="s">
        <v>5777</v>
      </c>
      <c r="C174" s="5" t="s">
        <v>5646</v>
      </c>
      <c r="D174" s="5" t="s">
        <v>5485</v>
      </c>
      <c r="E174" s="5" t="s">
        <v>5486</v>
      </c>
      <c r="F174" s="5" t="s">
        <v>5487</v>
      </c>
      <c r="G174" s="5" t="s">
        <v>444</v>
      </c>
      <c r="H174" s="5" t="s">
        <v>5488</v>
      </c>
      <c r="I174" s="12">
        <f>SUM(L174:AN174)-(J174*Cost!A$2)</f>
        <v>5.34</v>
      </c>
      <c r="J174" s="5">
        <f t="shared" si="1"/>
        <v>6</v>
      </c>
      <c r="K174" s="5" t="s">
        <v>2806</v>
      </c>
      <c r="L174" s="13">
        <v>0.99</v>
      </c>
      <c r="M174" s="5" t="s">
        <v>3692</v>
      </c>
      <c r="N174" s="13">
        <v>0.99</v>
      </c>
      <c r="O174" s="5" t="s">
        <v>3693</v>
      </c>
      <c r="P174" s="13">
        <v>0.99</v>
      </c>
      <c r="Q174" s="5" t="s">
        <v>3680</v>
      </c>
      <c r="R174" s="13">
        <v>0.99</v>
      </c>
      <c r="S174" s="5" t="s">
        <v>3934</v>
      </c>
      <c r="T174" s="13">
        <v>0.99</v>
      </c>
      <c r="U174" s="5" t="s">
        <v>1596</v>
      </c>
      <c r="V174" s="13">
        <v>0.99</v>
      </c>
      <c r="W174" s="14"/>
      <c r="X174" s="15"/>
      <c r="Y174" s="14"/>
      <c r="Z174" s="15"/>
      <c r="AA174" s="14"/>
      <c r="AB174" s="15"/>
      <c r="AC174" s="14"/>
      <c r="AD174" s="15"/>
      <c r="AE174" s="14"/>
      <c r="AF174" s="15"/>
      <c r="AG174" s="14"/>
      <c r="AH174" s="15"/>
      <c r="AI174" s="14"/>
      <c r="AJ174" s="15"/>
      <c r="AK174" s="14"/>
      <c r="AL174" s="15"/>
      <c r="AM174" s="14"/>
      <c r="AN174" s="15"/>
    </row>
    <row r="175">
      <c r="A175" s="11">
        <v>316.0</v>
      </c>
      <c r="B175" s="3" t="s">
        <v>5661</v>
      </c>
      <c r="C175" s="5" t="s">
        <v>5577</v>
      </c>
      <c r="D175" s="5" t="s">
        <v>5083</v>
      </c>
      <c r="E175" s="5" t="s">
        <v>5084</v>
      </c>
      <c r="F175" s="5" t="s">
        <v>5074</v>
      </c>
      <c r="G175" s="5" t="s">
        <v>5075</v>
      </c>
      <c r="H175" s="5" t="s">
        <v>5085</v>
      </c>
      <c r="I175" s="12">
        <f>SUM(L175:AN175)-(J175*Cost!A$2)</f>
        <v>1.78</v>
      </c>
      <c r="J175" s="5">
        <f t="shared" si="1"/>
        <v>2</v>
      </c>
      <c r="K175" s="5" t="s">
        <v>2816</v>
      </c>
      <c r="L175" s="13">
        <v>0.99</v>
      </c>
      <c r="M175" s="5" t="s">
        <v>2189</v>
      </c>
      <c r="N175" s="13">
        <v>0.99</v>
      </c>
      <c r="O175" s="14"/>
      <c r="P175" s="15"/>
      <c r="Q175" s="14"/>
      <c r="R175" s="15"/>
      <c r="S175" s="14"/>
      <c r="T175" s="15"/>
      <c r="U175" s="14"/>
      <c r="V175" s="15"/>
      <c r="W175" s="14"/>
      <c r="X175" s="15"/>
      <c r="Y175" s="14"/>
      <c r="Z175" s="15"/>
      <c r="AA175" s="14"/>
      <c r="AB175" s="15"/>
      <c r="AC175" s="14"/>
      <c r="AD175" s="15"/>
      <c r="AE175" s="14"/>
      <c r="AF175" s="15"/>
      <c r="AG175" s="14"/>
      <c r="AH175" s="15"/>
      <c r="AI175" s="14"/>
      <c r="AJ175" s="15"/>
      <c r="AK175" s="14"/>
      <c r="AL175" s="15"/>
      <c r="AM175" s="14"/>
      <c r="AN175" s="15"/>
    </row>
    <row r="176">
      <c r="A176" s="11">
        <v>133.0</v>
      </c>
      <c r="B176" s="3" t="s">
        <v>5778</v>
      </c>
      <c r="C176" s="5" t="s">
        <v>5649</v>
      </c>
      <c r="D176" s="5" t="s">
        <v>5137</v>
      </c>
      <c r="E176" s="5" t="s">
        <v>442</v>
      </c>
      <c r="F176" s="5" t="s">
        <v>443</v>
      </c>
      <c r="G176" s="5" t="s">
        <v>444</v>
      </c>
      <c r="H176" s="5" t="s">
        <v>5138</v>
      </c>
      <c r="I176" s="12">
        <f>SUM(L176:AN176)-(J176*Cost!A$2)</f>
        <v>1.78</v>
      </c>
      <c r="J176" s="5">
        <f t="shared" si="1"/>
        <v>2</v>
      </c>
      <c r="K176" s="5" t="s">
        <v>2841</v>
      </c>
      <c r="L176" s="13">
        <v>0.99</v>
      </c>
      <c r="M176" s="5" t="s">
        <v>4981</v>
      </c>
      <c r="N176" s="13">
        <v>0.99</v>
      </c>
      <c r="O176" s="14"/>
      <c r="P176" s="15"/>
      <c r="Q176" s="14"/>
      <c r="R176" s="15"/>
      <c r="S176" s="14"/>
      <c r="T176" s="15"/>
      <c r="U176" s="14"/>
      <c r="V176" s="15"/>
      <c r="W176" s="14"/>
      <c r="X176" s="15"/>
      <c r="Y176" s="14"/>
      <c r="Z176" s="15"/>
      <c r="AA176" s="14"/>
      <c r="AB176" s="15"/>
      <c r="AC176" s="14"/>
      <c r="AD176" s="15"/>
      <c r="AE176" s="14"/>
      <c r="AF176" s="15"/>
      <c r="AG176" s="14"/>
      <c r="AH176" s="15"/>
      <c r="AI176" s="14"/>
      <c r="AJ176" s="15"/>
      <c r="AK176" s="14"/>
      <c r="AL176" s="15"/>
      <c r="AM176" s="14"/>
      <c r="AN176" s="15"/>
    </row>
    <row r="177">
      <c r="A177" s="11">
        <v>171.0</v>
      </c>
      <c r="B177" s="3" t="s">
        <v>5779</v>
      </c>
      <c r="C177" s="5" t="s">
        <v>5681</v>
      </c>
      <c r="D177" s="5" t="s">
        <v>5428</v>
      </c>
      <c r="E177" s="5" t="s">
        <v>5429</v>
      </c>
      <c r="F177" s="14"/>
      <c r="G177" s="5" t="s">
        <v>5208</v>
      </c>
      <c r="H177" s="14"/>
      <c r="I177" s="12">
        <f>SUM(L177:AN177)-(J177*Cost!A$2)</f>
        <v>5.34</v>
      </c>
      <c r="J177" s="5">
        <f t="shared" si="1"/>
        <v>6</v>
      </c>
      <c r="K177" s="5" t="s">
        <v>2882</v>
      </c>
      <c r="L177" s="13">
        <v>0.99</v>
      </c>
      <c r="M177" s="5" t="s">
        <v>3173</v>
      </c>
      <c r="N177" s="13">
        <v>0.99</v>
      </c>
      <c r="O177" s="5" t="s">
        <v>4010</v>
      </c>
      <c r="P177" s="13">
        <v>0.99</v>
      </c>
      <c r="Q177" s="5" t="s">
        <v>1188</v>
      </c>
      <c r="R177" s="13">
        <v>0.99</v>
      </c>
      <c r="S177" s="5" t="s">
        <v>3090</v>
      </c>
      <c r="T177" s="13">
        <v>0.99</v>
      </c>
      <c r="U177" s="5" t="s">
        <v>1252</v>
      </c>
      <c r="V177" s="13">
        <v>0.99</v>
      </c>
      <c r="W177" s="14"/>
      <c r="X177" s="15"/>
      <c r="Y177" s="14"/>
      <c r="Z177" s="15"/>
      <c r="AA177" s="14"/>
      <c r="AB177" s="15"/>
      <c r="AC177" s="14"/>
      <c r="AD177" s="15"/>
      <c r="AE177" s="14"/>
      <c r="AF177" s="15"/>
      <c r="AG177" s="14"/>
      <c r="AH177" s="15"/>
      <c r="AI177" s="14"/>
      <c r="AJ177" s="15"/>
      <c r="AK177" s="14"/>
      <c r="AL177" s="15"/>
      <c r="AM177" s="14"/>
      <c r="AN177" s="15"/>
    </row>
    <row r="178">
      <c r="A178" s="11">
        <v>12.0</v>
      </c>
      <c r="B178" s="3" t="s">
        <v>5780</v>
      </c>
      <c r="C178" s="5" t="s">
        <v>5606</v>
      </c>
      <c r="D178" s="5" t="s">
        <v>5303</v>
      </c>
      <c r="E178" s="5" t="s">
        <v>5304</v>
      </c>
      <c r="F178" s="14"/>
      <c r="G178" s="5" t="s">
        <v>5305</v>
      </c>
      <c r="H178" s="3" t="s">
        <v>5306</v>
      </c>
      <c r="I178" s="12">
        <f>SUM(L178:AN178)-(J178*Cost!A$2)</f>
        <v>12.46</v>
      </c>
      <c r="J178" s="5">
        <f t="shared" si="1"/>
        <v>14</v>
      </c>
      <c r="K178" s="5" t="s">
        <v>2891</v>
      </c>
      <c r="L178" s="13">
        <v>0.99</v>
      </c>
      <c r="M178" s="5" t="s">
        <v>1847</v>
      </c>
      <c r="N178" s="13">
        <v>0.99</v>
      </c>
      <c r="O178" s="5" t="s">
        <v>5024</v>
      </c>
      <c r="P178" s="13">
        <v>0.99</v>
      </c>
      <c r="Q178" s="5" t="s">
        <v>3097</v>
      </c>
      <c r="R178" s="13">
        <v>0.99</v>
      </c>
      <c r="S178" s="5" t="s">
        <v>2905</v>
      </c>
      <c r="T178" s="13">
        <v>0.99</v>
      </c>
      <c r="U178" s="5" t="s">
        <v>4826</v>
      </c>
      <c r="V178" s="13">
        <v>0.99</v>
      </c>
      <c r="W178" s="5" t="s">
        <v>932</v>
      </c>
      <c r="X178" s="13">
        <v>0.99</v>
      </c>
      <c r="Y178" s="5" t="s">
        <v>4355</v>
      </c>
      <c r="Z178" s="13">
        <v>0.99</v>
      </c>
      <c r="AA178" s="5" t="s">
        <v>1468</v>
      </c>
      <c r="AB178" s="13">
        <v>0.99</v>
      </c>
      <c r="AC178" s="5" t="s">
        <v>1897</v>
      </c>
      <c r="AD178" s="13">
        <v>0.99</v>
      </c>
      <c r="AE178" s="5" t="s">
        <v>3773</v>
      </c>
      <c r="AF178" s="13">
        <v>0.99</v>
      </c>
      <c r="AG178" s="5" t="s">
        <v>2657</v>
      </c>
      <c r="AH178" s="13">
        <v>0.99</v>
      </c>
      <c r="AI178" s="5" t="s">
        <v>4284</v>
      </c>
      <c r="AJ178" s="13">
        <v>0.99</v>
      </c>
      <c r="AK178" s="5" t="s">
        <v>2398</v>
      </c>
      <c r="AL178" s="13">
        <v>0.99</v>
      </c>
      <c r="AM178" s="5"/>
      <c r="AN178" s="13"/>
    </row>
    <row r="179">
      <c r="A179" s="11">
        <v>132.0</v>
      </c>
      <c r="B179" s="3" t="s">
        <v>5781</v>
      </c>
      <c r="C179" s="5" t="s">
        <v>5580</v>
      </c>
      <c r="D179" s="5" t="s">
        <v>5413</v>
      </c>
      <c r="E179" s="5" t="s">
        <v>5414</v>
      </c>
      <c r="F179" s="5" t="s">
        <v>5415</v>
      </c>
      <c r="G179" s="5" t="s">
        <v>5075</v>
      </c>
      <c r="H179" s="5" t="s">
        <v>5416</v>
      </c>
      <c r="I179" s="12">
        <f>SUM(L179:AN179)-(J179*Cost!A$2)</f>
        <v>0.89</v>
      </c>
      <c r="J179" s="5">
        <f t="shared" si="1"/>
        <v>1</v>
      </c>
      <c r="K179" s="5" t="s">
        <v>2894</v>
      </c>
      <c r="L179" s="13">
        <v>0.99</v>
      </c>
      <c r="M179" s="14"/>
      <c r="N179" s="15"/>
      <c r="O179" s="14"/>
      <c r="P179" s="15"/>
      <c r="Q179" s="14"/>
      <c r="R179" s="15"/>
      <c r="S179" s="14"/>
      <c r="T179" s="15"/>
      <c r="U179" s="14"/>
      <c r="V179" s="15"/>
      <c r="W179" s="14"/>
      <c r="X179" s="15"/>
      <c r="Y179" s="14"/>
      <c r="Z179" s="15"/>
      <c r="AA179" s="14"/>
      <c r="AB179" s="15"/>
      <c r="AC179" s="14"/>
      <c r="AD179" s="15"/>
      <c r="AE179" s="14"/>
      <c r="AF179" s="15"/>
      <c r="AG179" s="14"/>
      <c r="AH179" s="15"/>
      <c r="AI179" s="14"/>
      <c r="AJ179" s="15"/>
      <c r="AK179" s="14"/>
      <c r="AL179" s="15"/>
      <c r="AM179" s="14"/>
      <c r="AN179" s="15"/>
    </row>
    <row r="180">
      <c r="A180" s="11">
        <v>57.0</v>
      </c>
      <c r="B180" s="3" t="s">
        <v>5782</v>
      </c>
      <c r="C180" s="5" t="s">
        <v>5558</v>
      </c>
      <c r="D180" s="5" t="s">
        <v>5072</v>
      </c>
      <c r="E180" s="5" t="s">
        <v>5073</v>
      </c>
      <c r="F180" s="5" t="s">
        <v>5074</v>
      </c>
      <c r="G180" s="5" t="s">
        <v>5075</v>
      </c>
      <c r="H180" s="5" t="s">
        <v>5076</v>
      </c>
      <c r="I180" s="12">
        <f>SUM(L180:AN180)-(J180*Cost!A$2)</f>
        <v>1.78</v>
      </c>
      <c r="J180" s="5">
        <f t="shared" si="1"/>
        <v>2</v>
      </c>
      <c r="K180" s="5" t="s">
        <v>2916</v>
      </c>
      <c r="L180" s="13">
        <v>0.99</v>
      </c>
      <c r="M180" s="5" t="s">
        <v>1817</v>
      </c>
      <c r="N180" s="13">
        <v>0.99</v>
      </c>
      <c r="O180" s="14"/>
      <c r="P180" s="15"/>
      <c r="Q180" s="14"/>
      <c r="R180" s="15"/>
      <c r="S180" s="14"/>
      <c r="T180" s="15"/>
      <c r="U180" s="14"/>
      <c r="V180" s="15"/>
      <c r="W180" s="14"/>
      <c r="X180" s="15"/>
      <c r="Y180" s="14"/>
      <c r="Z180" s="15"/>
      <c r="AA180" s="14"/>
      <c r="AB180" s="15"/>
      <c r="AC180" s="14"/>
      <c r="AD180" s="15"/>
      <c r="AE180" s="14"/>
      <c r="AF180" s="15"/>
      <c r="AG180" s="14"/>
      <c r="AH180" s="15"/>
      <c r="AI180" s="14"/>
      <c r="AJ180" s="15"/>
      <c r="AK180" s="14"/>
      <c r="AL180" s="15"/>
      <c r="AM180" s="14"/>
      <c r="AN180" s="15"/>
    </row>
    <row r="181">
      <c r="A181" s="11">
        <v>184.0</v>
      </c>
      <c r="B181" s="3" t="s">
        <v>5783</v>
      </c>
      <c r="C181" s="5" t="s">
        <v>5776</v>
      </c>
      <c r="D181" s="5" t="s">
        <v>5493</v>
      </c>
      <c r="E181" s="5" t="s">
        <v>5494</v>
      </c>
      <c r="F181" s="5" t="s">
        <v>5495</v>
      </c>
      <c r="G181" s="5" t="s">
        <v>5496</v>
      </c>
      <c r="H181" s="3" t="s">
        <v>5497</v>
      </c>
      <c r="I181" s="12">
        <f>SUM(L181:AN181)-(J181*Cost!A$2)</f>
        <v>3.56</v>
      </c>
      <c r="J181" s="5">
        <f t="shared" si="1"/>
        <v>4</v>
      </c>
      <c r="K181" s="5" t="s">
        <v>2920</v>
      </c>
      <c r="L181" s="13">
        <v>0.99</v>
      </c>
      <c r="M181" s="5" t="s">
        <v>4695</v>
      </c>
      <c r="N181" s="13">
        <v>0.99</v>
      </c>
      <c r="O181" s="5" t="s">
        <v>3987</v>
      </c>
      <c r="P181" s="13">
        <v>0.99</v>
      </c>
      <c r="Q181" s="5" t="s">
        <v>3854</v>
      </c>
      <c r="R181" s="13">
        <v>0.99</v>
      </c>
      <c r="S181" s="14"/>
      <c r="T181" s="15"/>
      <c r="U181" s="14"/>
      <c r="V181" s="15"/>
      <c r="W181" s="14"/>
      <c r="X181" s="15"/>
      <c r="Y181" s="14"/>
      <c r="Z181" s="15"/>
      <c r="AA181" s="14"/>
      <c r="AB181" s="15"/>
      <c r="AC181" s="14"/>
      <c r="AD181" s="15"/>
      <c r="AE181" s="14"/>
      <c r="AF181" s="15"/>
      <c r="AG181" s="14"/>
      <c r="AH181" s="15"/>
      <c r="AI181" s="14"/>
      <c r="AJ181" s="15"/>
      <c r="AK181" s="14"/>
      <c r="AL181" s="15"/>
      <c r="AM181" s="14"/>
      <c r="AN181" s="15"/>
    </row>
    <row r="182">
      <c r="A182" s="11">
        <v>45.0</v>
      </c>
      <c r="B182" s="3" t="s">
        <v>5784</v>
      </c>
      <c r="C182" s="5" t="s">
        <v>5599</v>
      </c>
      <c r="D182" s="5" t="s">
        <v>5455</v>
      </c>
      <c r="E182" s="5" t="s">
        <v>5456</v>
      </c>
      <c r="F182" s="14"/>
      <c r="G182" s="5" t="s">
        <v>5392</v>
      </c>
      <c r="H182" s="3" t="s">
        <v>5457</v>
      </c>
      <c r="I182" s="12">
        <f>SUM(L182:AN182)-(J182*Cost!A$2)</f>
        <v>5.34</v>
      </c>
      <c r="J182" s="5">
        <f t="shared" si="1"/>
        <v>6</v>
      </c>
      <c r="K182" s="5" t="s">
        <v>2939</v>
      </c>
      <c r="L182" s="13">
        <v>0.99</v>
      </c>
      <c r="M182" s="5" t="s">
        <v>1984</v>
      </c>
      <c r="N182" s="13">
        <v>0.99</v>
      </c>
      <c r="O182" s="5" t="s">
        <v>3373</v>
      </c>
      <c r="P182" s="13">
        <v>0.99</v>
      </c>
      <c r="Q182" s="5" t="s">
        <v>2743</v>
      </c>
      <c r="R182" s="13">
        <v>0.99</v>
      </c>
      <c r="S182" s="5" t="s">
        <v>2520</v>
      </c>
      <c r="T182" s="13">
        <v>0.99</v>
      </c>
      <c r="U182" s="5" t="s">
        <v>2365</v>
      </c>
      <c r="V182" s="13">
        <v>0.99</v>
      </c>
      <c r="W182" s="14"/>
      <c r="X182" s="15"/>
      <c r="Y182" s="14"/>
      <c r="Z182" s="15"/>
      <c r="AA182" s="14"/>
      <c r="AB182" s="15"/>
      <c r="AC182" s="14"/>
      <c r="AD182" s="15"/>
      <c r="AE182" s="14"/>
      <c r="AF182" s="15"/>
      <c r="AG182" s="14"/>
      <c r="AH182" s="15"/>
      <c r="AI182" s="14"/>
      <c r="AJ182" s="15"/>
      <c r="AK182" s="14"/>
      <c r="AL182" s="15"/>
      <c r="AM182" s="14"/>
      <c r="AN182" s="15"/>
    </row>
    <row r="183">
      <c r="A183" s="11">
        <v>344.0</v>
      </c>
      <c r="B183" s="3" t="s">
        <v>5700</v>
      </c>
      <c r="C183" s="5" t="s">
        <v>5681</v>
      </c>
      <c r="D183" s="5" t="s">
        <v>5428</v>
      </c>
      <c r="E183" s="5" t="s">
        <v>5429</v>
      </c>
      <c r="F183" s="14"/>
      <c r="G183" s="5" t="s">
        <v>5208</v>
      </c>
      <c r="H183" s="14"/>
      <c r="I183" s="12">
        <f>SUM(L183:AN183)-(J183*Cost!A$2)</f>
        <v>1.78</v>
      </c>
      <c r="J183" s="5">
        <f t="shared" si="1"/>
        <v>2</v>
      </c>
      <c r="K183" s="5" t="s">
        <v>2945</v>
      </c>
      <c r="L183" s="13">
        <v>0.99</v>
      </c>
      <c r="M183" s="5" t="s">
        <v>4739</v>
      </c>
      <c r="N183" s="13">
        <v>0.99</v>
      </c>
      <c r="O183" s="14"/>
      <c r="P183" s="15"/>
      <c r="Q183" s="14"/>
      <c r="R183" s="15"/>
      <c r="S183" s="14"/>
      <c r="T183" s="15"/>
      <c r="U183" s="14"/>
      <c r="V183" s="15"/>
      <c r="W183" s="14"/>
      <c r="X183" s="15"/>
      <c r="Y183" s="14"/>
      <c r="Z183" s="15"/>
      <c r="AA183" s="14"/>
      <c r="AB183" s="15"/>
      <c r="AC183" s="14"/>
      <c r="AD183" s="15"/>
      <c r="AE183" s="14"/>
      <c r="AF183" s="15"/>
      <c r="AG183" s="14"/>
      <c r="AH183" s="15"/>
      <c r="AI183" s="14"/>
      <c r="AJ183" s="15"/>
      <c r="AK183" s="14"/>
      <c r="AL183" s="15"/>
      <c r="AM183" s="14"/>
      <c r="AN183" s="15"/>
    </row>
    <row r="184">
      <c r="A184" s="11">
        <v>330.0</v>
      </c>
      <c r="B184" s="3" t="s">
        <v>5785</v>
      </c>
      <c r="C184" s="5" t="s">
        <v>5747</v>
      </c>
      <c r="D184" s="5" t="s">
        <v>5168</v>
      </c>
      <c r="E184" s="5" t="s">
        <v>3364</v>
      </c>
      <c r="F184" s="5" t="s">
        <v>5169</v>
      </c>
      <c r="G184" s="5" t="s">
        <v>5064</v>
      </c>
      <c r="H184" s="5" t="s">
        <v>5170</v>
      </c>
      <c r="I184" s="12">
        <f>SUM(L184:AN184)-(J184*Cost!A$2)</f>
        <v>1.78</v>
      </c>
      <c r="J184" s="5">
        <f t="shared" si="1"/>
        <v>2</v>
      </c>
      <c r="K184" s="5" t="s">
        <v>2950</v>
      </c>
      <c r="L184" s="13">
        <v>0.99</v>
      </c>
      <c r="M184" s="5" t="s">
        <v>803</v>
      </c>
      <c r="N184" s="13">
        <v>0.99</v>
      </c>
      <c r="O184" s="14"/>
      <c r="P184" s="15"/>
      <c r="Q184" s="14"/>
      <c r="R184" s="15"/>
      <c r="S184" s="14"/>
      <c r="T184" s="15"/>
      <c r="U184" s="14"/>
      <c r="V184" s="15"/>
      <c r="W184" s="14"/>
      <c r="X184" s="15"/>
      <c r="Y184" s="14"/>
      <c r="Z184" s="15"/>
      <c r="AA184" s="14"/>
      <c r="AB184" s="15"/>
      <c r="AC184" s="14"/>
      <c r="AD184" s="15"/>
      <c r="AE184" s="14"/>
      <c r="AF184" s="15"/>
      <c r="AG184" s="14"/>
      <c r="AH184" s="15"/>
      <c r="AI184" s="14"/>
      <c r="AJ184" s="15"/>
      <c r="AK184" s="14"/>
      <c r="AL184" s="15"/>
      <c r="AM184" s="14"/>
      <c r="AN184" s="15"/>
    </row>
    <row r="185">
      <c r="A185" s="11">
        <v>128.0</v>
      </c>
      <c r="B185" s="3" t="s">
        <v>5786</v>
      </c>
      <c r="C185" s="5" t="s">
        <v>5678</v>
      </c>
      <c r="D185" s="5" t="s">
        <v>5160</v>
      </c>
      <c r="E185" s="5" t="s">
        <v>5161</v>
      </c>
      <c r="F185" s="14"/>
      <c r="G185" s="5" t="s">
        <v>5162</v>
      </c>
      <c r="H185" s="3" t="s">
        <v>5163</v>
      </c>
      <c r="I185" s="12">
        <f>SUM(L185:AN185)-(J185*Cost!A$2)</f>
        <v>3.56</v>
      </c>
      <c r="J185" s="5">
        <f t="shared" si="1"/>
        <v>4</v>
      </c>
      <c r="K185" s="5" t="s">
        <v>2974</v>
      </c>
      <c r="L185" s="13">
        <v>0.99</v>
      </c>
      <c r="M185" s="5" t="s">
        <v>1674</v>
      </c>
      <c r="N185" s="13">
        <v>0.99</v>
      </c>
      <c r="O185" s="5" t="s">
        <v>2285</v>
      </c>
      <c r="P185" s="13">
        <v>0.99</v>
      </c>
      <c r="Q185" s="5" t="s">
        <v>4950</v>
      </c>
      <c r="R185" s="13">
        <v>0.99</v>
      </c>
      <c r="S185" s="14"/>
      <c r="T185" s="15"/>
      <c r="U185" s="14"/>
      <c r="V185" s="15"/>
      <c r="W185" s="14"/>
      <c r="X185" s="15"/>
      <c r="Y185" s="14"/>
      <c r="Z185" s="15"/>
      <c r="AA185" s="14"/>
      <c r="AB185" s="15"/>
      <c r="AC185" s="14"/>
      <c r="AD185" s="15"/>
      <c r="AE185" s="14"/>
      <c r="AF185" s="15"/>
      <c r="AG185" s="14"/>
      <c r="AH185" s="15"/>
      <c r="AI185" s="14"/>
      <c r="AJ185" s="15"/>
      <c r="AK185" s="14"/>
      <c r="AL185" s="15"/>
      <c r="AM185" s="14"/>
      <c r="AN185" s="15"/>
    </row>
    <row r="186">
      <c r="A186" s="11">
        <v>129.0</v>
      </c>
      <c r="B186" s="3" t="s">
        <v>5787</v>
      </c>
      <c r="C186" s="5" t="s">
        <v>5568</v>
      </c>
      <c r="D186" s="5" t="s">
        <v>5341</v>
      </c>
      <c r="E186" s="5" t="s">
        <v>5342</v>
      </c>
      <c r="F186" s="14"/>
      <c r="G186" s="5" t="s">
        <v>5162</v>
      </c>
      <c r="H186" s="3" t="s">
        <v>5343</v>
      </c>
      <c r="I186" s="12">
        <f>SUM(L186:AN186)-(J186*Cost!A$2)</f>
        <v>5.34</v>
      </c>
      <c r="J186" s="5">
        <f t="shared" si="1"/>
        <v>6</v>
      </c>
      <c r="K186" s="5" t="s">
        <v>2978</v>
      </c>
      <c r="L186" s="13">
        <v>0.99</v>
      </c>
      <c r="M186" s="5" t="s">
        <v>4295</v>
      </c>
      <c r="N186" s="13">
        <v>0.99</v>
      </c>
      <c r="O186" s="5" t="s">
        <v>1408</v>
      </c>
      <c r="P186" s="13">
        <v>0.99</v>
      </c>
      <c r="Q186" s="5" t="s">
        <v>3372</v>
      </c>
      <c r="R186" s="13">
        <v>0.99</v>
      </c>
      <c r="S186" s="5" t="s">
        <v>4512</v>
      </c>
      <c r="T186" s="13">
        <v>0.99</v>
      </c>
      <c r="U186" s="5" t="s">
        <v>565</v>
      </c>
      <c r="V186" s="13">
        <v>0.99</v>
      </c>
      <c r="W186" s="14"/>
      <c r="X186" s="15"/>
      <c r="Y186" s="14"/>
      <c r="Z186" s="15"/>
      <c r="AA186" s="14"/>
      <c r="AB186" s="15"/>
      <c r="AC186" s="14"/>
      <c r="AD186" s="15"/>
      <c r="AE186" s="14"/>
      <c r="AF186" s="15"/>
      <c r="AG186" s="14"/>
      <c r="AH186" s="15"/>
      <c r="AI186" s="14"/>
      <c r="AJ186" s="15"/>
      <c r="AK186" s="14"/>
      <c r="AL186" s="15"/>
      <c r="AM186" s="14"/>
      <c r="AN186" s="15"/>
    </row>
    <row r="187">
      <c r="A187" s="11">
        <v>16.0</v>
      </c>
      <c r="B187" s="3" t="s">
        <v>5788</v>
      </c>
      <c r="C187" s="5" t="s">
        <v>5594</v>
      </c>
      <c r="D187" s="5" t="s">
        <v>5183</v>
      </c>
      <c r="E187" s="5" t="s">
        <v>5184</v>
      </c>
      <c r="F187" s="5" t="s">
        <v>5185</v>
      </c>
      <c r="G187" s="5" t="s">
        <v>5064</v>
      </c>
      <c r="H187" s="3" t="s">
        <v>5186</v>
      </c>
      <c r="I187" s="12">
        <f>SUM(L187:AN187)-(J187*Cost!A$2)</f>
        <v>3.56</v>
      </c>
      <c r="J187" s="5">
        <f t="shared" si="1"/>
        <v>4</v>
      </c>
      <c r="K187" s="5" t="s">
        <v>2983</v>
      </c>
      <c r="L187" s="13">
        <v>0.99</v>
      </c>
      <c r="M187" s="5" t="s">
        <v>1192</v>
      </c>
      <c r="N187" s="13">
        <v>0.99</v>
      </c>
      <c r="O187" s="5" t="s">
        <v>4043</v>
      </c>
      <c r="P187" s="13">
        <v>0.99</v>
      </c>
      <c r="Q187" s="5" t="s">
        <v>2341</v>
      </c>
      <c r="R187" s="13">
        <v>0.99</v>
      </c>
      <c r="S187" s="14"/>
      <c r="T187" s="15"/>
      <c r="U187" s="14"/>
      <c r="V187" s="15"/>
      <c r="W187" s="14"/>
      <c r="X187" s="15"/>
      <c r="Y187" s="14"/>
      <c r="Z187" s="15"/>
      <c r="AA187" s="14"/>
      <c r="AB187" s="15"/>
      <c r="AC187" s="14"/>
      <c r="AD187" s="15"/>
      <c r="AE187" s="14"/>
      <c r="AF187" s="15"/>
      <c r="AG187" s="14"/>
      <c r="AH187" s="15"/>
      <c r="AI187" s="14"/>
      <c r="AJ187" s="15"/>
      <c r="AK187" s="14"/>
      <c r="AL187" s="15"/>
      <c r="AM187" s="14"/>
      <c r="AN187" s="15"/>
    </row>
    <row r="188">
      <c r="A188" s="11">
        <v>288.0</v>
      </c>
      <c r="B188" s="3" t="s">
        <v>5553</v>
      </c>
      <c r="C188" s="5" t="s">
        <v>5584</v>
      </c>
      <c r="D188" s="5" t="s">
        <v>5191</v>
      </c>
      <c r="E188" s="5" t="s">
        <v>5192</v>
      </c>
      <c r="F188" s="5" t="s">
        <v>5193</v>
      </c>
      <c r="G188" s="5" t="s">
        <v>5064</v>
      </c>
      <c r="H188" s="3" t="s">
        <v>5194</v>
      </c>
      <c r="I188" s="12">
        <f>SUM(L188:AN188)-(J188*Cost!A$2)</f>
        <v>1.78</v>
      </c>
      <c r="J188" s="5">
        <f t="shared" si="1"/>
        <v>2</v>
      </c>
      <c r="K188" s="5" t="s">
        <v>3008</v>
      </c>
      <c r="L188" s="13">
        <v>0.99</v>
      </c>
      <c r="M188" s="5" t="s">
        <v>2357</v>
      </c>
      <c r="N188" s="13">
        <v>0.99</v>
      </c>
      <c r="O188" s="14"/>
      <c r="P188" s="15"/>
      <c r="Q188" s="14"/>
      <c r="R188" s="15"/>
      <c r="S188" s="14"/>
      <c r="T188" s="15"/>
      <c r="U188" s="14"/>
      <c r="V188" s="15"/>
      <c r="W188" s="14"/>
      <c r="X188" s="15"/>
      <c r="Y188" s="14"/>
      <c r="Z188" s="15"/>
      <c r="AA188" s="14"/>
      <c r="AB188" s="15"/>
      <c r="AC188" s="14"/>
      <c r="AD188" s="15"/>
      <c r="AE188" s="14"/>
      <c r="AF188" s="15"/>
      <c r="AG188" s="14"/>
      <c r="AH188" s="15"/>
      <c r="AI188" s="14"/>
      <c r="AJ188" s="15"/>
      <c r="AK188" s="14"/>
      <c r="AL188" s="15"/>
      <c r="AM188" s="14"/>
      <c r="AN188" s="15"/>
    </row>
    <row r="189">
      <c r="A189" s="11">
        <v>119.0</v>
      </c>
      <c r="B189" s="3" t="s">
        <v>5789</v>
      </c>
      <c r="C189" s="5" t="s">
        <v>5653</v>
      </c>
      <c r="D189" s="5" t="s">
        <v>5251</v>
      </c>
      <c r="E189" s="5" t="s">
        <v>5252</v>
      </c>
      <c r="F189" s="14"/>
      <c r="G189" s="5" t="s">
        <v>5253</v>
      </c>
      <c r="H189" s="3" t="s">
        <v>5254</v>
      </c>
      <c r="I189" s="12">
        <f>SUM(L189:AN189)-(J189*Cost!A$2)</f>
        <v>1.78</v>
      </c>
      <c r="J189" s="5">
        <f t="shared" si="1"/>
        <v>2</v>
      </c>
      <c r="K189" s="5" t="s">
        <v>3024</v>
      </c>
      <c r="L189" s="13">
        <v>0.99</v>
      </c>
      <c r="M189" s="5" t="s">
        <v>1885</v>
      </c>
      <c r="N189" s="13">
        <v>0.99</v>
      </c>
      <c r="O189" s="14"/>
      <c r="P189" s="15"/>
      <c r="Q189" s="14"/>
      <c r="R189" s="15"/>
      <c r="S189" s="14"/>
      <c r="T189" s="15"/>
      <c r="U189" s="14"/>
      <c r="V189" s="15"/>
      <c r="W189" s="14"/>
      <c r="X189" s="15"/>
      <c r="Y189" s="14"/>
      <c r="Z189" s="15"/>
      <c r="AA189" s="14"/>
      <c r="AB189" s="15"/>
      <c r="AC189" s="14"/>
      <c r="AD189" s="15"/>
      <c r="AE189" s="14"/>
      <c r="AF189" s="15"/>
      <c r="AG189" s="14"/>
      <c r="AH189" s="15"/>
      <c r="AI189" s="14"/>
      <c r="AJ189" s="15"/>
      <c r="AK189" s="14"/>
      <c r="AL189" s="15"/>
      <c r="AM189" s="14"/>
      <c r="AN189" s="15"/>
    </row>
    <row r="190">
      <c r="A190" s="11">
        <v>187.0</v>
      </c>
      <c r="B190" s="3" t="s">
        <v>5790</v>
      </c>
      <c r="C190" s="5" t="s">
        <v>5690</v>
      </c>
      <c r="D190" s="5" t="s">
        <v>5398</v>
      </c>
      <c r="E190" s="5" t="s">
        <v>5399</v>
      </c>
      <c r="F190" s="14"/>
      <c r="G190" s="5" t="s">
        <v>5400</v>
      </c>
      <c r="H190" s="3" t="s">
        <v>5401</v>
      </c>
      <c r="I190" s="12">
        <f>SUM(L190:AN190)-(J190*Cost!A$2)</f>
        <v>12.46</v>
      </c>
      <c r="J190" s="5">
        <f t="shared" si="1"/>
        <v>14</v>
      </c>
      <c r="K190" s="5" t="s">
        <v>3039</v>
      </c>
      <c r="L190" s="13">
        <v>0.99</v>
      </c>
      <c r="M190" s="5" t="s">
        <v>4298</v>
      </c>
      <c r="N190" s="13">
        <v>0.99</v>
      </c>
      <c r="O190" s="5" t="s">
        <v>2633</v>
      </c>
      <c r="P190" s="13">
        <v>0.99</v>
      </c>
      <c r="Q190" s="5" t="s">
        <v>1850</v>
      </c>
      <c r="R190" s="13">
        <v>0.99</v>
      </c>
      <c r="S190" s="5" t="s">
        <v>4640</v>
      </c>
      <c r="T190" s="13">
        <v>0.99</v>
      </c>
      <c r="U190" s="5" t="s">
        <v>4759</v>
      </c>
      <c r="V190" s="13">
        <v>0.99</v>
      </c>
      <c r="W190" s="5" t="s">
        <v>3917</v>
      </c>
      <c r="X190" s="13">
        <v>0.99</v>
      </c>
      <c r="Y190" s="5" t="s">
        <v>5009</v>
      </c>
      <c r="Z190" s="13">
        <v>0.99</v>
      </c>
      <c r="AA190" s="5" t="s">
        <v>4259</v>
      </c>
      <c r="AB190" s="13">
        <v>0.99</v>
      </c>
      <c r="AC190" s="5" t="s">
        <v>4083</v>
      </c>
      <c r="AD190" s="13">
        <v>0.99</v>
      </c>
      <c r="AE190" s="5" t="s">
        <v>2934</v>
      </c>
      <c r="AF190" s="13">
        <v>0.99</v>
      </c>
      <c r="AG190" s="5" t="s">
        <v>1131</v>
      </c>
      <c r="AH190" s="13">
        <v>0.99</v>
      </c>
      <c r="AI190" s="5" t="s">
        <v>1406</v>
      </c>
      <c r="AJ190" s="13">
        <v>0.99</v>
      </c>
      <c r="AK190" s="5" t="s">
        <v>2924</v>
      </c>
      <c r="AL190" s="13">
        <v>0.99</v>
      </c>
      <c r="AM190" s="5"/>
      <c r="AN190" s="13"/>
    </row>
    <row r="191">
      <c r="A191" s="11">
        <v>240.0</v>
      </c>
      <c r="B191" s="3" t="s">
        <v>5791</v>
      </c>
      <c r="C191" s="5" t="s">
        <v>5729</v>
      </c>
      <c r="D191" s="5" t="s">
        <v>5422</v>
      </c>
      <c r="E191" s="5" t="s">
        <v>5423</v>
      </c>
      <c r="F191" s="14"/>
      <c r="G191" s="5" t="s">
        <v>5424</v>
      </c>
      <c r="H191" s="14"/>
      <c r="I191" s="12">
        <f>SUM(L191:AN191)-(J191*Cost!A$2)</f>
        <v>3.56</v>
      </c>
      <c r="J191" s="5">
        <f t="shared" si="1"/>
        <v>4</v>
      </c>
      <c r="K191" s="5" t="s">
        <v>3068</v>
      </c>
      <c r="L191" s="13">
        <v>0.99</v>
      </c>
      <c r="M191" s="5" t="s">
        <v>1032</v>
      </c>
      <c r="N191" s="13">
        <v>0.99</v>
      </c>
      <c r="O191" s="5" t="s">
        <v>1161</v>
      </c>
      <c r="P191" s="13">
        <v>0.99</v>
      </c>
      <c r="Q191" s="5" t="s">
        <v>4278</v>
      </c>
      <c r="R191" s="13">
        <v>0.99</v>
      </c>
      <c r="S191" s="14"/>
      <c r="T191" s="15"/>
      <c r="U191" s="14"/>
      <c r="V191" s="15"/>
      <c r="W191" s="14"/>
      <c r="X191" s="15"/>
      <c r="Y191" s="14"/>
      <c r="Z191" s="15"/>
      <c r="AA191" s="14"/>
      <c r="AB191" s="15"/>
      <c r="AC191" s="14"/>
      <c r="AD191" s="15"/>
      <c r="AE191" s="14"/>
      <c r="AF191" s="15"/>
      <c r="AG191" s="14"/>
      <c r="AH191" s="15"/>
      <c r="AI191" s="14"/>
      <c r="AJ191" s="15"/>
      <c r="AK191" s="14"/>
      <c r="AL191" s="15"/>
      <c r="AM191" s="14"/>
      <c r="AN191" s="15"/>
    </row>
    <row r="192">
      <c r="A192" s="11">
        <v>380.0</v>
      </c>
      <c r="B192" s="3" t="s">
        <v>5792</v>
      </c>
      <c r="C192" s="5" t="s">
        <v>5727</v>
      </c>
      <c r="D192" s="5" t="s">
        <v>5361</v>
      </c>
      <c r="E192" s="5" t="s">
        <v>5362</v>
      </c>
      <c r="F192" s="14"/>
      <c r="G192" s="5" t="s">
        <v>5363</v>
      </c>
      <c r="H192" s="3" t="s">
        <v>5364</v>
      </c>
      <c r="I192" s="12">
        <f>SUM(L192:AN192)-(J192*Cost!A$2)</f>
        <v>3.56</v>
      </c>
      <c r="J192" s="5">
        <f t="shared" si="1"/>
        <v>4</v>
      </c>
      <c r="K192" s="5" t="s">
        <v>3073</v>
      </c>
      <c r="L192" s="13">
        <v>0.99</v>
      </c>
      <c r="M192" s="5" t="s">
        <v>3152</v>
      </c>
      <c r="N192" s="13">
        <v>0.99</v>
      </c>
      <c r="O192" s="5" t="s">
        <v>2070</v>
      </c>
      <c r="P192" s="13">
        <v>0.99</v>
      </c>
      <c r="Q192" s="5" t="s">
        <v>3410</v>
      </c>
      <c r="R192" s="13">
        <v>0.99</v>
      </c>
      <c r="S192" s="14"/>
      <c r="T192" s="15"/>
      <c r="U192" s="14"/>
      <c r="V192" s="15"/>
      <c r="W192" s="14"/>
      <c r="X192" s="15"/>
      <c r="Y192" s="14"/>
      <c r="Z192" s="15"/>
      <c r="AA192" s="14"/>
      <c r="AB192" s="15"/>
      <c r="AC192" s="14"/>
      <c r="AD192" s="15"/>
      <c r="AE192" s="14"/>
      <c r="AF192" s="15"/>
      <c r="AG192" s="14"/>
      <c r="AH192" s="15"/>
      <c r="AI192" s="14"/>
      <c r="AJ192" s="15"/>
      <c r="AK192" s="14"/>
      <c r="AL192" s="15"/>
      <c r="AM192" s="14"/>
      <c r="AN192" s="15"/>
    </row>
    <row r="193">
      <c r="A193" s="11">
        <v>295.0</v>
      </c>
      <c r="B193" s="3" t="s">
        <v>5737</v>
      </c>
      <c r="C193" s="5" t="s">
        <v>5556</v>
      </c>
      <c r="D193" s="5" t="s">
        <v>5098</v>
      </c>
      <c r="E193" s="5" t="s">
        <v>5099</v>
      </c>
      <c r="F193" s="14"/>
      <c r="G193" s="5" t="s">
        <v>5100</v>
      </c>
      <c r="H193" s="3" t="s">
        <v>5101</v>
      </c>
      <c r="I193" s="12">
        <f>SUM(L193:AN193)-(J193*Cost!A$2)</f>
        <v>1.78</v>
      </c>
      <c r="J193" s="5">
        <f t="shared" si="1"/>
        <v>2</v>
      </c>
      <c r="K193" s="5" t="s">
        <v>3076</v>
      </c>
      <c r="L193" s="13">
        <v>0.99</v>
      </c>
      <c r="M193" s="5" t="s">
        <v>4554</v>
      </c>
      <c r="N193" s="13">
        <v>0.99</v>
      </c>
      <c r="O193" s="14"/>
      <c r="P193" s="15"/>
      <c r="Q193" s="14"/>
      <c r="R193" s="15"/>
      <c r="S193" s="14"/>
      <c r="T193" s="15"/>
      <c r="U193" s="14"/>
      <c r="V193" s="15"/>
      <c r="W193" s="14"/>
      <c r="X193" s="15"/>
      <c r="Y193" s="14"/>
      <c r="Z193" s="15"/>
      <c r="AA193" s="14"/>
      <c r="AB193" s="15"/>
      <c r="AC193" s="14"/>
      <c r="AD193" s="15"/>
      <c r="AE193" s="14"/>
      <c r="AF193" s="15"/>
      <c r="AG193" s="14"/>
      <c r="AH193" s="15"/>
      <c r="AI193" s="14"/>
      <c r="AJ193" s="15"/>
      <c r="AK193" s="14"/>
      <c r="AL193" s="15"/>
      <c r="AM193" s="14"/>
      <c r="AN193" s="15"/>
    </row>
    <row r="194">
      <c r="A194" s="11">
        <v>355.0</v>
      </c>
      <c r="B194" s="3" t="s">
        <v>5793</v>
      </c>
      <c r="C194" s="5" t="s">
        <v>5681</v>
      </c>
      <c r="D194" s="5" t="s">
        <v>5428</v>
      </c>
      <c r="E194" s="5" t="s">
        <v>5429</v>
      </c>
      <c r="F194" s="14"/>
      <c r="G194" s="5" t="s">
        <v>5208</v>
      </c>
      <c r="H194" s="14"/>
      <c r="I194" s="12">
        <f>SUM(L194:AN194)-(J194*Cost!A$2)</f>
        <v>12.46</v>
      </c>
      <c r="J194" s="5">
        <f t="shared" si="1"/>
        <v>14</v>
      </c>
      <c r="K194" s="5" t="s">
        <v>3078</v>
      </c>
      <c r="L194" s="13">
        <v>0.99</v>
      </c>
      <c r="M194" s="5" t="s">
        <v>4049</v>
      </c>
      <c r="N194" s="13">
        <v>0.99</v>
      </c>
      <c r="O194" s="5" t="s">
        <v>2275</v>
      </c>
      <c r="P194" s="13">
        <v>0.99</v>
      </c>
      <c r="Q194" s="5" t="s">
        <v>4928</v>
      </c>
      <c r="R194" s="13">
        <v>0.99</v>
      </c>
      <c r="S194" s="5" t="s">
        <v>1509</v>
      </c>
      <c r="T194" s="13">
        <v>0.99</v>
      </c>
      <c r="U194" s="5" t="s">
        <v>4588</v>
      </c>
      <c r="V194" s="13">
        <v>0.99</v>
      </c>
      <c r="W194" s="5" t="s">
        <v>4568</v>
      </c>
      <c r="X194" s="13">
        <v>0.99</v>
      </c>
      <c r="Y194" s="5" t="s">
        <v>2167</v>
      </c>
      <c r="Z194" s="13">
        <v>0.99</v>
      </c>
      <c r="AA194" s="5" t="s">
        <v>4447</v>
      </c>
      <c r="AB194" s="13">
        <v>0.99</v>
      </c>
      <c r="AC194" s="5" t="s">
        <v>588</v>
      </c>
      <c r="AD194" s="13">
        <v>0.99</v>
      </c>
      <c r="AE194" s="5" t="s">
        <v>996</v>
      </c>
      <c r="AF194" s="13">
        <v>0.99</v>
      </c>
      <c r="AG194" s="5" t="s">
        <v>625</v>
      </c>
      <c r="AH194" s="13">
        <v>0.99</v>
      </c>
      <c r="AI194" s="5" t="s">
        <v>3896</v>
      </c>
      <c r="AJ194" s="13">
        <v>0.99</v>
      </c>
      <c r="AK194" s="5" t="s">
        <v>4989</v>
      </c>
      <c r="AL194" s="13">
        <v>0.99</v>
      </c>
      <c r="AM194" s="5"/>
      <c r="AN194" s="13"/>
    </row>
    <row r="195">
      <c r="A195" s="11">
        <v>164.0</v>
      </c>
      <c r="B195" s="3" t="s">
        <v>5794</v>
      </c>
      <c r="C195" s="5" t="s">
        <v>5653</v>
      </c>
      <c r="D195" s="5" t="s">
        <v>5251</v>
      </c>
      <c r="E195" s="5" t="s">
        <v>5252</v>
      </c>
      <c r="F195" s="14"/>
      <c r="G195" s="5" t="s">
        <v>5253</v>
      </c>
      <c r="H195" s="3" t="s">
        <v>5254</v>
      </c>
      <c r="I195" s="12">
        <f>SUM(L195:AN195)-(J195*Cost!A$2)</f>
        <v>5.34</v>
      </c>
      <c r="J195" s="5">
        <f t="shared" si="1"/>
        <v>6</v>
      </c>
      <c r="K195" s="5" t="s">
        <v>3089</v>
      </c>
      <c r="L195" s="13">
        <v>0.99</v>
      </c>
      <c r="M195" s="5" t="s">
        <v>1205</v>
      </c>
      <c r="N195" s="13">
        <v>0.99</v>
      </c>
      <c r="O195" s="5" t="s">
        <v>1933</v>
      </c>
      <c r="P195" s="13">
        <v>0.99</v>
      </c>
      <c r="Q195" s="5" t="s">
        <v>2313</v>
      </c>
      <c r="R195" s="13">
        <v>0.99</v>
      </c>
      <c r="S195" s="5" t="s">
        <v>1280</v>
      </c>
      <c r="T195" s="13">
        <v>0.99</v>
      </c>
      <c r="U195" s="5" t="s">
        <v>4934</v>
      </c>
      <c r="V195" s="13">
        <v>0.99</v>
      </c>
      <c r="W195" s="14"/>
      <c r="X195" s="15"/>
      <c r="Y195" s="14"/>
      <c r="Z195" s="15"/>
      <c r="AA195" s="14"/>
      <c r="AB195" s="15"/>
      <c r="AC195" s="14"/>
      <c r="AD195" s="15"/>
      <c r="AE195" s="14"/>
      <c r="AF195" s="15"/>
      <c r="AG195" s="14"/>
      <c r="AH195" s="15"/>
      <c r="AI195" s="14"/>
      <c r="AJ195" s="15"/>
      <c r="AK195" s="14"/>
      <c r="AL195" s="15"/>
      <c r="AM195" s="14"/>
      <c r="AN195" s="15"/>
    </row>
    <row r="196">
      <c r="A196" s="11">
        <v>55.0</v>
      </c>
      <c r="B196" s="3" t="s">
        <v>5795</v>
      </c>
      <c r="C196" s="5" t="s">
        <v>5690</v>
      </c>
      <c r="D196" s="5" t="s">
        <v>5398</v>
      </c>
      <c r="E196" s="5" t="s">
        <v>5399</v>
      </c>
      <c r="F196" s="14"/>
      <c r="G196" s="5" t="s">
        <v>5400</v>
      </c>
      <c r="H196" s="3" t="s">
        <v>5401</v>
      </c>
      <c r="I196" s="12">
        <f>SUM(L196:AN196)-(J196*Cost!A$2)</f>
        <v>0.89</v>
      </c>
      <c r="J196" s="5">
        <f t="shared" si="1"/>
        <v>1</v>
      </c>
      <c r="K196" s="5" t="s">
        <v>1207</v>
      </c>
      <c r="L196" s="13">
        <v>0.99</v>
      </c>
      <c r="M196" s="14"/>
      <c r="N196" s="15"/>
      <c r="O196" s="14"/>
      <c r="P196" s="15"/>
      <c r="Q196" s="14"/>
      <c r="R196" s="15"/>
      <c r="S196" s="14"/>
      <c r="T196" s="15"/>
      <c r="U196" s="14"/>
      <c r="V196" s="15"/>
      <c r="W196" s="14"/>
      <c r="X196" s="15"/>
      <c r="Y196" s="14"/>
      <c r="Z196" s="15"/>
      <c r="AA196" s="14"/>
      <c r="AB196" s="15"/>
      <c r="AC196" s="14"/>
      <c r="AD196" s="15"/>
      <c r="AE196" s="14"/>
      <c r="AF196" s="15"/>
      <c r="AG196" s="14"/>
      <c r="AH196" s="15"/>
      <c r="AI196" s="14"/>
      <c r="AJ196" s="15"/>
      <c r="AK196" s="14"/>
      <c r="AL196" s="15"/>
      <c r="AM196" s="14"/>
      <c r="AN196" s="15"/>
    </row>
    <row r="197">
      <c r="A197" s="11">
        <v>239.0</v>
      </c>
      <c r="B197" s="3" t="s">
        <v>5650</v>
      </c>
      <c r="C197" s="5" t="s">
        <v>5719</v>
      </c>
      <c r="D197" s="5" t="s">
        <v>5476</v>
      </c>
      <c r="E197" s="5" t="s">
        <v>5477</v>
      </c>
      <c r="F197" s="5" t="s">
        <v>5478</v>
      </c>
      <c r="G197" s="5" t="s">
        <v>5479</v>
      </c>
      <c r="H197" s="3" t="s">
        <v>5480</v>
      </c>
      <c r="I197" s="12">
        <f>SUM(L197:AN197)-(J197*Cost!A$2)</f>
        <v>1.78</v>
      </c>
      <c r="J197" s="5">
        <f t="shared" si="1"/>
        <v>2</v>
      </c>
      <c r="K197" s="5" t="s">
        <v>3133</v>
      </c>
      <c r="L197" s="13">
        <v>0.99</v>
      </c>
      <c r="M197" s="5" t="s">
        <v>3966</v>
      </c>
      <c r="N197" s="13">
        <v>0.99</v>
      </c>
      <c r="O197" s="14"/>
      <c r="P197" s="15"/>
      <c r="Q197" s="14"/>
      <c r="R197" s="15"/>
      <c r="S197" s="14"/>
      <c r="T197" s="15"/>
      <c r="U197" s="14"/>
      <c r="V197" s="15"/>
      <c r="W197" s="14"/>
      <c r="X197" s="15"/>
      <c r="Y197" s="14"/>
      <c r="Z197" s="15"/>
      <c r="AA197" s="14"/>
      <c r="AB197" s="15"/>
      <c r="AC197" s="14"/>
      <c r="AD197" s="15"/>
      <c r="AE197" s="14"/>
      <c r="AF197" s="15"/>
      <c r="AG197" s="14"/>
      <c r="AH197" s="15"/>
      <c r="AI197" s="14"/>
      <c r="AJ197" s="15"/>
      <c r="AK197" s="14"/>
      <c r="AL197" s="15"/>
      <c r="AM197" s="14"/>
      <c r="AN197" s="15"/>
    </row>
    <row r="198">
      <c r="A198" s="11">
        <v>63.0</v>
      </c>
      <c r="B198" s="3" t="s">
        <v>5796</v>
      </c>
      <c r="C198" s="5" t="s">
        <v>5573</v>
      </c>
      <c r="D198" s="5" t="s">
        <v>5332</v>
      </c>
      <c r="E198" s="5" t="s">
        <v>5333</v>
      </c>
      <c r="F198" s="5" t="s">
        <v>5334</v>
      </c>
      <c r="G198" s="5" t="s">
        <v>5335</v>
      </c>
      <c r="H198" s="3" t="s">
        <v>5336</v>
      </c>
      <c r="I198" s="12">
        <f>SUM(L198:AN198)-(J198*Cost!A$2)</f>
        <v>1.78</v>
      </c>
      <c r="J198" s="5">
        <f t="shared" si="1"/>
        <v>2</v>
      </c>
      <c r="K198" s="5" t="s">
        <v>3135</v>
      </c>
      <c r="L198" s="13">
        <v>0.99</v>
      </c>
      <c r="M198" s="5" t="s">
        <v>3756</v>
      </c>
      <c r="N198" s="13">
        <v>0.99</v>
      </c>
      <c r="O198" s="14"/>
      <c r="P198" s="15"/>
      <c r="Q198" s="14"/>
      <c r="R198" s="15"/>
      <c r="S198" s="14"/>
      <c r="T198" s="15"/>
      <c r="U198" s="14"/>
      <c r="V198" s="15"/>
      <c r="W198" s="14"/>
      <c r="X198" s="15"/>
      <c r="Y198" s="14"/>
      <c r="Z198" s="15"/>
      <c r="AA198" s="14"/>
      <c r="AB198" s="15"/>
      <c r="AC198" s="14"/>
      <c r="AD198" s="15"/>
      <c r="AE198" s="14"/>
      <c r="AF198" s="15"/>
      <c r="AG198" s="14"/>
      <c r="AH198" s="15"/>
      <c r="AI198" s="14"/>
      <c r="AJ198" s="15"/>
      <c r="AK198" s="14"/>
      <c r="AL198" s="15"/>
      <c r="AM198" s="14"/>
      <c r="AN198" s="15"/>
    </row>
    <row r="199">
      <c r="A199" s="11">
        <v>111.0</v>
      </c>
      <c r="B199" s="3" t="s">
        <v>5797</v>
      </c>
      <c r="C199" s="5" t="s">
        <v>5592</v>
      </c>
      <c r="D199" s="5" t="s">
        <v>5107</v>
      </c>
      <c r="E199" s="5" t="s">
        <v>5108</v>
      </c>
      <c r="F199" s="5" t="s">
        <v>5109</v>
      </c>
      <c r="G199" s="5" t="s">
        <v>5064</v>
      </c>
      <c r="H199" s="5" t="s">
        <v>5110</v>
      </c>
      <c r="I199" s="12">
        <f>SUM(L199:AN199)-(J199*Cost!A$2)</f>
        <v>0.89</v>
      </c>
      <c r="J199" s="5">
        <f t="shared" si="1"/>
        <v>1</v>
      </c>
      <c r="K199" s="5" t="s">
        <v>3138</v>
      </c>
      <c r="L199" s="13">
        <v>0.99</v>
      </c>
      <c r="M199" s="14"/>
      <c r="N199" s="15"/>
      <c r="O199" s="14"/>
      <c r="P199" s="15"/>
      <c r="Q199" s="14"/>
      <c r="R199" s="15"/>
      <c r="S199" s="14"/>
      <c r="T199" s="15"/>
      <c r="U199" s="14"/>
      <c r="V199" s="15"/>
      <c r="W199" s="14"/>
      <c r="X199" s="15"/>
      <c r="Y199" s="14"/>
      <c r="Z199" s="15"/>
      <c r="AA199" s="14"/>
      <c r="AB199" s="15"/>
      <c r="AC199" s="14"/>
      <c r="AD199" s="15"/>
      <c r="AE199" s="14"/>
      <c r="AF199" s="15"/>
      <c r="AG199" s="14"/>
      <c r="AH199" s="15"/>
      <c r="AI199" s="14"/>
      <c r="AJ199" s="15"/>
      <c r="AK199" s="14"/>
      <c r="AL199" s="15"/>
      <c r="AM199" s="14"/>
      <c r="AN199" s="15"/>
    </row>
    <row r="200">
      <c r="A200" s="11">
        <v>103.0</v>
      </c>
      <c r="B200" s="3" t="s">
        <v>5798</v>
      </c>
      <c r="C200" s="5" t="s">
        <v>5554</v>
      </c>
      <c r="D200" s="5" t="s">
        <v>5405</v>
      </c>
      <c r="E200" s="5" t="s">
        <v>5406</v>
      </c>
      <c r="F200" s="5" t="s">
        <v>5407</v>
      </c>
      <c r="G200" s="5" t="s">
        <v>5064</v>
      </c>
      <c r="H200" s="3" t="s">
        <v>5408</v>
      </c>
      <c r="I200" s="12">
        <f>SUM(L200:AN200)-(J200*Cost!A$2)</f>
        <v>14.46</v>
      </c>
      <c r="J200" s="5">
        <f t="shared" si="1"/>
        <v>14</v>
      </c>
      <c r="K200" s="5" t="s">
        <v>3141</v>
      </c>
      <c r="L200" s="13">
        <v>1.99</v>
      </c>
      <c r="M200" s="5" t="s">
        <v>3270</v>
      </c>
      <c r="N200" s="13">
        <v>0.99</v>
      </c>
      <c r="O200" s="5" t="s">
        <v>3975</v>
      </c>
      <c r="P200" s="13">
        <v>0.99</v>
      </c>
      <c r="Q200" s="5" t="s">
        <v>929</v>
      </c>
      <c r="R200" s="13">
        <v>0.99</v>
      </c>
      <c r="S200" s="5" t="s">
        <v>3979</v>
      </c>
      <c r="T200" s="13">
        <v>0.99</v>
      </c>
      <c r="U200" s="5" t="s">
        <v>4780</v>
      </c>
      <c r="V200" s="13">
        <v>0.99</v>
      </c>
      <c r="W200" s="5" t="s">
        <v>4065</v>
      </c>
      <c r="X200" s="13">
        <v>0.99</v>
      </c>
      <c r="Y200" s="5" t="s">
        <v>4509</v>
      </c>
      <c r="Z200" s="13">
        <v>0.99</v>
      </c>
      <c r="AA200" s="5" t="s">
        <v>3825</v>
      </c>
      <c r="AB200" s="13">
        <v>0.99</v>
      </c>
      <c r="AC200" s="5" t="s">
        <v>1423</v>
      </c>
      <c r="AD200" s="13">
        <v>1.99</v>
      </c>
      <c r="AE200" s="5" t="s">
        <v>3631</v>
      </c>
      <c r="AF200" s="13">
        <v>0.99</v>
      </c>
      <c r="AG200" s="5" t="s">
        <v>4304</v>
      </c>
      <c r="AH200" s="13">
        <v>0.99</v>
      </c>
      <c r="AI200" s="5" t="s">
        <v>3814</v>
      </c>
      <c r="AJ200" s="13">
        <v>0.99</v>
      </c>
      <c r="AK200" s="5" t="s">
        <v>2475</v>
      </c>
      <c r="AL200" s="13">
        <v>0.99</v>
      </c>
      <c r="AM200" s="5"/>
      <c r="AN200" s="13"/>
    </row>
    <row r="201">
      <c r="A201" s="11">
        <v>169.0</v>
      </c>
      <c r="B201" s="3" t="s">
        <v>5639</v>
      </c>
      <c r="C201" s="5" t="s">
        <v>5641</v>
      </c>
      <c r="D201" s="5" t="s">
        <v>5175</v>
      </c>
      <c r="E201" s="5" t="s">
        <v>5176</v>
      </c>
      <c r="F201" s="5" t="s">
        <v>5177</v>
      </c>
      <c r="G201" s="5" t="s">
        <v>444</v>
      </c>
      <c r="H201" s="5" t="s">
        <v>5178</v>
      </c>
      <c r="I201" s="12">
        <f>SUM(L201:AN201)-(J201*Cost!A$2)</f>
        <v>1.78</v>
      </c>
      <c r="J201" s="5">
        <f t="shared" si="1"/>
        <v>2</v>
      </c>
      <c r="K201" s="5" t="s">
        <v>3158</v>
      </c>
      <c r="L201" s="13">
        <v>0.99</v>
      </c>
      <c r="M201" s="5" t="s">
        <v>2861</v>
      </c>
      <c r="N201" s="13">
        <v>0.99</v>
      </c>
      <c r="O201" s="14"/>
      <c r="P201" s="15"/>
      <c r="Q201" s="14"/>
      <c r="R201" s="15"/>
      <c r="S201" s="14"/>
      <c r="T201" s="15"/>
      <c r="U201" s="14"/>
      <c r="V201" s="15"/>
      <c r="W201" s="14"/>
      <c r="X201" s="15"/>
      <c r="Y201" s="14"/>
      <c r="Z201" s="15"/>
      <c r="AA201" s="14"/>
      <c r="AB201" s="15"/>
      <c r="AC201" s="14"/>
      <c r="AD201" s="15"/>
      <c r="AE201" s="14"/>
      <c r="AF201" s="15"/>
      <c r="AG201" s="14"/>
      <c r="AH201" s="15"/>
      <c r="AI201" s="14"/>
      <c r="AJ201" s="15"/>
      <c r="AK201" s="14"/>
      <c r="AL201" s="15"/>
      <c r="AM201" s="14"/>
      <c r="AN201" s="15"/>
    </row>
    <row r="202">
      <c r="A202" s="11">
        <v>365.0</v>
      </c>
      <c r="B202" s="3" t="s">
        <v>5799</v>
      </c>
      <c r="C202" s="5" t="s">
        <v>5597</v>
      </c>
      <c r="D202" s="5" t="s">
        <v>5447</v>
      </c>
      <c r="E202" s="5" t="s">
        <v>5448</v>
      </c>
      <c r="F202" s="5" t="s">
        <v>5449</v>
      </c>
      <c r="G202" s="5" t="s">
        <v>444</v>
      </c>
      <c r="H202" s="5" t="s">
        <v>5450</v>
      </c>
      <c r="I202" s="12">
        <f>SUM(L202:AN202)-(J202*Cost!A$2)</f>
        <v>1.78</v>
      </c>
      <c r="J202" s="5">
        <f t="shared" si="1"/>
        <v>2</v>
      </c>
      <c r="K202" s="5" t="s">
        <v>3164</v>
      </c>
      <c r="L202" s="13">
        <v>0.99</v>
      </c>
      <c r="M202" s="5" t="s">
        <v>1894</v>
      </c>
      <c r="N202" s="13">
        <v>0.99</v>
      </c>
      <c r="O202" s="14"/>
      <c r="P202" s="15"/>
      <c r="Q202" s="14"/>
      <c r="R202" s="15"/>
      <c r="S202" s="14"/>
      <c r="T202" s="15"/>
      <c r="U202" s="14"/>
      <c r="V202" s="15"/>
      <c r="W202" s="14"/>
      <c r="X202" s="15"/>
      <c r="Y202" s="14"/>
      <c r="Z202" s="15"/>
      <c r="AA202" s="14"/>
      <c r="AB202" s="15"/>
      <c r="AC202" s="14"/>
      <c r="AD202" s="15"/>
      <c r="AE202" s="14"/>
      <c r="AF202" s="15"/>
      <c r="AG202" s="14"/>
      <c r="AH202" s="15"/>
      <c r="AI202" s="14"/>
      <c r="AJ202" s="15"/>
      <c r="AK202" s="14"/>
      <c r="AL202" s="15"/>
      <c r="AM202" s="14"/>
      <c r="AN202" s="15"/>
    </row>
    <row r="203">
      <c r="A203" s="11">
        <v>137.0</v>
      </c>
      <c r="B203" s="3" t="s">
        <v>5800</v>
      </c>
      <c r="C203" s="5" t="s">
        <v>5644</v>
      </c>
      <c r="D203" s="5" t="s">
        <v>5152</v>
      </c>
      <c r="E203" s="5" t="s">
        <v>5153</v>
      </c>
      <c r="F203" s="5" t="s">
        <v>5154</v>
      </c>
      <c r="G203" s="5" t="s">
        <v>5064</v>
      </c>
      <c r="H203" s="3" t="s">
        <v>5155</v>
      </c>
      <c r="I203" s="12">
        <f>SUM(L203:AN203)-(J203*Cost!A$2)</f>
        <v>8.01</v>
      </c>
      <c r="J203" s="5">
        <f t="shared" si="1"/>
        <v>9</v>
      </c>
      <c r="K203" s="5" t="s">
        <v>3186</v>
      </c>
      <c r="L203" s="13">
        <v>0.99</v>
      </c>
      <c r="M203" s="5" t="s">
        <v>4219</v>
      </c>
      <c r="N203" s="13">
        <v>0.99</v>
      </c>
      <c r="O203" s="5" t="s">
        <v>2833</v>
      </c>
      <c r="P203" s="13">
        <v>0.99</v>
      </c>
      <c r="Q203" s="5" t="s">
        <v>2098</v>
      </c>
      <c r="R203" s="13">
        <v>0.99</v>
      </c>
      <c r="S203" s="5" t="s">
        <v>4515</v>
      </c>
      <c r="T203" s="13">
        <v>0.99</v>
      </c>
      <c r="U203" s="5" t="s">
        <v>4993</v>
      </c>
      <c r="V203" s="13">
        <v>0.99</v>
      </c>
      <c r="W203" s="5" t="s">
        <v>3721</v>
      </c>
      <c r="X203" s="13">
        <v>0.99</v>
      </c>
      <c r="Y203" s="5" t="s">
        <v>2693</v>
      </c>
      <c r="Z203" s="13">
        <v>0.99</v>
      </c>
      <c r="AA203" s="5" t="s">
        <v>2295</v>
      </c>
      <c r="AB203" s="13">
        <v>0.99</v>
      </c>
      <c r="AC203" s="14"/>
      <c r="AD203" s="15"/>
      <c r="AE203" s="14"/>
      <c r="AF203" s="15"/>
      <c r="AG203" s="14"/>
      <c r="AH203" s="15"/>
      <c r="AI203" s="14"/>
      <c r="AJ203" s="15"/>
      <c r="AK203" s="14"/>
      <c r="AL203" s="15"/>
      <c r="AM203" s="14"/>
      <c r="AN203" s="15"/>
    </row>
    <row r="204">
      <c r="A204" s="11">
        <v>331.0</v>
      </c>
      <c r="B204" s="3" t="s">
        <v>5801</v>
      </c>
      <c r="C204" s="5" t="s">
        <v>5611</v>
      </c>
      <c r="D204" s="5" t="s">
        <v>5348</v>
      </c>
      <c r="E204" s="5" t="s">
        <v>5091</v>
      </c>
      <c r="F204" s="5" t="s">
        <v>5063</v>
      </c>
      <c r="G204" s="5" t="s">
        <v>5064</v>
      </c>
      <c r="H204" s="5" t="s">
        <v>5349</v>
      </c>
      <c r="I204" s="12">
        <f>SUM(L204:AN204)-(J204*Cost!A$2)</f>
        <v>3.56</v>
      </c>
      <c r="J204" s="5">
        <f t="shared" si="1"/>
        <v>4</v>
      </c>
      <c r="K204" s="5" t="s">
        <v>3232</v>
      </c>
      <c r="L204" s="13">
        <v>0.99</v>
      </c>
      <c r="M204" s="5" t="s">
        <v>1468</v>
      </c>
      <c r="N204" s="13">
        <v>0.99</v>
      </c>
      <c r="O204" s="5" t="s">
        <v>3954</v>
      </c>
      <c r="P204" s="13">
        <v>0.99</v>
      </c>
      <c r="Q204" s="5" t="s">
        <v>4124</v>
      </c>
      <c r="R204" s="13">
        <v>0.99</v>
      </c>
      <c r="S204" s="14"/>
      <c r="T204" s="15"/>
      <c r="U204" s="14"/>
      <c r="V204" s="15"/>
      <c r="W204" s="14"/>
      <c r="X204" s="15"/>
      <c r="Y204" s="14"/>
      <c r="Z204" s="15"/>
      <c r="AA204" s="14"/>
      <c r="AB204" s="15"/>
      <c r="AC204" s="14"/>
      <c r="AD204" s="15"/>
      <c r="AE204" s="14"/>
      <c r="AF204" s="15"/>
      <c r="AG204" s="14"/>
      <c r="AH204" s="15"/>
      <c r="AI204" s="14"/>
      <c r="AJ204" s="15"/>
      <c r="AK204" s="14"/>
      <c r="AL204" s="15"/>
      <c r="AM204" s="14"/>
      <c r="AN204" s="15"/>
    </row>
    <row r="205">
      <c r="A205" s="11">
        <v>148.0</v>
      </c>
      <c r="B205" s="3" t="s">
        <v>5734</v>
      </c>
      <c r="C205" s="5" t="s">
        <v>5684</v>
      </c>
      <c r="D205" s="5" t="s">
        <v>5470</v>
      </c>
      <c r="E205" s="5" t="s">
        <v>5471</v>
      </c>
      <c r="F205" s="5" t="s">
        <v>5472</v>
      </c>
      <c r="G205" s="5" t="s">
        <v>444</v>
      </c>
      <c r="H205" s="5" t="s">
        <v>5473</v>
      </c>
      <c r="I205" s="12">
        <f>SUM(L205:AN205)-(J205*Cost!A$2)</f>
        <v>1.78</v>
      </c>
      <c r="J205" s="5">
        <f t="shared" si="1"/>
        <v>2</v>
      </c>
      <c r="K205" s="5" t="s">
        <v>3244</v>
      </c>
      <c r="L205" s="13">
        <v>0.99</v>
      </c>
      <c r="M205" s="5" t="s">
        <v>1509</v>
      </c>
      <c r="N205" s="13">
        <v>0.99</v>
      </c>
      <c r="O205" s="14"/>
      <c r="P205" s="15"/>
      <c r="Q205" s="14"/>
      <c r="R205" s="15"/>
      <c r="S205" s="14"/>
      <c r="T205" s="15"/>
      <c r="U205" s="14"/>
      <c r="V205" s="15"/>
      <c r="W205" s="14"/>
      <c r="X205" s="15"/>
      <c r="Y205" s="14"/>
      <c r="Z205" s="15"/>
      <c r="AA205" s="14"/>
      <c r="AB205" s="15"/>
      <c r="AC205" s="14"/>
      <c r="AD205" s="15"/>
      <c r="AE205" s="14"/>
      <c r="AF205" s="15"/>
      <c r="AG205" s="14"/>
      <c r="AH205" s="15"/>
      <c r="AI205" s="14"/>
      <c r="AJ205" s="15"/>
      <c r="AK205" s="14"/>
      <c r="AL205" s="15"/>
      <c r="AM205" s="14"/>
      <c r="AN205" s="15"/>
    </row>
    <row r="206">
      <c r="A206" s="11">
        <v>8.0</v>
      </c>
      <c r="B206" s="3" t="s">
        <v>5589</v>
      </c>
      <c r="C206" s="5" t="s">
        <v>5656</v>
      </c>
      <c r="D206" s="5" t="s">
        <v>5326</v>
      </c>
      <c r="E206" s="5" t="s">
        <v>5161</v>
      </c>
      <c r="F206" s="14"/>
      <c r="G206" s="5" t="s">
        <v>5162</v>
      </c>
      <c r="H206" s="3" t="s">
        <v>5327</v>
      </c>
      <c r="I206" s="12">
        <f>SUM(L206:AN206)-(J206*Cost!A$2)</f>
        <v>1.78</v>
      </c>
      <c r="J206" s="5">
        <f t="shared" si="1"/>
        <v>2</v>
      </c>
      <c r="K206" s="5" t="s">
        <v>3246</v>
      </c>
      <c r="L206" s="13">
        <v>0.99</v>
      </c>
      <c r="M206" s="5" t="s">
        <v>674</v>
      </c>
      <c r="N206" s="13">
        <v>0.99</v>
      </c>
      <c r="O206" s="14"/>
      <c r="P206" s="15"/>
      <c r="Q206" s="14"/>
      <c r="R206" s="15"/>
      <c r="S206" s="14"/>
      <c r="T206" s="15"/>
      <c r="U206" s="14"/>
      <c r="V206" s="15"/>
      <c r="W206" s="14"/>
      <c r="X206" s="15"/>
      <c r="Y206" s="14"/>
      <c r="Z206" s="15"/>
      <c r="AA206" s="14"/>
      <c r="AB206" s="15"/>
      <c r="AC206" s="14"/>
      <c r="AD206" s="15"/>
      <c r="AE206" s="14"/>
      <c r="AF206" s="15"/>
      <c r="AG206" s="14"/>
      <c r="AH206" s="15"/>
      <c r="AI206" s="14"/>
      <c r="AJ206" s="15"/>
      <c r="AK206" s="14"/>
      <c r="AL206" s="15"/>
      <c r="AM206" s="14"/>
      <c r="AN206" s="15"/>
    </row>
    <row r="207">
      <c r="A207" s="11">
        <v>383.0</v>
      </c>
      <c r="B207" s="3" t="s">
        <v>5802</v>
      </c>
      <c r="C207" s="5" t="s">
        <v>5566</v>
      </c>
      <c r="D207" s="5" t="s">
        <v>5145</v>
      </c>
      <c r="E207" s="5" t="s">
        <v>5073</v>
      </c>
      <c r="F207" s="5" t="s">
        <v>5074</v>
      </c>
      <c r="G207" s="5" t="s">
        <v>5075</v>
      </c>
      <c r="H207" s="5" t="s">
        <v>5146</v>
      </c>
      <c r="I207" s="12">
        <f>SUM(L207:AN207)-(J207*Cost!A$2)</f>
        <v>12.46</v>
      </c>
      <c r="J207" s="5">
        <f t="shared" si="1"/>
        <v>14</v>
      </c>
      <c r="K207" s="5" t="s">
        <v>3250</v>
      </c>
      <c r="L207" s="13">
        <v>0.99</v>
      </c>
      <c r="M207" s="5" t="s">
        <v>5036</v>
      </c>
      <c r="N207" s="13">
        <v>0.99</v>
      </c>
      <c r="O207" s="5" t="s">
        <v>3660</v>
      </c>
      <c r="P207" s="13">
        <v>0.99</v>
      </c>
      <c r="Q207" s="5" t="s">
        <v>3947</v>
      </c>
      <c r="R207" s="13">
        <v>0.99</v>
      </c>
      <c r="S207" s="5" t="s">
        <v>4781</v>
      </c>
      <c r="T207" s="13">
        <v>0.99</v>
      </c>
      <c r="U207" s="5" t="s">
        <v>1304</v>
      </c>
      <c r="V207" s="13">
        <v>0.99</v>
      </c>
      <c r="W207" s="5" t="s">
        <v>1291</v>
      </c>
      <c r="X207" s="13">
        <v>0.99</v>
      </c>
      <c r="Y207" s="5" t="s">
        <v>1777</v>
      </c>
      <c r="Z207" s="13">
        <v>0.99</v>
      </c>
      <c r="AA207" s="5" t="s">
        <v>593</v>
      </c>
      <c r="AB207" s="13">
        <v>0.99</v>
      </c>
      <c r="AC207" s="5" t="s">
        <v>3466</v>
      </c>
      <c r="AD207" s="13">
        <v>0.99</v>
      </c>
      <c r="AE207" s="5" t="s">
        <v>1934</v>
      </c>
      <c r="AF207" s="13">
        <v>0.99</v>
      </c>
      <c r="AG207" s="5" t="s">
        <v>1982</v>
      </c>
      <c r="AH207" s="13">
        <v>0.99</v>
      </c>
      <c r="AI207" s="5" t="s">
        <v>3635</v>
      </c>
      <c r="AJ207" s="13">
        <v>0.99</v>
      </c>
      <c r="AK207" s="5" t="s">
        <v>1009</v>
      </c>
      <c r="AL207" s="13">
        <v>0.99</v>
      </c>
      <c r="AM207" s="5"/>
      <c r="AN207" s="13"/>
    </row>
    <row r="208">
      <c r="A208" s="11">
        <v>160.0</v>
      </c>
      <c r="B208" s="3" t="s">
        <v>5803</v>
      </c>
      <c r="C208" s="5" t="s">
        <v>5573</v>
      </c>
      <c r="D208" s="5" t="s">
        <v>5332</v>
      </c>
      <c r="E208" s="5" t="s">
        <v>5333</v>
      </c>
      <c r="F208" s="5" t="s">
        <v>5334</v>
      </c>
      <c r="G208" s="5" t="s">
        <v>5335</v>
      </c>
      <c r="H208" s="3" t="s">
        <v>5336</v>
      </c>
      <c r="I208" s="12">
        <f>SUM(L208:AN208)-(J208*Cost!A$2)</f>
        <v>0.89</v>
      </c>
      <c r="J208" s="5">
        <f t="shared" si="1"/>
        <v>1</v>
      </c>
      <c r="K208" s="5" t="s">
        <v>3256</v>
      </c>
      <c r="L208" s="13">
        <v>0.99</v>
      </c>
      <c r="M208" s="14"/>
      <c r="N208" s="15"/>
      <c r="O208" s="14"/>
      <c r="P208" s="15"/>
      <c r="Q208" s="14"/>
      <c r="R208" s="15"/>
      <c r="S208" s="14"/>
      <c r="T208" s="15"/>
      <c r="U208" s="14"/>
      <c r="V208" s="15"/>
      <c r="W208" s="14"/>
      <c r="X208" s="15"/>
      <c r="Y208" s="14"/>
      <c r="Z208" s="15"/>
      <c r="AA208" s="14"/>
      <c r="AB208" s="15"/>
      <c r="AC208" s="14"/>
      <c r="AD208" s="15"/>
      <c r="AE208" s="14"/>
      <c r="AF208" s="15"/>
      <c r="AG208" s="14"/>
      <c r="AH208" s="15"/>
      <c r="AI208" s="14"/>
      <c r="AJ208" s="15"/>
      <c r="AK208" s="14"/>
      <c r="AL208" s="15"/>
      <c r="AM208" s="14"/>
      <c r="AN208" s="15"/>
    </row>
    <row r="209">
      <c r="A209" s="11">
        <v>188.0</v>
      </c>
      <c r="B209" s="3" t="s">
        <v>5804</v>
      </c>
      <c r="C209" s="5" t="s">
        <v>5582</v>
      </c>
      <c r="D209" s="5" t="s">
        <v>5318</v>
      </c>
      <c r="E209" s="5" t="s">
        <v>5319</v>
      </c>
      <c r="F209" s="5" t="s">
        <v>5320</v>
      </c>
      <c r="G209" s="5" t="s">
        <v>5064</v>
      </c>
      <c r="H209" s="3" t="s">
        <v>5321</v>
      </c>
      <c r="I209" s="12">
        <f>SUM(L209:AN209)-(J209*Cost!A$2)</f>
        <v>0.89</v>
      </c>
      <c r="J209" s="5">
        <f t="shared" si="1"/>
        <v>1</v>
      </c>
      <c r="K209" s="5" t="s">
        <v>3289</v>
      </c>
      <c r="L209" s="13">
        <v>0.99</v>
      </c>
      <c r="M209" s="14"/>
      <c r="N209" s="15"/>
      <c r="O209" s="14"/>
      <c r="P209" s="15"/>
      <c r="Q209" s="14"/>
      <c r="R209" s="15"/>
      <c r="S209" s="14"/>
      <c r="T209" s="15"/>
      <c r="U209" s="14"/>
      <c r="V209" s="15"/>
      <c r="W209" s="14"/>
      <c r="X209" s="15"/>
      <c r="Y209" s="14"/>
      <c r="Z209" s="15"/>
      <c r="AA209" s="14"/>
      <c r="AB209" s="15"/>
      <c r="AC209" s="14"/>
      <c r="AD209" s="15"/>
      <c r="AE209" s="14"/>
      <c r="AF209" s="15"/>
      <c r="AG209" s="14"/>
      <c r="AH209" s="15"/>
      <c r="AI209" s="14"/>
      <c r="AJ209" s="15"/>
      <c r="AK209" s="14"/>
      <c r="AL209" s="15"/>
      <c r="AM209" s="14"/>
      <c r="AN209" s="15"/>
    </row>
    <row r="210">
      <c r="A210" s="11">
        <v>220.0</v>
      </c>
      <c r="B210" s="3" t="s">
        <v>5805</v>
      </c>
      <c r="C210" s="5" t="s">
        <v>5740</v>
      </c>
      <c r="D210" s="5" t="s">
        <v>5275</v>
      </c>
      <c r="E210" s="5" t="s">
        <v>5099</v>
      </c>
      <c r="F210" s="14"/>
      <c r="G210" s="5" t="s">
        <v>5100</v>
      </c>
      <c r="H210" s="3" t="s">
        <v>5276</v>
      </c>
      <c r="I210" s="12">
        <f>SUM(L210:AN210)-(J210*Cost!A$2)</f>
        <v>5.34</v>
      </c>
      <c r="J210" s="5">
        <f t="shared" si="1"/>
        <v>6</v>
      </c>
      <c r="K210" s="5" t="s">
        <v>3309</v>
      </c>
      <c r="L210" s="13">
        <v>0.99</v>
      </c>
      <c r="M210" s="5" t="s">
        <v>726</v>
      </c>
      <c r="N210" s="13">
        <v>0.99</v>
      </c>
      <c r="O210" s="5" t="s">
        <v>4384</v>
      </c>
      <c r="P210" s="13">
        <v>0.99</v>
      </c>
      <c r="Q210" s="5" t="s">
        <v>1557</v>
      </c>
      <c r="R210" s="13">
        <v>0.99</v>
      </c>
      <c r="S210" s="5" t="s">
        <v>2948</v>
      </c>
      <c r="T210" s="13">
        <v>0.99</v>
      </c>
      <c r="U210" s="5" t="s">
        <v>4808</v>
      </c>
      <c r="V210" s="13">
        <v>0.99</v>
      </c>
      <c r="W210" s="14"/>
      <c r="X210" s="15"/>
      <c r="Y210" s="14"/>
      <c r="Z210" s="15"/>
      <c r="AA210" s="14"/>
      <c r="AB210" s="15"/>
      <c r="AC210" s="14"/>
      <c r="AD210" s="15"/>
      <c r="AE210" s="14"/>
      <c r="AF210" s="15"/>
      <c r="AG210" s="14"/>
      <c r="AH210" s="15"/>
      <c r="AI210" s="14"/>
      <c r="AJ210" s="15"/>
      <c r="AK210" s="14"/>
      <c r="AL210" s="15"/>
      <c r="AM210" s="14"/>
      <c r="AN210" s="15"/>
    </row>
    <row r="211">
      <c r="A211" s="11">
        <v>117.0</v>
      </c>
      <c r="B211" s="3" t="s">
        <v>5806</v>
      </c>
      <c r="C211" s="5" t="s">
        <v>5564</v>
      </c>
      <c r="D211" s="5" t="s">
        <v>5199</v>
      </c>
      <c r="E211" s="5" t="s">
        <v>5200</v>
      </c>
      <c r="F211" s="14"/>
      <c r="G211" s="5" t="s">
        <v>5162</v>
      </c>
      <c r="H211" s="3" t="s">
        <v>5201</v>
      </c>
      <c r="I211" s="12">
        <f>SUM(L211:AN211)-(J211*Cost!A$2)</f>
        <v>12.46</v>
      </c>
      <c r="J211" s="5">
        <f t="shared" si="1"/>
        <v>14</v>
      </c>
      <c r="K211" s="5" t="s">
        <v>3318</v>
      </c>
      <c r="L211" s="13">
        <v>0.99</v>
      </c>
      <c r="M211" s="5" t="s">
        <v>978</v>
      </c>
      <c r="N211" s="13">
        <v>0.99</v>
      </c>
      <c r="O211" s="5" t="s">
        <v>4357</v>
      </c>
      <c r="P211" s="13">
        <v>0.99</v>
      </c>
      <c r="Q211" s="5" t="s">
        <v>3300</v>
      </c>
      <c r="R211" s="13">
        <v>0.99</v>
      </c>
      <c r="S211" s="5" t="s">
        <v>4693</v>
      </c>
      <c r="T211" s="13">
        <v>0.99</v>
      </c>
      <c r="U211" s="5" t="s">
        <v>3925</v>
      </c>
      <c r="V211" s="13">
        <v>0.99</v>
      </c>
      <c r="W211" s="5" t="s">
        <v>2339</v>
      </c>
      <c r="X211" s="13">
        <v>0.99</v>
      </c>
      <c r="Y211" s="5" t="s">
        <v>3249</v>
      </c>
      <c r="Z211" s="13">
        <v>0.99</v>
      </c>
      <c r="AA211" s="5" t="s">
        <v>3926</v>
      </c>
      <c r="AB211" s="13">
        <v>0.99</v>
      </c>
      <c r="AC211" s="5" t="s">
        <v>3114</v>
      </c>
      <c r="AD211" s="13">
        <v>0.99</v>
      </c>
      <c r="AE211" s="5" t="s">
        <v>3513</v>
      </c>
      <c r="AF211" s="13">
        <v>0.99</v>
      </c>
      <c r="AG211" s="5" t="s">
        <v>4124</v>
      </c>
      <c r="AH211" s="13">
        <v>0.99</v>
      </c>
      <c r="AI211" s="5" t="s">
        <v>4940</v>
      </c>
      <c r="AJ211" s="13">
        <v>0.99</v>
      </c>
      <c r="AK211" s="5" t="s">
        <v>2741</v>
      </c>
      <c r="AL211" s="13">
        <v>0.99</v>
      </c>
      <c r="AM211" s="5"/>
      <c r="AN211" s="13"/>
    </row>
    <row r="212">
      <c r="A212" s="11">
        <v>27.0</v>
      </c>
      <c r="B212" s="3" t="s">
        <v>5807</v>
      </c>
      <c r="C212" s="5" t="s">
        <v>5684</v>
      </c>
      <c r="D212" s="5" t="s">
        <v>5470</v>
      </c>
      <c r="E212" s="5" t="s">
        <v>5471</v>
      </c>
      <c r="F212" s="5" t="s">
        <v>5472</v>
      </c>
      <c r="G212" s="5" t="s">
        <v>444</v>
      </c>
      <c r="H212" s="5" t="s">
        <v>5473</v>
      </c>
      <c r="I212" s="12">
        <f>SUM(L212:AN212)-(J212*Cost!A$2)</f>
        <v>0.89</v>
      </c>
      <c r="J212" s="5">
        <f t="shared" si="1"/>
        <v>1</v>
      </c>
      <c r="K212" s="5" t="s">
        <v>3325</v>
      </c>
      <c r="L212" s="13">
        <v>0.99</v>
      </c>
      <c r="M212" s="14"/>
      <c r="N212" s="15"/>
      <c r="O212" s="14"/>
      <c r="P212" s="15"/>
      <c r="Q212" s="14"/>
      <c r="R212" s="15"/>
      <c r="S212" s="14"/>
      <c r="T212" s="15"/>
      <c r="U212" s="14"/>
      <c r="V212" s="15"/>
      <c r="W212" s="14"/>
      <c r="X212" s="15"/>
      <c r="Y212" s="14"/>
      <c r="Z212" s="15"/>
      <c r="AA212" s="14"/>
      <c r="AB212" s="15"/>
      <c r="AC212" s="14"/>
      <c r="AD212" s="15"/>
      <c r="AE212" s="14"/>
      <c r="AF212" s="15"/>
      <c r="AG212" s="14"/>
      <c r="AH212" s="15"/>
      <c r="AI212" s="14"/>
      <c r="AJ212" s="15"/>
      <c r="AK212" s="14"/>
      <c r="AL212" s="15"/>
      <c r="AM212" s="14"/>
      <c r="AN212" s="15"/>
    </row>
    <row r="213">
      <c r="A213" s="11">
        <v>276.0</v>
      </c>
      <c r="B213" s="3" t="s">
        <v>5808</v>
      </c>
      <c r="C213" s="5" t="s">
        <v>5767</v>
      </c>
      <c r="D213" s="5" t="s">
        <v>5127</v>
      </c>
      <c r="E213" s="5" t="s">
        <v>5128</v>
      </c>
      <c r="F213" s="5" t="s">
        <v>5129</v>
      </c>
      <c r="G213" s="5" t="s">
        <v>444</v>
      </c>
      <c r="H213" s="5" t="s">
        <v>5130</v>
      </c>
      <c r="I213" s="12">
        <f>SUM(L213:AN213)-(J213*Cost!A$2)</f>
        <v>5.34</v>
      </c>
      <c r="J213" s="5">
        <f t="shared" si="1"/>
        <v>6</v>
      </c>
      <c r="K213" s="5" t="s">
        <v>3342</v>
      </c>
      <c r="L213" s="13">
        <v>0.99</v>
      </c>
      <c r="M213" s="5" t="s">
        <v>2931</v>
      </c>
      <c r="N213" s="13">
        <v>0.99</v>
      </c>
      <c r="O213" s="5" t="s">
        <v>4375</v>
      </c>
      <c r="P213" s="13">
        <v>0.99</v>
      </c>
      <c r="Q213" s="5" t="s">
        <v>1475</v>
      </c>
      <c r="R213" s="13">
        <v>0.99</v>
      </c>
      <c r="S213" s="5" t="s">
        <v>2063</v>
      </c>
      <c r="T213" s="13">
        <v>0.99</v>
      </c>
      <c r="U213" s="5" t="s">
        <v>3469</v>
      </c>
      <c r="V213" s="13">
        <v>0.99</v>
      </c>
      <c r="W213" s="14"/>
      <c r="X213" s="15"/>
      <c r="Y213" s="14"/>
      <c r="Z213" s="15"/>
      <c r="AA213" s="14"/>
      <c r="AB213" s="15"/>
      <c r="AC213" s="14"/>
      <c r="AD213" s="15"/>
      <c r="AE213" s="14"/>
      <c r="AF213" s="15"/>
      <c r="AG213" s="14"/>
      <c r="AH213" s="15"/>
      <c r="AI213" s="14"/>
      <c r="AJ213" s="15"/>
      <c r="AK213" s="14"/>
      <c r="AL213" s="15"/>
      <c r="AM213" s="14"/>
      <c r="AN213" s="15"/>
    </row>
    <row r="214">
      <c r="A214" s="11">
        <v>167.0</v>
      </c>
      <c r="B214" s="3" t="s">
        <v>5809</v>
      </c>
      <c r="C214" s="5" t="s">
        <v>5584</v>
      </c>
      <c r="D214" s="5" t="s">
        <v>5191</v>
      </c>
      <c r="E214" s="5" t="s">
        <v>5192</v>
      </c>
      <c r="F214" s="5" t="s">
        <v>5193</v>
      </c>
      <c r="G214" s="5" t="s">
        <v>5064</v>
      </c>
      <c r="H214" s="3" t="s">
        <v>5194</v>
      </c>
      <c r="I214" s="12">
        <f>SUM(L214:AN214)-(J214*Cost!A$2)</f>
        <v>0.89</v>
      </c>
      <c r="J214" s="5">
        <f t="shared" si="1"/>
        <v>1</v>
      </c>
      <c r="K214" s="5" t="s">
        <v>3344</v>
      </c>
      <c r="L214" s="13">
        <v>0.99</v>
      </c>
      <c r="M214" s="14"/>
      <c r="N214" s="15"/>
      <c r="O214" s="14"/>
      <c r="P214" s="15"/>
      <c r="Q214" s="14"/>
      <c r="R214" s="15"/>
      <c r="S214" s="14"/>
      <c r="T214" s="15"/>
      <c r="U214" s="14"/>
      <c r="V214" s="15"/>
      <c r="W214" s="14"/>
      <c r="X214" s="15"/>
      <c r="Y214" s="14"/>
      <c r="Z214" s="15"/>
      <c r="AA214" s="14"/>
      <c r="AB214" s="15"/>
      <c r="AC214" s="14"/>
      <c r="AD214" s="15"/>
      <c r="AE214" s="14"/>
      <c r="AF214" s="15"/>
      <c r="AG214" s="14"/>
      <c r="AH214" s="15"/>
      <c r="AI214" s="14"/>
      <c r="AJ214" s="15"/>
      <c r="AK214" s="14"/>
      <c r="AL214" s="15"/>
      <c r="AM214" s="14"/>
      <c r="AN214" s="15"/>
    </row>
    <row r="215">
      <c r="A215" s="11">
        <v>385.0</v>
      </c>
      <c r="B215" s="3" t="s">
        <v>5810</v>
      </c>
      <c r="C215" s="5" t="s">
        <v>5601</v>
      </c>
      <c r="D215" s="5" t="s">
        <v>5462</v>
      </c>
      <c r="E215" s="5" t="s">
        <v>5463</v>
      </c>
      <c r="F215" s="5" t="s">
        <v>5464</v>
      </c>
      <c r="G215" s="5" t="s">
        <v>5064</v>
      </c>
      <c r="H215" s="3" t="s">
        <v>5465</v>
      </c>
      <c r="I215" s="12">
        <f>SUM(L215:AN215)-(J215*Cost!A$2)</f>
        <v>1.78</v>
      </c>
      <c r="J215" s="5">
        <f t="shared" si="1"/>
        <v>2</v>
      </c>
      <c r="K215" s="5" t="s">
        <v>3346</v>
      </c>
      <c r="L215" s="13">
        <v>0.99</v>
      </c>
      <c r="M215" s="5" t="s">
        <v>2512</v>
      </c>
      <c r="N215" s="13">
        <v>0.99</v>
      </c>
      <c r="O215" s="14"/>
      <c r="P215" s="15"/>
      <c r="Q215" s="14"/>
      <c r="R215" s="15"/>
      <c r="S215" s="14"/>
      <c r="T215" s="15"/>
      <c r="U215" s="14"/>
      <c r="V215" s="15"/>
      <c r="W215" s="14"/>
      <c r="X215" s="15"/>
      <c r="Y215" s="14"/>
      <c r="Z215" s="15"/>
      <c r="AA215" s="14"/>
      <c r="AB215" s="15"/>
      <c r="AC215" s="14"/>
      <c r="AD215" s="15"/>
      <c r="AE215" s="14"/>
      <c r="AF215" s="15"/>
      <c r="AG215" s="14"/>
      <c r="AH215" s="15"/>
      <c r="AI215" s="14"/>
      <c r="AJ215" s="15"/>
      <c r="AK215" s="14"/>
      <c r="AL215" s="15"/>
      <c r="AM215" s="14"/>
      <c r="AN215" s="15"/>
    </row>
    <row r="216">
      <c r="A216" s="11">
        <v>345.0</v>
      </c>
      <c r="B216" s="3" t="s">
        <v>5811</v>
      </c>
      <c r="C216" s="5" t="s">
        <v>5636</v>
      </c>
      <c r="D216" s="5" t="s">
        <v>5510</v>
      </c>
      <c r="E216" s="5" t="s">
        <v>5511</v>
      </c>
      <c r="F216" s="14"/>
      <c r="G216" s="5" t="s">
        <v>5305</v>
      </c>
      <c r="H216" s="3" t="s">
        <v>5512</v>
      </c>
      <c r="I216" s="12">
        <f>SUM(L216:AN216)-(J216*Cost!A$2)</f>
        <v>3.56</v>
      </c>
      <c r="J216" s="5">
        <f t="shared" si="1"/>
        <v>4</v>
      </c>
      <c r="K216" s="5" t="s">
        <v>3350</v>
      </c>
      <c r="L216" s="13">
        <v>0.99</v>
      </c>
      <c r="M216" s="5" t="s">
        <v>811</v>
      </c>
      <c r="N216" s="13">
        <v>0.99</v>
      </c>
      <c r="O216" s="5" t="s">
        <v>2253</v>
      </c>
      <c r="P216" s="13">
        <v>0.99</v>
      </c>
      <c r="Q216" s="5" t="s">
        <v>1115</v>
      </c>
      <c r="R216" s="13">
        <v>0.99</v>
      </c>
      <c r="S216" s="14"/>
      <c r="T216" s="15"/>
      <c r="U216" s="14"/>
      <c r="V216" s="15"/>
      <c r="W216" s="14"/>
      <c r="X216" s="15"/>
      <c r="Y216" s="14"/>
      <c r="Z216" s="15"/>
      <c r="AA216" s="14"/>
      <c r="AB216" s="15"/>
      <c r="AC216" s="14"/>
      <c r="AD216" s="15"/>
      <c r="AE216" s="14"/>
      <c r="AF216" s="15"/>
      <c r="AG216" s="14"/>
      <c r="AH216" s="15"/>
      <c r="AI216" s="14"/>
      <c r="AJ216" s="15"/>
      <c r="AK216" s="14"/>
      <c r="AL216" s="15"/>
      <c r="AM216" s="14"/>
      <c r="AN216" s="15"/>
    </row>
    <row r="217">
      <c r="A217" s="11">
        <v>403.0</v>
      </c>
      <c r="B217" s="3" t="s">
        <v>5812</v>
      </c>
      <c r="C217" s="5" t="s">
        <v>5653</v>
      </c>
      <c r="D217" s="5" t="s">
        <v>5251</v>
      </c>
      <c r="E217" s="5" t="s">
        <v>5252</v>
      </c>
      <c r="F217" s="14"/>
      <c r="G217" s="5" t="s">
        <v>5253</v>
      </c>
      <c r="H217" s="3" t="s">
        <v>5254</v>
      </c>
      <c r="I217" s="12">
        <f>SUM(L217:AN217)-(J217*Cost!A$2)</f>
        <v>8.01</v>
      </c>
      <c r="J217" s="5">
        <f t="shared" si="1"/>
        <v>9</v>
      </c>
      <c r="K217" s="5" t="s">
        <v>3358</v>
      </c>
      <c r="L217" s="13">
        <v>0.99</v>
      </c>
      <c r="M217" s="5" t="s">
        <v>1684</v>
      </c>
      <c r="N217" s="13">
        <v>0.99</v>
      </c>
      <c r="O217" s="5" t="s">
        <v>3331</v>
      </c>
      <c r="P217" s="13">
        <v>0.99</v>
      </c>
      <c r="Q217" s="5" t="s">
        <v>1526</v>
      </c>
      <c r="R217" s="13">
        <v>0.99</v>
      </c>
      <c r="S217" s="5" t="s">
        <v>1665</v>
      </c>
      <c r="T217" s="13">
        <v>0.99</v>
      </c>
      <c r="U217" s="5" t="s">
        <v>3124</v>
      </c>
      <c r="V217" s="13">
        <v>0.99</v>
      </c>
      <c r="W217" s="5" t="s">
        <v>1490</v>
      </c>
      <c r="X217" s="13">
        <v>0.99</v>
      </c>
      <c r="Y217" s="5" t="s">
        <v>3669</v>
      </c>
      <c r="Z217" s="13">
        <v>0.99</v>
      </c>
      <c r="AA217" s="5" t="s">
        <v>4256</v>
      </c>
      <c r="AB217" s="13">
        <v>0.99</v>
      </c>
      <c r="AC217" s="14"/>
      <c r="AD217" s="15"/>
      <c r="AE217" s="14"/>
      <c r="AF217" s="15"/>
      <c r="AG217" s="14"/>
      <c r="AH217" s="15"/>
      <c r="AI217" s="14"/>
      <c r="AJ217" s="15"/>
      <c r="AK217" s="14"/>
      <c r="AL217" s="15"/>
      <c r="AM217" s="14"/>
      <c r="AN217" s="15"/>
    </row>
    <row r="218">
      <c r="A218" s="11">
        <v>201.0</v>
      </c>
      <c r="B218" s="3" t="s">
        <v>5813</v>
      </c>
      <c r="C218" s="5" t="s">
        <v>5601</v>
      </c>
      <c r="D218" s="5" t="s">
        <v>5462</v>
      </c>
      <c r="E218" s="5" t="s">
        <v>5463</v>
      </c>
      <c r="F218" s="5" t="s">
        <v>5464</v>
      </c>
      <c r="G218" s="5" t="s">
        <v>5064</v>
      </c>
      <c r="H218" s="3" t="s">
        <v>5465</v>
      </c>
      <c r="I218" s="12">
        <f>SUM(L218:AN218)-(J218*Cost!A$2)</f>
        <v>17.46</v>
      </c>
      <c r="J218" s="5">
        <f t="shared" si="1"/>
        <v>14</v>
      </c>
      <c r="K218" s="5" t="s">
        <v>3367</v>
      </c>
      <c r="L218" s="13">
        <v>0.99</v>
      </c>
      <c r="M218" s="5" t="s">
        <v>3714</v>
      </c>
      <c r="N218" s="13">
        <v>0.99</v>
      </c>
      <c r="O218" s="5" t="s">
        <v>2480</v>
      </c>
      <c r="P218" s="13">
        <v>0.99</v>
      </c>
      <c r="Q218" s="5" t="s">
        <v>4709</v>
      </c>
      <c r="R218" s="13">
        <v>0.99</v>
      </c>
      <c r="S218" s="5" t="s">
        <v>3932</v>
      </c>
      <c r="T218" s="13">
        <v>0.99</v>
      </c>
      <c r="U218" s="5" t="s">
        <v>3425</v>
      </c>
      <c r="V218" s="13">
        <v>0.99</v>
      </c>
      <c r="W218" s="5" t="s">
        <v>2172</v>
      </c>
      <c r="X218" s="13">
        <v>0.99</v>
      </c>
      <c r="Y218" s="5" t="s">
        <v>4012</v>
      </c>
      <c r="Z218" s="13">
        <v>0.99</v>
      </c>
      <c r="AA218" s="5" t="s">
        <v>4802</v>
      </c>
      <c r="AB218" s="13">
        <v>0.99</v>
      </c>
      <c r="AC218" s="5" t="s">
        <v>1941</v>
      </c>
      <c r="AD218" s="13">
        <v>1.99</v>
      </c>
      <c r="AE218" s="5" t="s">
        <v>2454</v>
      </c>
      <c r="AF218" s="13">
        <v>1.99</v>
      </c>
      <c r="AG218" s="5" t="s">
        <v>4411</v>
      </c>
      <c r="AH218" s="13">
        <v>1.99</v>
      </c>
      <c r="AI218" s="5" t="s">
        <v>2340</v>
      </c>
      <c r="AJ218" s="13">
        <v>1.99</v>
      </c>
      <c r="AK218" s="5" t="s">
        <v>680</v>
      </c>
      <c r="AL218" s="13">
        <v>1.99</v>
      </c>
      <c r="AM218" s="5"/>
      <c r="AN218" s="13"/>
    </row>
    <row r="219">
      <c r="A219" s="11">
        <v>185.0</v>
      </c>
      <c r="B219" s="3" t="s">
        <v>5814</v>
      </c>
      <c r="C219" s="5" t="s">
        <v>5634</v>
      </c>
      <c r="D219" s="5" t="s">
        <v>5297</v>
      </c>
      <c r="E219" s="5" t="s">
        <v>5282</v>
      </c>
      <c r="F219" s="14"/>
      <c r="G219" s="5" t="s">
        <v>5283</v>
      </c>
      <c r="H219" s="5" t="s">
        <v>5298</v>
      </c>
      <c r="I219" s="12">
        <f>SUM(L219:AN219)-(J219*Cost!A$2)</f>
        <v>5.34</v>
      </c>
      <c r="J219" s="5">
        <f t="shared" si="1"/>
        <v>6</v>
      </c>
      <c r="K219" s="5" t="s">
        <v>3385</v>
      </c>
      <c r="L219" s="13">
        <v>0.99</v>
      </c>
      <c r="M219" s="5" t="s">
        <v>3638</v>
      </c>
      <c r="N219" s="13">
        <v>0.99</v>
      </c>
      <c r="O219" s="5" t="s">
        <v>4931</v>
      </c>
      <c r="P219" s="13">
        <v>0.99</v>
      </c>
      <c r="Q219" s="5" t="s">
        <v>1620</v>
      </c>
      <c r="R219" s="13">
        <v>0.99</v>
      </c>
      <c r="S219" s="5" t="s">
        <v>3766</v>
      </c>
      <c r="T219" s="13">
        <v>0.99</v>
      </c>
      <c r="U219" s="5" t="s">
        <v>4566</v>
      </c>
      <c r="V219" s="13">
        <v>0.99</v>
      </c>
      <c r="W219" s="14"/>
      <c r="X219" s="15"/>
      <c r="Y219" s="14"/>
      <c r="Z219" s="15"/>
      <c r="AA219" s="14"/>
      <c r="AB219" s="15"/>
      <c r="AC219" s="14"/>
      <c r="AD219" s="15"/>
      <c r="AE219" s="14"/>
      <c r="AF219" s="15"/>
      <c r="AG219" s="14"/>
      <c r="AH219" s="15"/>
      <c r="AI219" s="14"/>
      <c r="AJ219" s="15"/>
      <c r="AK219" s="14"/>
      <c r="AL219" s="15"/>
      <c r="AM219" s="14"/>
      <c r="AN219" s="15"/>
    </row>
    <row r="220">
      <c r="A220" s="11">
        <v>265.0</v>
      </c>
      <c r="B220" s="3" t="s">
        <v>5815</v>
      </c>
      <c r="C220" s="5" t="s">
        <v>5621</v>
      </c>
      <c r="D220" s="5" t="s">
        <v>5235</v>
      </c>
      <c r="E220" s="5" t="s">
        <v>5236</v>
      </c>
      <c r="F220" s="5" t="s">
        <v>5237</v>
      </c>
      <c r="G220" s="5" t="s">
        <v>5064</v>
      </c>
      <c r="H220" s="3" t="s">
        <v>5238</v>
      </c>
      <c r="I220" s="12">
        <f>SUM(L220:AN220)-(J220*Cost!A$2)</f>
        <v>0.89</v>
      </c>
      <c r="J220" s="5">
        <f t="shared" si="1"/>
        <v>1</v>
      </c>
      <c r="K220" s="5" t="s">
        <v>3416</v>
      </c>
      <c r="L220" s="13">
        <v>0.99</v>
      </c>
      <c r="M220" s="14"/>
      <c r="N220" s="15"/>
      <c r="O220" s="14"/>
      <c r="P220" s="15"/>
      <c r="Q220" s="14"/>
      <c r="R220" s="15"/>
      <c r="S220" s="14"/>
      <c r="T220" s="15"/>
      <c r="U220" s="14"/>
      <c r="V220" s="15"/>
      <c r="W220" s="14"/>
      <c r="X220" s="15"/>
      <c r="Y220" s="14"/>
      <c r="Z220" s="15"/>
      <c r="AA220" s="14"/>
      <c r="AB220" s="15"/>
      <c r="AC220" s="14"/>
      <c r="AD220" s="15"/>
      <c r="AE220" s="14"/>
      <c r="AF220" s="15"/>
      <c r="AG220" s="14"/>
      <c r="AH220" s="15"/>
      <c r="AI220" s="14"/>
      <c r="AJ220" s="15"/>
      <c r="AK220" s="14"/>
      <c r="AL220" s="15"/>
      <c r="AM220" s="14"/>
      <c r="AN220" s="15"/>
    </row>
    <row r="221">
      <c r="A221" s="11">
        <v>277.0</v>
      </c>
      <c r="B221" s="3" t="s">
        <v>5816</v>
      </c>
      <c r="C221" s="5" t="s">
        <v>5594</v>
      </c>
      <c r="D221" s="5" t="s">
        <v>5183</v>
      </c>
      <c r="E221" s="5" t="s">
        <v>5184</v>
      </c>
      <c r="F221" s="5" t="s">
        <v>5185</v>
      </c>
      <c r="G221" s="5" t="s">
        <v>5064</v>
      </c>
      <c r="H221" s="3" t="s">
        <v>5186</v>
      </c>
      <c r="I221" s="12">
        <f>SUM(L221:AN221)-(J221*Cost!A$2)</f>
        <v>8.01</v>
      </c>
      <c r="J221" s="5">
        <f t="shared" si="1"/>
        <v>9</v>
      </c>
      <c r="K221" s="5" t="s">
        <v>3433</v>
      </c>
      <c r="L221" s="13">
        <v>0.99</v>
      </c>
      <c r="M221" s="5" t="s">
        <v>3879</v>
      </c>
      <c r="N221" s="13">
        <v>0.99</v>
      </c>
      <c r="O221" s="5" t="s">
        <v>2262</v>
      </c>
      <c r="P221" s="13">
        <v>0.99</v>
      </c>
      <c r="Q221" s="5" t="s">
        <v>3264</v>
      </c>
      <c r="R221" s="13">
        <v>0.99</v>
      </c>
      <c r="S221" s="5" t="s">
        <v>1611</v>
      </c>
      <c r="T221" s="13">
        <v>0.99</v>
      </c>
      <c r="U221" s="5" t="s">
        <v>4923</v>
      </c>
      <c r="V221" s="13">
        <v>0.99</v>
      </c>
      <c r="W221" s="5" t="s">
        <v>1376</v>
      </c>
      <c r="X221" s="13">
        <v>0.99</v>
      </c>
      <c r="Y221" s="5" t="s">
        <v>4103</v>
      </c>
      <c r="Z221" s="13">
        <v>0.99</v>
      </c>
      <c r="AA221" s="5" t="s">
        <v>2755</v>
      </c>
      <c r="AB221" s="13">
        <v>0.99</v>
      </c>
      <c r="AC221" s="14"/>
      <c r="AD221" s="15"/>
      <c r="AE221" s="14"/>
      <c r="AF221" s="15"/>
      <c r="AG221" s="14"/>
      <c r="AH221" s="15"/>
      <c r="AI221" s="14"/>
      <c r="AJ221" s="15"/>
      <c r="AK221" s="14"/>
      <c r="AL221" s="15"/>
      <c r="AM221" s="14"/>
      <c r="AN221" s="15"/>
    </row>
    <row r="222">
      <c r="A222" s="11">
        <v>297.0</v>
      </c>
      <c r="B222" s="3" t="s">
        <v>5817</v>
      </c>
      <c r="C222" s="5" t="s">
        <v>5558</v>
      </c>
      <c r="D222" s="5" t="s">
        <v>5072</v>
      </c>
      <c r="E222" s="5" t="s">
        <v>5073</v>
      </c>
      <c r="F222" s="5" t="s">
        <v>5074</v>
      </c>
      <c r="G222" s="5" t="s">
        <v>5075</v>
      </c>
      <c r="H222" s="5" t="s">
        <v>5076</v>
      </c>
      <c r="I222" s="12">
        <f>SUM(L222:AN222)-(J222*Cost!A$2)</f>
        <v>5.34</v>
      </c>
      <c r="J222" s="5">
        <f t="shared" si="1"/>
        <v>6</v>
      </c>
      <c r="K222" s="5" t="s">
        <v>3438</v>
      </c>
      <c r="L222" s="13">
        <v>0.99</v>
      </c>
      <c r="M222" s="5" t="s">
        <v>3335</v>
      </c>
      <c r="N222" s="13">
        <v>0.99</v>
      </c>
      <c r="O222" s="5" t="s">
        <v>1775</v>
      </c>
      <c r="P222" s="13">
        <v>0.99</v>
      </c>
      <c r="Q222" s="5" t="s">
        <v>3452</v>
      </c>
      <c r="R222" s="13">
        <v>0.99</v>
      </c>
      <c r="S222" s="5" t="s">
        <v>2124</v>
      </c>
      <c r="T222" s="13">
        <v>0.99</v>
      </c>
      <c r="U222" s="5" t="s">
        <v>3411</v>
      </c>
      <c r="V222" s="13">
        <v>0.99</v>
      </c>
      <c r="W222" s="14"/>
      <c r="X222" s="15"/>
      <c r="Y222" s="14"/>
      <c r="Z222" s="15"/>
      <c r="AA222" s="14"/>
      <c r="AB222" s="15"/>
      <c r="AC222" s="14"/>
      <c r="AD222" s="15"/>
      <c r="AE222" s="14"/>
      <c r="AF222" s="15"/>
      <c r="AG222" s="14"/>
      <c r="AH222" s="15"/>
      <c r="AI222" s="14"/>
      <c r="AJ222" s="15"/>
      <c r="AK222" s="14"/>
      <c r="AL222" s="15"/>
      <c r="AM222" s="14"/>
      <c r="AN222" s="15"/>
    </row>
    <row r="223">
      <c r="A223" s="11">
        <v>85.0</v>
      </c>
      <c r="B223" s="3" t="s">
        <v>5818</v>
      </c>
      <c r="C223" s="5" t="s">
        <v>5687</v>
      </c>
      <c r="D223" s="5" t="s">
        <v>5311</v>
      </c>
      <c r="E223" s="5" t="s">
        <v>5312</v>
      </c>
      <c r="F223" s="14"/>
      <c r="G223" s="5" t="s">
        <v>5313</v>
      </c>
      <c r="H223" s="5" t="s">
        <v>5314</v>
      </c>
      <c r="I223" s="12">
        <f>SUM(L223:AN223)-(J223*Cost!A$2)</f>
        <v>1.78</v>
      </c>
      <c r="J223" s="5">
        <f t="shared" si="1"/>
        <v>2</v>
      </c>
      <c r="K223" s="5" t="s">
        <v>3450</v>
      </c>
      <c r="L223" s="13">
        <v>0.99</v>
      </c>
      <c r="M223" s="5" t="s">
        <v>3349</v>
      </c>
      <c r="N223" s="13">
        <v>0.99</v>
      </c>
      <c r="O223" s="14"/>
      <c r="P223" s="15"/>
      <c r="Q223" s="14"/>
      <c r="R223" s="15"/>
      <c r="S223" s="14"/>
      <c r="T223" s="15"/>
      <c r="U223" s="14"/>
      <c r="V223" s="15"/>
      <c r="W223" s="14"/>
      <c r="X223" s="15"/>
      <c r="Y223" s="14"/>
      <c r="Z223" s="15"/>
      <c r="AA223" s="14"/>
      <c r="AB223" s="15"/>
      <c r="AC223" s="14"/>
      <c r="AD223" s="15"/>
      <c r="AE223" s="14"/>
      <c r="AF223" s="15"/>
      <c r="AG223" s="14"/>
      <c r="AH223" s="15"/>
      <c r="AI223" s="14"/>
      <c r="AJ223" s="15"/>
      <c r="AK223" s="14"/>
      <c r="AL223" s="15"/>
      <c r="AM223" s="14"/>
      <c r="AN223" s="15"/>
    </row>
    <row r="224">
      <c r="A224" s="11">
        <v>266.0</v>
      </c>
      <c r="B224" s="3" t="s">
        <v>5819</v>
      </c>
      <c r="C224" s="5" t="s">
        <v>5644</v>
      </c>
      <c r="D224" s="5" t="s">
        <v>5152</v>
      </c>
      <c r="E224" s="5" t="s">
        <v>5153</v>
      </c>
      <c r="F224" s="5" t="s">
        <v>5154</v>
      </c>
      <c r="G224" s="5" t="s">
        <v>5064</v>
      </c>
      <c r="H224" s="3" t="s">
        <v>5155</v>
      </c>
      <c r="I224" s="12">
        <f>SUM(L224:AN224)-(J224*Cost!A$2)</f>
        <v>1.78</v>
      </c>
      <c r="J224" s="5">
        <f t="shared" si="1"/>
        <v>2</v>
      </c>
      <c r="K224" s="5" t="s">
        <v>3471</v>
      </c>
      <c r="L224" s="13">
        <v>0.99</v>
      </c>
      <c r="M224" s="5" t="s">
        <v>4456</v>
      </c>
      <c r="N224" s="13">
        <v>0.99</v>
      </c>
      <c r="O224" s="14"/>
      <c r="P224" s="15"/>
      <c r="Q224" s="14"/>
      <c r="R224" s="15"/>
      <c r="S224" s="14"/>
      <c r="T224" s="15"/>
      <c r="U224" s="14"/>
      <c r="V224" s="15"/>
      <c r="W224" s="14"/>
      <c r="X224" s="15"/>
      <c r="Y224" s="14"/>
      <c r="Z224" s="15"/>
      <c r="AA224" s="14"/>
      <c r="AB224" s="15"/>
      <c r="AC224" s="14"/>
      <c r="AD224" s="15"/>
      <c r="AE224" s="14"/>
      <c r="AF224" s="15"/>
      <c r="AG224" s="14"/>
      <c r="AH224" s="15"/>
      <c r="AI224" s="14"/>
      <c r="AJ224" s="15"/>
      <c r="AK224" s="14"/>
      <c r="AL224" s="15"/>
      <c r="AM224" s="14"/>
      <c r="AN224" s="15"/>
    </row>
    <row r="225">
      <c r="A225" s="11">
        <v>136.0</v>
      </c>
      <c r="B225" s="3" t="s">
        <v>5820</v>
      </c>
      <c r="C225" s="5" t="s">
        <v>5582</v>
      </c>
      <c r="D225" s="5" t="s">
        <v>5318</v>
      </c>
      <c r="E225" s="5" t="s">
        <v>5319</v>
      </c>
      <c r="F225" s="5" t="s">
        <v>5320</v>
      </c>
      <c r="G225" s="5" t="s">
        <v>5064</v>
      </c>
      <c r="H225" s="3" t="s">
        <v>5321</v>
      </c>
      <c r="I225" s="12">
        <f>SUM(L225:AN225)-(J225*Cost!A$2)</f>
        <v>5.34</v>
      </c>
      <c r="J225" s="5">
        <f t="shared" si="1"/>
        <v>6</v>
      </c>
      <c r="K225" s="5" t="s">
        <v>3477</v>
      </c>
      <c r="L225" s="13">
        <v>0.99</v>
      </c>
      <c r="M225" s="5" t="s">
        <v>2886</v>
      </c>
      <c r="N225" s="13">
        <v>0.99</v>
      </c>
      <c r="O225" s="5" t="s">
        <v>1088</v>
      </c>
      <c r="P225" s="13">
        <v>0.99</v>
      </c>
      <c r="Q225" s="5" t="s">
        <v>2554</v>
      </c>
      <c r="R225" s="13">
        <v>0.99</v>
      </c>
      <c r="S225" s="5" t="s">
        <v>3183</v>
      </c>
      <c r="T225" s="13">
        <v>0.99</v>
      </c>
      <c r="U225" s="5" t="s">
        <v>3084</v>
      </c>
      <c r="V225" s="13">
        <v>0.99</v>
      </c>
      <c r="W225" s="14"/>
      <c r="X225" s="15"/>
      <c r="Y225" s="14"/>
      <c r="Z225" s="15"/>
      <c r="AA225" s="14"/>
      <c r="AB225" s="15"/>
      <c r="AC225" s="14"/>
      <c r="AD225" s="15"/>
      <c r="AE225" s="14"/>
      <c r="AF225" s="15"/>
      <c r="AG225" s="14"/>
      <c r="AH225" s="15"/>
      <c r="AI225" s="14"/>
      <c r="AJ225" s="15"/>
      <c r="AK225" s="14"/>
      <c r="AL225" s="15"/>
      <c r="AM225" s="14"/>
      <c r="AN225" s="15"/>
    </row>
    <row r="226">
      <c r="A226" s="11">
        <v>230.0</v>
      </c>
      <c r="B226" s="3" t="s">
        <v>5821</v>
      </c>
      <c r="C226" s="5" t="s">
        <v>5649</v>
      </c>
      <c r="D226" s="5" t="s">
        <v>5137</v>
      </c>
      <c r="E226" s="5" t="s">
        <v>442</v>
      </c>
      <c r="F226" s="5" t="s">
        <v>443</v>
      </c>
      <c r="G226" s="5" t="s">
        <v>444</v>
      </c>
      <c r="H226" s="5" t="s">
        <v>5138</v>
      </c>
      <c r="I226" s="12">
        <f>SUM(L226:AN226)-(J226*Cost!A$2)</f>
        <v>0.89</v>
      </c>
      <c r="J226" s="5">
        <f t="shared" si="1"/>
        <v>1</v>
      </c>
      <c r="K226" s="5" t="s">
        <v>3495</v>
      </c>
      <c r="L226" s="13">
        <v>0.99</v>
      </c>
      <c r="M226" s="14"/>
      <c r="N226" s="15"/>
      <c r="O226" s="14"/>
      <c r="P226" s="15"/>
      <c r="Q226" s="14"/>
      <c r="R226" s="15"/>
      <c r="S226" s="14"/>
      <c r="T226" s="15"/>
      <c r="U226" s="14"/>
      <c r="V226" s="15"/>
      <c r="W226" s="14"/>
      <c r="X226" s="15"/>
      <c r="Y226" s="14"/>
      <c r="Z226" s="15"/>
      <c r="AA226" s="14"/>
      <c r="AB226" s="15"/>
      <c r="AC226" s="14"/>
      <c r="AD226" s="15"/>
      <c r="AE226" s="14"/>
      <c r="AF226" s="15"/>
      <c r="AG226" s="14"/>
      <c r="AH226" s="15"/>
      <c r="AI226" s="14"/>
      <c r="AJ226" s="15"/>
      <c r="AK226" s="14"/>
      <c r="AL226" s="15"/>
      <c r="AM226" s="14"/>
      <c r="AN226" s="15"/>
    </row>
    <row r="227">
      <c r="A227" s="11">
        <v>302.0</v>
      </c>
      <c r="B227" s="3" t="s">
        <v>5578</v>
      </c>
      <c r="C227" s="5" t="s">
        <v>5568</v>
      </c>
      <c r="D227" s="5" t="s">
        <v>5341</v>
      </c>
      <c r="E227" s="5" t="s">
        <v>5342</v>
      </c>
      <c r="F227" s="14"/>
      <c r="G227" s="5" t="s">
        <v>5162</v>
      </c>
      <c r="H227" s="3" t="s">
        <v>5343</v>
      </c>
      <c r="I227" s="12">
        <f>SUM(L227:AN227)-(J227*Cost!A$2)</f>
        <v>1.78</v>
      </c>
      <c r="J227" s="5">
        <f t="shared" si="1"/>
        <v>2</v>
      </c>
      <c r="K227" s="5" t="s">
        <v>3510</v>
      </c>
      <c r="L227" s="13">
        <v>0.99</v>
      </c>
      <c r="M227" s="5" t="s">
        <v>4994</v>
      </c>
      <c r="N227" s="13">
        <v>0.99</v>
      </c>
      <c r="O227" s="14"/>
      <c r="P227" s="15"/>
      <c r="Q227" s="14"/>
      <c r="R227" s="15"/>
      <c r="S227" s="14"/>
      <c r="T227" s="15"/>
      <c r="U227" s="14"/>
      <c r="V227" s="15"/>
      <c r="W227" s="14"/>
      <c r="X227" s="15"/>
      <c r="Y227" s="14"/>
      <c r="Z227" s="15"/>
      <c r="AA227" s="14"/>
      <c r="AB227" s="15"/>
      <c r="AC227" s="14"/>
      <c r="AD227" s="15"/>
      <c r="AE227" s="14"/>
      <c r="AF227" s="15"/>
      <c r="AG227" s="14"/>
      <c r="AH227" s="15"/>
      <c r="AI227" s="14"/>
      <c r="AJ227" s="15"/>
      <c r="AK227" s="14"/>
      <c r="AL227" s="15"/>
      <c r="AM227" s="14"/>
      <c r="AN227" s="15"/>
    </row>
    <row r="228">
      <c r="A228" s="11">
        <v>352.0</v>
      </c>
      <c r="B228" s="3" t="s">
        <v>5822</v>
      </c>
      <c r="C228" s="5" t="s">
        <v>5724</v>
      </c>
      <c r="D228" s="5" t="s">
        <v>5090</v>
      </c>
      <c r="E228" s="5" t="s">
        <v>5091</v>
      </c>
      <c r="F228" s="5" t="s">
        <v>5063</v>
      </c>
      <c r="G228" s="5" t="s">
        <v>5064</v>
      </c>
      <c r="H228" s="5" t="s">
        <v>5092</v>
      </c>
      <c r="I228" s="12">
        <f>SUM(L228:AN228)-(J228*Cost!A$2)</f>
        <v>3.56</v>
      </c>
      <c r="J228" s="5">
        <f t="shared" si="1"/>
        <v>4</v>
      </c>
      <c r="K228" s="5" t="s">
        <v>3516</v>
      </c>
      <c r="L228" s="13">
        <v>0.99</v>
      </c>
      <c r="M228" s="5" t="s">
        <v>754</v>
      </c>
      <c r="N228" s="13">
        <v>0.99</v>
      </c>
      <c r="O228" s="5" t="s">
        <v>1854</v>
      </c>
      <c r="P228" s="13">
        <v>0.99</v>
      </c>
      <c r="Q228" s="5" t="s">
        <v>2876</v>
      </c>
      <c r="R228" s="13">
        <v>0.99</v>
      </c>
      <c r="S228" s="14"/>
      <c r="T228" s="15"/>
      <c r="U228" s="14"/>
      <c r="V228" s="15"/>
      <c r="W228" s="14"/>
      <c r="X228" s="15"/>
      <c r="Y228" s="14"/>
      <c r="Z228" s="15"/>
      <c r="AA228" s="14"/>
      <c r="AB228" s="15"/>
      <c r="AC228" s="14"/>
      <c r="AD228" s="15"/>
      <c r="AE228" s="14"/>
      <c r="AF228" s="15"/>
      <c r="AG228" s="14"/>
      <c r="AH228" s="15"/>
      <c r="AI228" s="14"/>
      <c r="AJ228" s="15"/>
      <c r="AK228" s="14"/>
      <c r="AL228" s="15"/>
      <c r="AM228" s="14"/>
      <c r="AN228" s="15"/>
    </row>
    <row r="229">
      <c r="A229" s="11">
        <v>337.0</v>
      </c>
      <c r="B229" s="3" t="s">
        <v>5695</v>
      </c>
      <c r="C229" s="5" t="s">
        <v>5653</v>
      </c>
      <c r="D229" s="5" t="s">
        <v>5251</v>
      </c>
      <c r="E229" s="5" t="s">
        <v>5252</v>
      </c>
      <c r="F229" s="14"/>
      <c r="G229" s="5" t="s">
        <v>5253</v>
      </c>
      <c r="H229" s="3" t="s">
        <v>5254</v>
      </c>
      <c r="I229" s="12">
        <f>SUM(L229:AN229)-(J229*Cost!A$2)</f>
        <v>1.78</v>
      </c>
      <c r="J229" s="5">
        <f t="shared" si="1"/>
        <v>2</v>
      </c>
      <c r="K229" s="5" t="s">
        <v>3518</v>
      </c>
      <c r="L229" s="13">
        <v>0.99</v>
      </c>
      <c r="M229" s="5" t="s">
        <v>2578</v>
      </c>
      <c r="N229" s="13">
        <v>0.99</v>
      </c>
      <c r="O229" s="14"/>
      <c r="P229" s="15"/>
      <c r="Q229" s="14"/>
      <c r="R229" s="15"/>
      <c r="S229" s="14"/>
      <c r="T229" s="15"/>
      <c r="U229" s="14"/>
      <c r="V229" s="15"/>
      <c r="W229" s="14"/>
      <c r="X229" s="15"/>
      <c r="Y229" s="14"/>
      <c r="Z229" s="15"/>
      <c r="AA229" s="14"/>
      <c r="AB229" s="15"/>
      <c r="AC229" s="14"/>
      <c r="AD229" s="15"/>
      <c r="AE229" s="14"/>
      <c r="AF229" s="15"/>
      <c r="AG229" s="14"/>
      <c r="AH229" s="15"/>
      <c r="AI229" s="14"/>
      <c r="AJ229" s="15"/>
      <c r="AK229" s="14"/>
      <c r="AL229" s="15"/>
      <c r="AM229" s="14"/>
      <c r="AN229" s="15"/>
    </row>
    <row r="230">
      <c r="A230" s="11">
        <v>52.0</v>
      </c>
      <c r="B230" s="3" t="s">
        <v>5823</v>
      </c>
      <c r="C230" s="5" t="s">
        <v>5590</v>
      </c>
      <c r="D230" s="5" t="s">
        <v>5441</v>
      </c>
      <c r="E230" s="5" t="s">
        <v>5435</v>
      </c>
      <c r="F230" s="14"/>
      <c r="G230" s="5" t="s">
        <v>5305</v>
      </c>
      <c r="H230" s="3" t="s">
        <v>5442</v>
      </c>
      <c r="I230" s="12">
        <f>SUM(L230:AN230)-(J230*Cost!A$2)</f>
        <v>5.34</v>
      </c>
      <c r="J230" s="5">
        <f t="shared" si="1"/>
        <v>6</v>
      </c>
      <c r="K230" s="5" t="s">
        <v>3537</v>
      </c>
      <c r="L230" s="13">
        <v>0.99</v>
      </c>
      <c r="M230" s="5" t="s">
        <v>1461</v>
      </c>
      <c r="N230" s="13">
        <v>0.99</v>
      </c>
      <c r="O230" s="5" t="s">
        <v>1999</v>
      </c>
      <c r="P230" s="13">
        <v>0.99</v>
      </c>
      <c r="Q230" s="5" t="s">
        <v>1392</v>
      </c>
      <c r="R230" s="13">
        <v>0.99</v>
      </c>
      <c r="S230" s="5" t="s">
        <v>2279</v>
      </c>
      <c r="T230" s="13">
        <v>0.99</v>
      </c>
      <c r="U230" s="5" t="s">
        <v>2572</v>
      </c>
      <c r="V230" s="13">
        <v>0.99</v>
      </c>
      <c r="W230" s="14"/>
      <c r="X230" s="15"/>
      <c r="Y230" s="14"/>
      <c r="Z230" s="15"/>
      <c r="AA230" s="14"/>
      <c r="AB230" s="15"/>
      <c r="AC230" s="14"/>
      <c r="AD230" s="15"/>
      <c r="AE230" s="14"/>
      <c r="AF230" s="15"/>
      <c r="AG230" s="14"/>
      <c r="AH230" s="15"/>
      <c r="AI230" s="14"/>
      <c r="AJ230" s="15"/>
      <c r="AK230" s="14"/>
      <c r="AL230" s="15"/>
      <c r="AM230" s="14"/>
      <c r="AN230" s="15"/>
    </row>
    <row r="231">
      <c r="A231" s="11">
        <v>289.0</v>
      </c>
      <c r="B231" s="3" t="s">
        <v>5824</v>
      </c>
      <c r="C231" s="5" t="s">
        <v>5644</v>
      </c>
      <c r="D231" s="5" t="s">
        <v>5152</v>
      </c>
      <c r="E231" s="5" t="s">
        <v>5153</v>
      </c>
      <c r="F231" s="5" t="s">
        <v>5154</v>
      </c>
      <c r="G231" s="5" t="s">
        <v>5064</v>
      </c>
      <c r="H231" s="3" t="s">
        <v>5155</v>
      </c>
      <c r="I231" s="12">
        <f>SUM(L231:AN231)-(J231*Cost!A$2)</f>
        <v>3.56</v>
      </c>
      <c r="J231" s="5">
        <f t="shared" si="1"/>
        <v>4</v>
      </c>
      <c r="K231" s="5" t="s">
        <v>3543</v>
      </c>
      <c r="L231" s="13">
        <v>0.99</v>
      </c>
      <c r="M231" s="5" t="s">
        <v>4205</v>
      </c>
      <c r="N231" s="13">
        <v>0.99</v>
      </c>
      <c r="O231" s="5" t="s">
        <v>1321</v>
      </c>
      <c r="P231" s="13">
        <v>0.99</v>
      </c>
      <c r="Q231" s="5" t="s">
        <v>3708</v>
      </c>
      <c r="R231" s="13">
        <v>0.99</v>
      </c>
      <c r="S231" s="14"/>
      <c r="T231" s="15"/>
      <c r="U231" s="14"/>
      <c r="V231" s="15"/>
      <c r="W231" s="14"/>
      <c r="X231" s="15"/>
      <c r="Y231" s="14"/>
      <c r="Z231" s="15"/>
      <c r="AA231" s="14"/>
      <c r="AB231" s="15"/>
      <c r="AC231" s="14"/>
      <c r="AD231" s="15"/>
      <c r="AE231" s="14"/>
      <c r="AF231" s="15"/>
      <c r="AG231" s="14"/>
      <c r="AH231" s="15"/>
      <c r="AI231" s="14"/>
      <c r="AJ231" s="15"/>
      <c r="AK231" s="14"/>
      <c r="AL231" s="15"/>
      <c r="AM231" s="14"/>
      <c r="AN231" s="15"/>
    </row>
    <row r="232">
      <c r="A232" s="11">
        <v>138.0</v>
      </c>
      <c r="B232" s="3" t="s">
        <v>5825</v>
      </c>
      <c r="C232" s="5" t="s">
        <v>5636</v>
      </c>
      <c r="D232" s="5" t="s">
        <v>5510</v>
      </c>
      <c r="E232" s="5" t="s">
        <v>5511</v>
      </c>
      <c r="F232" s="14"/>
      <c r="G232" s="5" t="s">
        <v>5305</v>
      </c>
      <c r="H232" s="3" t="s">
        <v>5512</v>
      </c>
      <c r="I232" s="12">
        <f>SUM(L232:AN232)-(J232*Cost!A$2)</f>
        <v>12.46</v>
      </c>
      <c r="J232" s="5">
        <f t="shared" si="1"/>
        <v>14</v>
      </c>
      <c r="K232" s="5" t="s">
        <v>3545</v>
      </c>
      <c r="L232" s="13">
        <v>0.99</v>
      </c>
      <c r="M232" s="5" t="s">
        <v>1932</v>
      </c>
      <c r="N232" s="13">
        <v>0.99</v>
      </c>
      <c r="O232" s="5" t="s">
        <v>2528</v>
      </c>
      <c r="P232" s="13">
        <v>0.99</v>
      </c>
      <c r="Q232" s="5" t="s">
        <v>4849</v>
      </c>
      <c r="R232" s="13">
        <v>0.99</v>
      </c>
      <c r="S232" s="5" t="s">
        <v>4269</v>
      </c>
      <c r="T232" s="13">
        <v>0.99</v>
      </c>
      <c r="U232" s="5" t="s">
        <v>1661</v>
      </c>
      <c r="V232" s="13">
        <v>0.99</v>
      </c>
      <c r="W232" s="5" t="s">
        <v>3352</v>
      </c>
      <c r="X232" s="13">
        <v>0.99</v>
      </c>
      <c r="Y232" s="5" t="s">
        <v>3174</v>
      </c>
      <c r="Z232" s="13">
        <v>0.99</v>
      </c>
      <c r="AA232" s="5" t="s">
        <v>2793</v>
      </c>
      <c r="AB232" s="13">
        <v>0.99</v>
      </c>
      <c r="AC232" s="5" t="s">
        <v>2877</v>
      </c>
      <c r="AD232" s="13">
        <v>0.99</v>
      </c>
      <c r="AE232" s="5" t="s">
        <v>2119</v>
      </c>
      <c r="AF232" s="13">
        <v>0.99</v>
      </c>
      <c r="AG232" s="5" t="s">
        <v>2876</v>
      </c>
      <c r="AH232" s="13">
        <v>0.99</v>
      </c>
      <c r="AI232" s="5" t="s">
        <v>1245</v>
      </c>
      <c r="AJ232" s="13">
        <v>0.99</v>
      </c>
      <c r="AK232" s="5" t="s">
        <v>4238</v>
      </c>
      <c r="AL232" s="13">
        <v>0.99</v>
      </c>
      <c r="AM232" s="5"/>
      <c r="AN232" s="13"/>
    </row>
    <row r="233">
      <c r="A233" s="11">
        <v>368.0</v>
      </c>
      <c r="B233" s="3" t="s">
        <v>5826</v>
      </c>
      <c r="C233" s="5" t="s">
        <v>5568</v>
      </c>
      <c r="D233" s="5" t="s">
        <v>5341</v>
      </c>
      <c r="E233" s="5" t="s">
        <v>5342</v>
      </c>
      <c r="F233" s="14"/>
      <c r="G233" s="5" t="s">
        <v>5162</v>
      </c>
      <c r="H233" s="3" t="s">
        <v>5343</v>
      </c>
      <c r="I233" s="12">
        <f>SUM(L233:AN233)-(J233*Cost!A$2)</f>
        <v>8.01</v>
      </c>
      <c r="J233" s="5">
        <f t="shared" si="1"/>
        <v>9</v>
      </c>
      <c r="K233" s="5" t="s">
        <v>3546</v>
      </c>
      <c r="L233" s="13">
        <v>0.99</v>
      </c>
      <c r="M233" s="5" t="s">
        <v>2689</v>
      </c>
      <c r="N233" s="13">
        <v>0.99</v>
      </c>
      <c r="O233" s="5" t="s">
        <v>2658</v>
      </c>
      <c r="P233" s="13">
        <v>0.99</v>
      </c>
      <c r="Q233" s="5" t="s">
        <v>2291</v>
      </c>
      <c r="R233" s="13">
        <v>0.99</v>
      </c>
      <c r="S233" s="5" t="s">
        <v>1847</v>
      </c>
      <c r="T233" s="13">
        <v>0.99</v>
      </c>
      <c r="U233" s="5" t="s">
        <v>4952</v>
      </c>
      <c r="V233" s="13">
        <v>0.99</v>
      </c>
      <c r="W233" s="5" t="s">
        <v>3783</v>
      </c>
      <c r="X233" s="13">
        <v>0.99</v>
      </c>
      <c r="Y233" s="5" t="s">
        <v>4077</v>
      </c>
      <c r="Z233" s="13">
        <v>0.99</v>
      </c>
      <c r="AA233" s="5" t="s">
        <v>2470</v>
      </c>
      <c r="AB233" s="13">
        <v>0.99</v>
      </c>
      <c r="AC233" s="14"/>
      <c r="AD233" s="15"/>
      <c r="AE233" s="14"/>
      <c r="AF233" s="15"/>
      <c r="AG233" s="14"/>
      <c r="AH233" s="15"/>
      <c r="AI233" s="14"/>
      <c r="AJ233" s="15"/>
      <c r="AK233" s="14"/>
      <c r="AL233" s="15"/>
      <c r="AM233" s="14"/>
      <c r="AN233" s="15"/>
    </row>
    <row r="234">
      <c r="A234" s="11">
        <v>86.0</v>
      </c>
      <c r="B234" s="3" t="s">
        <v>5827</v>
      </c>
      <c r="C234" s="5" t="s">
        <v>5573</v>
      </c>
      <c r="D234" s="5" t="s">
        <v>5332</v>
      </c>
      <c r="E234" s="5" t="s">
        <v>5333</v>
      </c>
      <c r="F234" s="5" t="s">
        <v>5334</v>
      </c>
      <c r="G234" s="5" t="s">
        <v>5335</v>
      </c>
      <c r="H234" s="3" t="s">
        <v>5336</v>
      </c>
      <c r="I234" s="12">
        <f>SUM(L234:AN234)-(J234*Cost!A$2)</f>
        <v>3.56</v>
      </c>
      <c r="J234" s="5">
        <f t="shared" si="1"/>
        <v>4</v>
      </c>
      <c r="K234" s="5" t="s">
        <v>3563</v>
      </c>
      <c r="L234" s="13">
        <v>0.99</v>
      </c>
      <c r="M234" s="5" t="s">
        <v>731</v>
      </c>
      <c r="N234" s="13">
        <v>0.99</v>
      </c>
      <c r="O234" s="5" t="s">
        <v>663</v>
      </c>
      <c r="P234" s="13">
        <v>0.99</v>
      </c>
      <c r="Q234" s="5" t="s">
        <v>3336</v>
      </c>
      <c r="R234" s="13">
        <v>0.99</v>
      </c>
      <c r="S234" s="14"/>
      <c r="T234" s="15"/>
      <c r="U234" s="14"/>
      <c r="V234" s="15"/>
      <c r="W234" s="14"/>
      <c r="X234" s="15"/>
      <c r="Y234" s="14"/>
      <c r="Z234" s="15"/>
      <c r="AA234" s="14"/>
      <c r="AB234" s="15"/>
      <c r="AC234" s="14"/>
      <c r="AD234" s="15"/>
      <c r="AE234" s="14"/>
      <c r="AF234" s="15"/>
      <c r="AG234" s="14"/>
      <c r="AH234" s="15"/>
      <c r="AI234" s="14"/>
      <c r="AJ234" s="15"/>
      <c r="AK234" s="14"/>
      <c r="AL234" s="15"/>
      <c r="AM234" s="14"/>
      <c r="AN234" s="15"/>
    </row>
    <row r="235">
      <c r="A235" s="11">
        <v>341.0</v>
      </c>
      <c r="B235" s="3" t="s">
        <v>5828</v>
      </c>
      <c r="C235" s="5" t="s">
        <v>5747</v>
      </c>
      <c r="D235" s="5" t="s">
        <v>5168</v>
      </c>
      <c r="E235" s="5" t="s">
        <v>3364</v>
      </c>
      <c r="F235" s="5" t="s">
        <v>5169</v>
      </c>
      <c r="G235" s="5" t="s">
        <v>5064</v>
      </c>
      <c r="H235" s="5" t="s">
        <v>5170</v>
      </c>
      <c r="I235" s="12">
        <f>SUM(L235:AN235)-(J235*Cost!A$2)</f>
        <v>12.46</v>
      </c>
      <c r="J235" s="5">
        <f t="shared" si="1"/>
        <v>14</v>
      </c>
      <c r="K235" s="5" t="s">
        <v>3564</v>
      </c>
      <c r="L235" s="13">
        <v>0.99</v>
      </c>
      <c r="M235" s="5" t="s">
        <v>3170</v>
      </c>
      <c r="N235" s="13">
        <v>0.99</v>
      </c>
      <c r="O235" s="5" t="s">
        <v>3206</v>
      </c>
      <c r="P235" s="13">
        <v>0.99</v>
      </c>
      <c r="Q235" s="5" t="s">
        <v>5011</v>
      </c>
      <c r="R235" s="13">
        <v>0.99</v>
      </c>
      <c r="S235" s="5" t="s">
        <v>3390</v>
      </c>
      <c r="T235" s="13">
        <v>0.99</v>
      </c>
      <c r="U235" s="5" t="s">
        <v>3403</v>
      </c>
      <c r="V235" s="13">
        <v>0.99</v>
      </c>
      <c r="W235" s="5" t="s">
        <v>3131</v>
      </c>
      <c r="X235" s="13">
        <v>0.99</v>
      </c>
      <c r="Y235" s="5" t="s">
        <v>4157</v>
      </c>
      <c r="Z235" s="13">
        <v>0.99</v>
      </c>
      <c r="AA235" s="5" t="s">
        <v>2836</v>
      </c>
      <c r="AB235" s="13">
        <v>0.99</v>
      </c>
      <c r="AC235" s="5" t="s">
        <v>2531</v>
      </c>
      <c r="AD235" s="13">
        <v>0.99</v>
      </c>
      <c r="AE235" s="5" t="s">
        <v>784</v>
      </c>
      <c r="AF235" s="13">
        <v>0.99</v>
      </c>
      <c r="AG235" s="5" t="s">
        <v>3505</v>
      </c>
      <c r="AH235" s="13">
        <v>0.99</v>
      </c>
      <c r="AI235" s="5" t="s">
        <v>4917</v>
      </c>
      <c r="AJ235" s="13">
        <v>0.99</v>
      </c>
      <c r="AK235" s="5" t="s">
        <v>3528</v>
      </c>
      <c r="AL235" s="13">
        <v>0.99</v>
      </c>
      <c r="AM235" s="5"/>
      <c r="AN235" s="13"/>
    </row>
    <row r="236">
      <c r="A236" s="11">
        <v>73.0</v>
      </c>
      <c r="B236" s="3" t="s">
        <v>5829</v>
      </c>
      <c r="C236" s="5" t="s">
        <v>5588</v>
      </c>
      <c r="D236" s="5" t="s">
        <v>5206</v>
      </c>
      <c r="E236" s="5" t="s">
        <v>5207</v>
      </c>
      <c r="F236" s="14"/>
      <c r="G236" s="5" t="s">
        <v>5208</v>
      </c>
      <c r="H236" s="14"/>
      <c r="I236" s="12">
        <f>SUM(L236:AN236)-(J236*Cost!A$2)</f>
        <v>5.34</v>
      </c>
      <c r="J236" s="5">
        <f t="shared" si="1"/>
        <v>6</v>
      </c>
      <c r="K236" s="5" t="s">
        <v>3572</v>
      </c>
      <c r="L236" s="13">
        <v>0.99</v>
      </c>
      <c r="M236" s="5" t="s">
        <v>2113</v>
      </c>
      <c r="N236" s="13">
        <v>0.99</v>
      </c>
      <c r="O236" s="5" t="s">
        <v>3087</v>
      </c>
      <c r="P236" s="13">
        <v>0.99</v>
      </c>
      <c r="Q236" s="5" t="s">
        <v>1067</v>
      </c>
      <c r="R236" s="13">
        <v>0.99</v>
      </c>
      <c r="S236" s="5" t="s">
        <v>3757</v>
      </c>
      <c r="T236" s="13">
        <v>0.99</v>
      </c>
      <c r="U236" s="5" t="s">
        <v>4000</v>
      </c>
      <c r="V236" s="13">
        <v>0.99</v>
      </c>
      <c r="W236" s="14"/>
      <c r="X236" s="15"/>
      <c r="Y236" s="14"/>
      <c r="Z236" s="15"/>
      <c r="AA236" s="14"/>
      <c r="AB236" s="15"/>
      <c r="AC236" s="14"/>
      <c r="AD236" s="15"/>
      <c r="AE236" s="14"/>
      <c r="AF236" s="15"/>
      <c r="AG236" s="14"/>
      <c r="AH236" s="15"/>
      <c r="AI236" s="14"/>
      <c r="AJ236" s="15"/>
      <c r="AK236" s="14"/>
      <c r="AL236" s="15"/>
      <c r="AM236" s="14"/>
      <c r="AN236" s="15"/>
    </row>
    <row r="237">
      <c r="A237" s="11">
        <v>405.0</v>
      </c>
      <c r="B237" s="3" t="s">
        <v>5830</v>
      </c>
      <c r="C237" s="5" t="s">
        <v>5611</v>
      </c>
      <c r="D237" s="5" t="s">
        <v>5348</v>
      </c>
      <c r="E237" s="5" t="s">
        <v>5091</v>
      </c>
      <c r="F237" s="5" t="s">
        <v>5063</v>
      </c>
      <c r="G237" s="5" t="s">
        <v>5064</v>
      </c>
      <c r="H237" s="5" t="s">
        <v>5349</v>
      </c>
      <c r="I237" s="12">
        <f>SUM(L237:AN237)-(J237*Cost!A$2)</f>
        <v>0.89</v>
      </c>
      <c r="J237" s="5">
        <f t="shared" si="1"/>
        <v>1</v>
      </c>
      <c r="K237" s="5" t="s">
        <v>3601</v>
      </c>
      <c r="L237" s="13">
        <v>0.99</v>
      </c>
      <c r="M237" s="14"/>
      <c r="N237" s="15"/>
      <c r="O237" s="14"/>
      <c r="P237" s="15"/>
      <c r="Q237" s="14"/>
      <c r="R237" s="15"/>
      <c r="S237" s="14"/>
      <c r="T237" s="15"/>
      <c r="U237" s="14"/>
      <c r="V237" s="15"/>
      <c r="W237" s="14"/>
      <c r="X237" s="15"/>
      <c r="Y237" s="14"/>
      <c r="Z237" s="15"/>
      <c r="AA237" s="14"/>
      <c r="AB237" s="15"/>
      <c r="AC237" s="14"/>
      <c r="AD237" s="15"/>
      <c r="AE237" s="14"/>
      <c r="AF237" s="15"/>
      <c r="AG237" s="14"/>
      <c r="AH237" s="15"/>
      <c r="AI237" s="14"/>
      <c r="AJ237" s="15"/>
      <c r="AK237" s="14"/>
      <c r="AL237" s="15"/>
      <c r="AM237" s="14"/>
      <c r="AN237" s="15"/>
    </row>
    <row r="238">
      <c r="A238" s="11">
        <v>318.0</v>
      </c>
      <c r="B238" s="3" t="s">
        <v>5831</v>
      </c>
      <c r="C238" s="5" t="s">
        <v>5562</v>
      </c>
      <c r="D238" s="5" t="s">
        <v>5243</v>
      </c>
      <c r="E238" s="5" t="s">
        <v>5244</v>
      </c>
      <c r="F238" s="14"/>
      <c r="G238" s="5" t="s">
        <v>5245</v>
      </c>
      <c r="H238" s="3" t="s">
        <v>5246</v>
      </c>
      <c r="I238" s="12">
        <f>SUM(L238:AN238)-(J238*Cost!A$2)</f>
        <v>5.34</v>
      </c>
      <c r="J238" s="5">
        <f t="shared" si="1"/>
        <v>6</v>
      </c>
      <c r="K238" s="5" t="s">
        <v>3602</v>
      </c>
      <c r="L238" s="13">
        <v>0.99</v>
      </c>
      <c r="M238" s="5" t="s">
        <v>4326</v>
      </c>
      <c r="N238" s="13">
        <v>0.99</v>
      </c>
      <c r="O238" s="5" t="s">
        <v>2814</v>
      </c>
      <c r="P238" s="13">
        <v>0.99</v>
      </c>
      <c r="Q238" s="5" t="s">
        <v>4839</v>
      </c>
      <c r="R238" s="13">
        <v>0.99</v>
      </c>
      <c r="S238" s="5" t="s">
        <v>3815</v>
      </c>
      <c r="T238" s="13">
        <v>0.99</v>
      </c>
      <c r="U238" s="5" t="s">
        <v>2629</v>
      </c>
      <c r="V238" s="13">
        <v>0.99</v>
      </c>
      <c r="W238" s="14"/>
      <c r="X238" s="15"/>
      <c r="Y238" s="14"/>
      <c r="Z238" s="15"/>
      <c r="AA238" s="14"/>
      <c r="AB238" s="15"/>
      <c r="AC238" s="14"/>
      <c r="AD238" s="15"/>
      <c r="AE238" s="14"/>
      <c r="AF238" s="15"/>
      <c r="AG238" s="14"/>
      <c r="AH238" s="15"/>
      <c r="AI238" s="14"/>
      <c r="AJ238" s="15"/>
      <c r="AK238" s="14"/>
      <c r="AL238" s="15"/>
      <c r="AM238" s="14"/>
      <c r="AN238" s="15"/>
    </row>
    <row r="239">
      <c r="A239" s="11">
        <v>36.0</v>
      </c>
      <c r="B239" s="3" t="s">
        <v>5697</v>
      </c>
      <c r="C239" s="5" t="s">
        <v>5767</v>
      </c>
      <c r="D239" s="5" t="s">
        <v>5127</v>
      </c>
      <c r="E239" s="5" t="s">
        <v>5128</v>
      </c>
      <c r="F239" s="5" t="s">
        <v>5129</v>
      </c>
      <c r="G239" s="5" t="s">
        <v>444</v>
      </c>
      <c r="H239" s="5" t="s">
        <v>5130</v>
      </c>
      <c r="I239" s="12">
        <f>SUM(L239:AN239)-(J239*Cost!A$2)</f>
        <v>1.78</v>
      </c>
      <c r="J239" s="5">
        <f t="shared" si="1"/>
        <v>2</v>
      </c>
      <c r="K239" s="5" t="s">
        <v>3614</v>
      </c>
      <c r="L239" s="13">
        <v>0.99</v>
      </c>
      <c r="M239" s="5" t="s">
        <v>1154</v>
      </c>
      <c r="N239" s="13">
        <v>0.99</v>
      </c>
      <c r="O239" s="14"/>
      <c r="P239" s="15"/>
      <c r="Q239" s="14"/>
      <c r="R239" s="15"/>
      <c r="S239" s="14"/>
      <c r="T239" s="15"/>
      <c r="U239" s="14"/>
      <c r="V239" s="15"/>
      <c r="W239" s="14"/>
      <c r="X239" s="15"/>
      <c r="Y239" s="14"/>
      <c r="Z239" s="15"/>
      <c r="AA239" s="14"/>
      <c r="AB239" s="15"/>
      <c r="AC239" s="14"/>
      <c r="AD239" s="15"/>
      <c r="AE239" s="14"/>
      <c r="AF239" s="15"/>
      <c r="AG239" s="14"/>
      <c r="AH239" s="15"/>
      <c r="AI239" s="14"/>
      <c r="AJ239" s="15"/>
      <c r="AK239" s="14"/>
      <c r="AL239" s="15"/>
      <c r="AM239" s="14"/>
      <c r="AN239" s="15"/>
    </row>
    <row r="240">
      <c r="A240" s="11">
        <v>62.0</v>
      </c>
      <c r="B240" s="3" t="s">
        <v>5832</v>
      </c>
      <c r="C240" s="5" t="s">
        <v>5571</v>
      </c>
      <c r="D240" s="5" t="s">
        <v>5383</v>
      </c>
      <c r="E240" s="5" t="s">
        <v>5384</v>
      </c>
      <c r="F240" s="5" t="s">
        <v>5384</v>
      </c>
      <c r="G240" s="5" t="s">
        <v>5385</v>
      </c>
      <c r="H240" s="14"/>
      <c r="I240" s="12">
        <f>SUM(L240:AN240)-(J240*Cost!A$2)</f>
        <v>0.89</v>
      </c>
      <c r="J240" s="5">
        <f t="shared" si="1"/>
        <v>1</v>
      </c>
      <c r="K240" s="5" t="s">
        <v>3619</v>
      </c>
      <c r="L240" s="13">
        <v>0.99</v>
      </c>
      <c r="M240" s="14"/>
      <c r="N240" s="15"/>
      <c r="O240" s="14"/>
      <c r="P240" s="15"/>
      <c r="Q240" s="14"/>
      <c r="R240" s="15"/>
      <c r="S240" s="14"/>
      <c r="T240" s="15"/>
      <c r="U240" s="14"/>
      <c r="V240" s="15"/>
      <c r="W240" s="14"/>
      <c r="X240" s="15"/>
      <c r="Y240" s="14"/>
      <c r="Z240" s="15"/>
      <c r="AA240" s="14"/>
      <c r="AB240" s="15"/>
      <c r="AC240" s="14"/>
      <c r="AD240" s="15"/>
      <c r="AE240" s="14"/>
      <c r="AF240" s="15"/>
      <c r="AG240" s="14"/>
      <c r="AH240" s="15"/>
      <c r="AI240" s="14"/>
      <c r="AJ240" s="15"/>
      <c r="AK240" s="14"/>
      <c r="AL240" s="15"/>
      <c r="AM240" s="14"/>
      <c r="AN240" s="15"/>
    </row>
    <row r="241">
      <c r="A241" s="11">
        <v>162.0</v>
      </c>
      <c r="B241" s="3" t="s">
        <v>5775</v>
      </c>
      <c r="C241" s="5" t="s">
        <v>5727</v>
      </c>
      <c r="D241" s="5" t="s">
        <v>5361</v>
      </c>
      <c r="E241" s="5" t="s">
        <v>5362</v>
      </c>
      <c r="F241" s="14"/>
      <c r="G241" s="5" t="s">
        <v>5363</v>
      </c>
      <c r="H241" s="3" t="s">
        <v>5364</v>
      </c>
      <c r="I241" s="12">
        <f>SUM(L241:AN241)-(J241*Cost!A$2)</f>
        <v>1.78</v>
      </c>
      <c r="J241" s="5">
        <f t="shared" si="1"/>
        <v>2</v>
      </c>
      <c r="K241" s="5" t="s">
        <v>3626</v>
      </c>
      <c r="L241" s="13">
        <v>0.99</v>
      </c>
      <c r="M241" s="5" t="s">
        <v>4004</v>
      </c>
      <c r="N241" s="13">
        <v>0.99</v>
      </c>
      <c r="O241" s="14"/>
      <c r="P241" s="15"/>
      <c r="Q241" s="14"/>
      <c r="R241" s="15"/>
      <c r="S241" s="14"/>
      <c r="T241" s="15"/>
      <c r="U241" s="14"/>
      <c r="V241" s="15"/>
      <c r="W241" s="14"/>
      <c r="X241" s="15"/>
      <c r="Y241" s="14"/>
      <c r="Z241" s="15"/>
      <c r="AA241" s="14"/>
      <c r="AB241" s="15"/>
      <c r="AC241" s="14"/>
      <c r="AD241" s="15"/>
      <c r="AE241" s="14"/>
      <c r="AF241" s="15"/>
      <c r="AG241" s="14"/>
      <c r="AH241" s="15"/>
      <c r="AI241" s="14"/>
      <c r="AJ241" s="15"/>
      <c r="AK241" s="14"/>
      <c r="AL241" s="15"/>
      <c r="AM241" s="14"/>
      <c r="AN241" s="15"/>
    </row>
    <row r="242">
      <c r="A242" s="11">
        <v>99.0</v>
      </c>
      <c r="B242" s="3" t="s">
        <v>5704</v>
      </c>
      <c r="C242" s="5" t="s">
        <v>5646</v>
      </c>
      <c r="D242" s="5" t="s">
        <v>5485</v>
      </c>
      <c r="E242" s="5" t="s">
        <v>5486</v>
      </c>
      <c r="F242" s="5" t="s">
        <v>5487</v>
      </c>
      <c r="G242" s="5" t="s">
        <v>444</v>
      </c>
      <c r="H242" s="5" t="s">
        <v>5488</v>
      </c>
      <c r="I242" s="12">
        <f>SUM(L242:AN242)-(J242*Cost!A$2)</f>
        <v>3.78</v>
      </c>
      <c r="J242" s="5">
        <f t="shared" si="1"/>
        <v>2</v>
      </c>
      <c r="K242" s="5" t="s">
        <v>3639</v>
      </c>
      <c r="L242" s="13">
        <v>1.99</v>
      </c>
      <c r="M242" s="5" t="s">
        <v>4629</v>
      </c>
      <c r="N242" s="13">
        <v>1.99</v>
      </c>
      <c r="O242" s="14"/>
      <c r="P242" s="15"/>
      <c r="Q242" s="14"/>
      <c r="R242" s="15"/>
      <c r="S242" s="14"/>
      <c r="T242" s="15"/>
      <c r="U242" s="14"/>
      <c r="V242" s="15"/>
      <c r="W242" s="14"/>
      <c r="X242" s="15"/>
      <c r="Y242" s="14"/>
      <c r="Z242" s="15"/>
      <c r="AA242" s="14"/>
      <c r="AB242" s="15"/>
      <c r="AC242" s="14"/>
      <c r="AD242" s="15"/>
      <c r="AE242" s="14"/>
      <c r="AF242" s="15"/>
      <c r="AG242" s="14"/>
      <c r="AH242" s="15"/>
      <c r="AI242" s="14"/>
      <c r="AJ242" s="15"/>
      <c r="AK242" s="14"/>
      <c r="AL242" s="15"/>
      <c r="AM242" s="14"/>
      <c r="AN242" s="15"/>
    </row>
    <row r="243">
      <c r="A243" s="11">
        <v>214.0</v>
      </c>
      <c r="B243" s="3" t="s">
        <v>5833</v>
      </c>
      <c r="C243" s="5" t="s">
        <v>5684</v>
      </c>
      <c r="D243" s="5" t="s">
        <v>5470</v>
      </c>
      <c r="E243" s="5" t="s">
        <v>5471</v>
      </c>
      <c r="F243" s="5" t="s">
        <v>5472</v>
      </c>
      <c r="G243" s="5" t="s">
        <v>444</v>
      </c>
      <c r="H243" s="5" t="s">
        <v>5473</v>
      </c>
      <c r="I243" s="12">
        <f>SUM(L243:AN243)-(J243*Cost!A$2)</f>
        <v>7.12</v>
      </c>
      <c r="J243" s="5">
        <f t="shared" si="1"/>
        <v>8</v>
      </c>
      <c r="K243" s="5" t="s">
        <v>3642</v>
      </c>
      <c r="L243" s="13">
        <v>0.99</v>
      </c>
      <c r="M243" s="5" t="s">
        <v>2698</v>
      </c>
      <c r="N243" s="13">
        <v>0.99</v>
      </c>
      <c r="O243" s="5" t="s">
        <v>4202</v>
      </c>
      <c r="P243" s="13">
        <v>0.99</v>
      </c>
      <c r="Q243" s="5" t="s">
        <v>3547</v>
      </c>
      <c r="R243" s="13">
        <v>0.99</v>
      </c>
      <c r="S243" s="5" t="s">
        <v>4899</v>
      </c>
      <c r="T243" s="13">
        <v>0.99</v>
      </c>
      <c r="U243" s="5" t="s">
        <v>1886</v>
      </c>
      <c r="V243" s="13">
        <v>0.99</v>
      </c>
      <c r="W243" s="5" t="s">
        <v>912</v>
      </c>
      <c r="X243" s="13">
        <v>0.99</v>
      </c>
      <c r="Y243" s="5" t="s">
        <v>5016</v>
      </c>
      <c r="Z243" s="13">
        <v>0.99</v>
      </c>
      <c r="AA243" s="14"/>
      <c r="AB243" s="15"/>
      <c r="AC243" s="14"/>
      <c r="AD243" s="15"/>
      <c r="AE243" s="14"/>
      <c r="AF243" s="15"/>
      <c r="AG243" s="14"/>
      <c r="AH243" s="15"/>
      <c r="AI243" s="14"/>
      <c r="AJ243" s="15"/>
      <c r="AK243" s="14"/>
      <c r="AL243" s="15"/>
      <c r="AM243" s="14"/>
      <c r="AN243" s="15"/>
    </row>
    <row r="244">
      <c r="A244" s="11">
        <v>257.0</v>
      </c>
      <c r="B244" s="3" t="s">
        <v>5834</v>
      </c>
      <c r="C244" s="5" t="s">
        <v>5588</v>
      </c>
      <c r="D244" s="5" t="s">
        <v>5206</v>
      </c>
      <c r="E244" s="5" t="s">
        <v>5207</v>
      </c>
      <c r="F244" s="14"/>
      <c r="G244" s="5" t="s">
        <v>5208</v>
      </c>
      <c r="H244" s="14"/>
      <c r="I244" s="12">
        <f>SUM(L244:AN244)-(J244*Cost!A$2)</f>
        <v>12.46</v>
      </c>
      <c r="J244" s="5">
        <f t="shared" si="1"/>
        <v>14</v>
      </c>
      <c r="K244" s="5" t="s">
        <v>3646</v>
      </c>
      <c r="L244" s="13">
        <v>0.99</v>
      </c>
      <c r="M244" s="5" t="s">
        <v>1867</v>
      </c>
      <c r="N244" s="13">
        <v>0.99</v>
      </c>
      <c r="O244" s="5" t="s">
        <v>2790</v>
      </c>
      <c r="P244" s="13">
        <v>0.99</v>
      </c>
      <c r="Q244" s="5" t="s">
        <v>3774</v>
      </c>
      <c r="R244" s="13">
        <v>0.99</v>
      </c>
      <c r="S244" s="5" t="s">
        <v>3803</v>
      </c>
      <c r="T244" s="13">
        <v>0.99</v>
      </c>
      <c r="U244" s="5" t="s">
        <v>2525</v>
      </c>
      <c r="V244" s="13">
        <v>0.99</v>
      </c>
      <c r="W244" s="5" t="s">
        <v>947</v>
      </c>
      <c r="X244" s="13">
        <v>0.99</v>
      </c>
      <c r="Y244" s="5" t="s">
        <v>3088</v>
      </c>
      <c r="Z244" s="13">
        <v>0.99</v>
      </c>
      <c r="AA244" s="5" t="s">
        <v>3952</v>
      </c>
      <c r="AB244" s="13">
        <v>0.99</v>
      </c>
      <c r="AC244" s="5" t="s">
        <v>2076</v>
      </c>
      <c r="AD244" s="13">
        <v>0.99</v>
      </c>
      <c r="AE244" s="5" t="s">
        <v>3382</v>
      </c>
      <c r="AF244" s="13">
        <v>0.99</v>
      </c>
      <c r="AG244" s="5" t="s">
        <v>1414</v>
      </c>
      <c r="AH244" s="13">
        <v>0.99</v>
      </c>
      <c r="AI244" s="5" t="s">
        <v>5033</v>
      </c>
      <c r="AJ244" s="13">
        <v>0.99</v>
      </c>
      <c r="AK244" s="5" t="s">
        <v>1666</v>
      </c>
      <c r="AL244" s="13">
        <v>0.99</v>
      </c>
      <c r="AM244" s="5"/>
      <c r="AN244" s="13"/>
    </row>
    <row r="245">
      <c r="A245" s="11">
        <v>228.0</v>
      </c>
      <c r="B245" s="3" t="s">
        <v>5835</v>
      </c>
      <c r="C245" s="5" t="s">
        <v>5727</v>
      </c>
      <c r="D245" s="5" t="s">
        <v>5361</v>
      </c>
      <c r="E245" s="5" t="s">
        <v>5362</v>
      </c>
      <c r="F245" s="14"/>
      <c r="G245" s="5" t="s">
        <v>5363</v>
      </c>
      <c r="H245" s="3" t="s">
        <v>5364</v>
      </c>
      <c r="I245" s="12">
        <f>SUM(L245:AN245)-(J245*Cost!A$2)</f>
        <v>8.01</v>
      </c>
      <c r="J245" s="5">
        <f t="shared" si="1"/>
        <v>9</v>
      </c>
      <c r="K245" s="5" t="s">
        <v>3651</v>
      </c>
      <c r="L245" s="13">
        <v>0.99</v>
      </c>
      <c r="M245" s="5" t="s">
        <v>2756</v>
      </c>
      <c r="N245" s="13">
        <v>0.99</v>
      </c>
      <c r="O245" s="5" t="s">
        <v>1192</v>
      </c>
      <c r="P245" s="13">
        <v>0.99</v>
      </c>
      <c r="Q245" s="5" t="s">
        <v>2763</v>
      </c>
      <c r="R245" s="13">
        <v>0.99</v>
      </c>
      <c r="S245" s="5" t="s">
        <v>3368</v>
      </c>
      <c r="T245" s="13">
        <v>0.99</v>
      </c>
      <c r="U245" s="5" t="s">
        <v>3853</v>
      </c>
      <c r="V245" s="13">
        <v>0.99</v>
      </c>
      <c r="W245" s="5" t="s">
        <v>2967</v>
      </c>
      <c r="X245" s="13">
        <v>0.99</v>
      </c>
      <c r="Y245" s="5" t="s">
        <v>3329</v>
      </c>
      <c r="Z245" s="13">
        <v>0.99</v>
      </c>
      <c r="AA245" s="5" t="s">
        <v>2125</v>
      </c>
      <c r="AB245" s="13">
        <v>0.99</v>
      </c>
      <c r="AC245" s="14"/>
      <c r="AD245" s="15"/>
      <c r="AE245" s="14"/>
      <c r="AF245" s="15"/>
      <c r="AG245" s="14"/>
      <c r="AH245" s="15"/>
      <c r="AI245" s="14"/>
      <c r="AJ245" s="15"/>
      <c r="AK245" s="14"/>
      <c r="AL245" s="15"/>
      <c r="AM245" s="14"/>
      <c r="AN245" s="15"/>
    </row>
    <row r="246">
      <c r="A246" s="11">
        <v>61.0</v>
      </c>
      <c r="B246" s="3" t="s">
        <v>5836</v>
      </c>
      <c r="C246" s="5" t="s">
        <v>5575</v>
      </c>
      <c r="D246" s="5" t="s">
        <v>5353</v>
      </c>
      <c r="E246" s="5" t="s">
        <v>5354</v>
      </c>
      <c r="F246" s="5" t="s">
        <v>5355</v>
      </c>
      <c r="G246" s="5" t="s">
        <v>444</v>
      </c>
      <c r="H246" s="5" t="s">
        <v>5356</v>
      </c>
      <c r="I246" s="12">
        <f>SUM(L246:AN246)-(J246*Cost!A$2)</f>
        <v>12.46</v>
      </c>
      <c r="J246" s="5">
        <f t="shared" si="1"/>
        <v>14</v>
      </c>
      <c r="K246" s="5" t="s">
        <v>3653</v>
      </c>
      <c r="L246" s="13">
        <v>0.99</v>
      </c>
      <c r="M246" s="5" t="s">
        <v>2759</v>
      </c>
      <c r="N246" s="13">
        <v>0.99</v>
      </c>
      <c r="O246" s="5" t="s">
        <v>4967</v>
      </c>
      <c r="P246" s="13">
        <v>0.99</v>
      </c>
      <c r="Q246" s="5" t="s">
        <v>3713</v>
      </c>
      <c r="R246" s="13">
        <v>0.99</v>
      </c>
      <c r="S246" s="5" t="s">
        <v>1231</v>
      </c>
      <c r="T246" s="13">
        <v>0.99</v>
      </c>
      <c r="U246" s="5" t="s">
        <v>1448</v>
      </c>
      <c r="V246" s="13">
        <v>0.99</v>
      </c>
      <c r="W246" s="5" t="s">
        <v>4382</v>
      </c>
      <c r="X246" s="13">
        <v>0.99</v>
      </c>
      <c r="Y246" s="5" t="s">
        <v>2267</v>
      </c>
      <c r="Z246" s="13">
        <v>0.99</v>
      </c>
      <c r="AA246" s="5" t="s">
        <v>3152</v>
      </c>
      <c r="AB246" s="13">
        <v>0.99</v>
      </c>
      <c r="AC246" s="5" t="s">
        <v>1871</v>
      </c>
      <c r="AD246" s="13">
        <v>0.99</v>
      </c>
      <c r="AE246" s="5" t="s">
        <v>3457</v>
      </c>
      <c r="AF246" s="13">
        <v>0.99</v>
      </c>
      <c r="AG246" s="5" t="s">
        <v>4010</v>
      </c>
      <c r="AH246" s="13">
        <v>0.99</v>
      </c>
      <c r="AI246" s="5" t="s">
        <v>3344</v>
      </c>
      <c r="AJ246" s="13">
        <v>0.99</v>
      </c>
      <c r="AK246" s="5" t="s">
        <v>3059</v>
      </c>
      <c r="AL246" s="13">
        <v>0.99</v>
      </c>
      <c r="AM246" s="5"/>
      <c r="AN246" s="13"/>
    </row>
    <row r="247">
      <c r="A247" s="11">
        <v>76.0</v>
      </c>
      <c r="B247" s="3" t="s">
        <v>5837</v>
      </c>
      <c r="C247" s="5" t="s">
        <v>5632</v>
      </c>
      <c r="D247" s="5" t="s">
        <v>5267</v>
      </c>
      <c r="E247" s="5" t="s">
        <v>5268</v>
      </c>
      <c r="F247" s="14"/>
      <c r="G247" s="5" t="s">
        <v>5269</v>
      </c>
      <c r="H247" s="3" t="s">
        <v>5270</v>
      </c>
      <c r="I247" s="12">
        <f>SUM(L247:AN247)-(J247*Cost!A$2)</f>
        <v>0.89</v>
      </c>
      <c r="J247" s="5">
        <f t="shared" si="1"/>
        <v>1</v>
      </c>
      <c r="K247" s="5" t="s">
        <v>3661</v>
      </c>
      <c r="L247" s="13">
        <v>0.99</v>
      </c>
      <c r="M247" s="14"/>
      <c r="N247" s="15"/>
      <c r="O247" s="14"/>
      <c r="P247" s="15"/>
      <c r="Q247" s="14"/>
      <c r="R247" s="15"/>
      <c r="S247" s="14"/>
      <c r="T247" s="15"/>
      <c r="U247" s="14"/>
      <c r="V247" s="15"/>
      <c r="W247" s="14"/>
      <c r="X247" s="15"/>
      <c r="Y247" s="14"/>
      <c r="Z247" s="15"/>
      <c r="AA247" s="14"/>
      <c r="AB247" s="15"/>
      <c r="AC247" s="14"/>
      <c r="AD247" s="15"/>
      <c r="AE247" s="14"/>
      <c r="AF247" s="15"/>
      <c r="AG247" s="14"/>
      <c r="AH247" s="15"/>
      <c r="AI247" s="14"/>
      <c r="AJ247" s="15"/>
      <c r="AK247" s="14"/>
      <c r="AL247" s="15"/>
      <c r="AM247" s="14"/>
      <c r="AN247" s="15"/>
    </row>
    <row r="248">
      <c r="A248" s="11">
        <v>124.0</v>
      </c>
      <c r="B248" s="3" t="s">
        <v>5838</v>
      </c>
      <c r="C248" s="5" t="s">
        <v>5611</v>
      </c>
      <c r="D248" s="5" t="s">
        <v>5348</v>
      </c>
      <c r="E248" s="5" t="s">
        <v>5091</v>
      </c>
      <c r="F248" s="5" t="s">
        <v>5063</v>
      </c>
      <c r="G248" s="5" t="s">
        <v>5064</v>
      </c>
      <c r="H248" s="5" t="s">
        <v>5349</v>
      </c>
      <c r="I248" s="12">
        <f>SUM(L248:AN248)-(J248*Cost!A$2)</f>
        <v>12.46</v>
      </c>
      <c r="J248" s="5">
        <f t="shared" si="1"/>
        <v>14</v>
      </c>
      <c r="K248" s="5" t="s">
        <v>3689</v>
      </c>
      <c r="L248" s="13">
        <v>0.99</v>
      </c>
      <c r="M248" s="5" t="s">
        <v>5006</v>
      </c>
      <c r="N248" s="13">
        <v>0.99</v>
      </c>
      <c r="O248" s="5" t="s">
        <v>4813</v>
      </c>
      <c r="P248" s="13">
        <v>0.99</v>
      </c>
      <c r="Q248" s="5" t="s">
        <v>4683</v>
      </c>
      <c r="R248" s="13">
        <v>0.99</v>
      </c>
      <c r="S248" s="5" t="s">
        <v>3116</v>
      </c>
      <c r="T248" s="13">
        <v>0.99</v>
      </c>
      <c r="U248" s="5" t="s">
        <v>2097</v>
      </c>
      <c r="V248" s="13">
        <v>0.99</v>
      </c>
      <c r="W248" s="5" t="s">
        <v>865</v>
      </c>
      <c r="X248" s="13">
        <v>0.99</v>
      </c>
      <c r="Y248" s="5" t="s">
        <v>1484</v>
      </c>
      <c r="Z248" s="13">
        <v>0.99</v>
      </c>
      <c r="AA248" s="5" t="s">
        <v>3345</v>
      </c>
      <c r="AB248" s="13">
        <v>0.99</v>
      </c>
      <c r="AC248" s="5" t="s">
        <v>2403</v>
      </c>
      <c r="AD248" s="13">
        <v>0.99</v>
      </c>
      <c r="AE248" s="5" t="s">
        <v>1391</v>
      </c>
      <c r="AF248" s="13">
        <v>0.99</v>
      </c>
      <c r="AG248" s="5" t="s">
        <v>1988</v>
      </c>
      <c r="AH248" s="13">
        <v>0.99</v>
      </c>
      <c r="AI248" s="5" t="s">
        <v>3495</v>
      </c>
      <c r="AJ248" s="13">
        <v>0.99</v>
      </c>
      <c r="AK248" s="5" t="s">
        <v>1869</v>
      </c>
      <c r="AL248" s="13">
        <v>0.99</v>
      </c>
      <c r="AM248" s="5"/>
      <c r="AN248" s="13"/>
    </row>
    <row r="249">
      <c r="A249" s="11">
        <v>84.0</v>
      </c>
      <c r="B249" s="3" t="s">
        <v>5818</v>
      </c>
      <c r="C249" s="5" t="s">
        <v>5568</v>
      </c>
      <c r="D249" s="5" t="s">
        <v>5341</v>
      </c>
      <c r="E249" s="5" t="s">
        <v>5342</v>
      </c>
      <c r="F249" s="14"/>
      <c r="G249" s="5" t="s">
        <v>5162</v>
      </c>
      <c r="H249" s="3" t="s">
        <v>5343</v>
      </c>
      <c r="I249" s="12">
        <f>SUM(L249:AN249)-(J249*Cost!A$2)</f>
        <v>1.78</v>
      </c>
      <c r="J249" s="5">
        <f t="shared" si="1"/>
        <v>2</v>
      </c>
      <c r="K249" s="5" t="s">
        <v>3697</v>
      </c>
      <c r="L249" s="13">
        <v>0.99</v>
      </c>
      <c r="M249" s="5" t="s">
        <v>2184</v>
      </c>
      <c r="N249" s="13">
        <v>0.99</v>
      </c>
      <c r="O249" s="14"/>
      <c r="P249" s="15"/>
      <c r="Q249" s="14"/>
      <c r="R249" s="15"/>
      <c r="S249" s="14"/>
      <c r="T249" s="15"/>
      <c r="U249" s="14"/>
      <c r="V249" s="15"/>
      <c r="W249" s="14"/>
      <c r="X249" s="15"/>
      <c r="Y249" s="14"/>
      <c r="Z249" s="15"/>
      <c r="AA249" s="14"/>
      <c r="AB249" s="15"/>
      <c r="AC249" s="14"/>
      <c r="AD249" s="15"/>
      <c r="AE249" s="14"/>
      <c r="AF249" s="15"/>
      <c r="AG249" s="14"/>
      <c r="AH249" s="15"/>
      <c r="AI249" s="14"/>
      <c r="AJ249" s="15"/>
      <c r="AK249" s="14"/>
      <c r="AL249" s="15"/>
      <c r="AM249" s="14"/>
      <c r="AN249" s="15"/>
    </row>
    <row r="250">
      <c r="A250" s="11">
        <v>372.0</v>
      </c>
      <c r="B250" s="3" t="s">
        <v>5839</v>
      </c>
      <c r="C250" s="5" t="s">
        <v>5566</v>
      </c>
      <c r="D250" s="5" t="s">
        <v>5145</v>
      </c>
      <c r="E250" s="5" t="s">
        <v>5073</v>
      </c>
      <c r="F250" s="5" t="s">
        <v>5074</v>
      </c>
      <c r="G250" s="5" t="s">
        <v>5075</v>
      </c>
      <c r="H250" s="5" t="s">
        <v>5146</v>
      </c>
      <c r="I250" s="12">
        <f>SUM(L250:AN250)-(J250*Cost!A$2)</f>
        <v>1.78</v>
      </c>
      <c r="J250" s="5">
        <f t="shared" si="1"/>
        <v>2</v>
      </c>
      <c r="K250" s="5" t="s">
        <v>3699</v>
      </c>
      <c r="L250" s="13">
        <v>0.99</v>
      </c>
      <c r="M250" s="5" t="s">
        <v>2001</v>
      </c>
      <c r="N250" s="13">
        <v>0.99</v>
      </c>
      <c r="O250" s="14"/>
      <c r="P250" s="15"/>
      <c r="Q250" s="14"/>
      <c r="R250" s="15"/>
      <c r="S250" s="14"/>
      <c r="T250" s="15"/>
      <c r="U250" s="14"/>
      <c r="V250" s="15"/>
      <c r="W250" s="14"/>
      <c r="X250" s="15"/>
      <c r="Y250" s="14"/>
      <c r="Z250" s="15"/>
      <c r="AA250" s="14"/>
      <c r="AB250" s="15"/>
      <c r="AC250" s="14"/>
      <c r="AD250" s="15"/>
      <c r="AE250" s="14"/>
      <c r="AF250" s="15"/>
      <c r="AG250" s="14"/>
      <c r="AH250" s="15"/>
      <c r="AI250" s="14"/>
      <c r="AJ250" s="15"/>
      <c r="AK250" s="14"/>
      <c r="AL250" s="15"/>
      <c r="AM250" s="14"/>
      <c r="AN250" s="15"/>
    </row>
    <row r="251">
      <c r="A251" s="11">
        <v>197.0</v>
      </c>
      <c r="B251" s="3" t="s">
        <v>5760</v>
      </c>
      <c r="C251" s="5" t="s">
        <v>5632</v>
      </c>
      <c r="D251" s="5" t="s">
        <v>5267</v>
      </c>
      <c r="E251" s="5" t="s">
        <v>5268</v>
      </c>
      <c r="F251" s="14"/>
      <c r="G251" s="5" t="s">
        <v>5269</v>
      </c>
      <c r="H251" s="3" t="s">
        <v>5270</v>
      </c>
      <c r="I251" s="12">
        <f>SUM(L251:AN251)-(J251*Cost!A$2)</f>
        <v>1.78</v>
      </c>
      <c r="J251" s="5">
        <f t="shared" si="1"/>
        <v>2</v>
      </c>
      <c r="K251" s="5" t="s">
        <v>3712</v>
      </c>
      <c r="L251" s="13">
        <v>0.99</v>
      </c>
      <c r="M251" s="5" t="s">
        <v>3040</v>
      </c>
      <c r="N251" s="13">
        <v>0.99</v>
      </c>
      <c r="O251" s="14"/>
      <c r="P251" s="15"/>
      <c r="Q251" s="14"/>
      <c r="R251" s="15"/>
      <c r="S251" s="14"/>
      <c r="T251" s="15"/>
      <c r="U251" s="14"/>
      <c r="V251" s="15"/>
      <c r="W251" s="14"/>
      <c r="X251" s="15"/>
      <c r="Y251" s="14"/>
      <c r="Z251" s="15"/>
      <c r="AA251" s="14"/>
      <c r="AB251" s="15"/>
      <c r="AC251" s="14"/>
      <c r="AD251" s="15"/>
      <c r="AE251" s="14"/>
      <c r="AF251" s="15"/>
      <c r="AG251" s="14"/>
      <c r="AH251" s="15"/>
      <c r="AI251" s="14"/>
      <c r="AJ251" s="15"/>
      <c r="AK251" s="14"/>
      <c r="AL251" s="15"/>
      <c r="AM251" s="14"/>
      <c r="AN251" s="15"/>
    </row>
    <row r="252">
      <c r="A252" s="11">
        <v>30.0</v>
      </c>
      <c r="B252" s="3" t="s">
        <v>5840</v>
      </c>
      <c r="C252" s="5" t="s">
        <v>5590</v>
      </c>
      <c r="D252" s="5" t="s">
        <v>5441</v>
      </c>
      <c r="E252" s="5" t="s">
        <v>5435</v>
      </c>
      <c r="F252" s="14"/>
      <c r="G252" s="5" t="s">
        <v>5305</v>
      </c>
      <c r="H252" s="3" t="s">
        <v>5442</v>
      </c>
      <c r="I252" s="12">
        <f>SUM(L252:AN252)-(J252*Cost!A$2)</f>
        <v>3.56</v>
      </c>
      <c r="J252" s="5">
        <f t="shared" si="1"/>
        <v>4</v>
      </c>
      <c r="K252" s="5" t="s">
        <v>3722</v>
      </c>
      <c r="L252" s="13">
        <v>0.99</v>
      </c>
      <c r="M252" s="5" t="s">
        <v>1496</v>
      </c>
      <c r="N252" s="13">
        <v>0.99</v>
      </c>
      <c r="O252" s="5" t="s">
        <v>3906</v>
      </c>
      <c r="P252" s="13">
        <v>0.99</v>
      </c>
      <c r="Q252" s="5" t="s">
        <v>2147</v>
      </c>
      <c r="R252" s="13">
        <v>0.99</v>
      </c>
      <c r="S252" s="14"/>
      <c r="T252" s="15"/>
      <c r="U252" s="14"/>
      <c r="V252" s="15"/>
      <c r="W252" s="14"/>
      <c r="X252" s="15"/>
      <c r="Y252" s="14"/>
      <c r="Z252" s="15"/>
      <c r="AA252" s="14"/>
      <c r="AB252" s="15"/>
      <c r="AC252" s="14"/>
      <c r="AD252" s="15"/>
      <c r="AE252" s="14"/>
      <c r="AF252" s="15"/>
      <c r="AG252" s="14"/>
      <c r="AH252" s="15"/>
      <c r="AI252" s="14"/>
      <c r="AJ252" s="15"/>
      <c r="AK252" s="14"/>
      <c r="AL252" s="15"/>
      <c r="AM252" s="14"/>
      <c r="AN252" s="15"/>
    </row>
    <row r="253">
      <c r="A253" s="11">
        <v>109.0</v>
      </c>
      <c r="B253" s="3" t="s">
        <v>5841</v>
      </c>
      <c r="C253" s="5" t="s">
        <v>5627</v>
      </c>
      <c r="D253" s="5" t="s">
        <v>5281</v>
      </c>
      <c r="E253" s="5" t="s">
        <v>5282</v>
      </c>
      <c r="F253" s="14"/>
      <c r="G253" s="5" t="s">
        <v>5283</v>
      </c>
      <c r="H253" s="5" t="s">
        <v>5284</v>
      </c>
      <c r="I253" s="12">
        <f>SUM(L253:AN253)-(J253*Cost!A$2)</f>
        <v>8.01</v>
      </c>
      <c r="J253" s="5">
        <f t="shared" si="1"/>
        <v>9</v>
      </c>
      <c r="K253" s="5" t="s">
        <v>3723</v>
      </c>
      <c r="L253" s="13">
        <v>0.99</v>
      </c>
      <c r="M253" s="5" t="s">
        <v>3776</v>
      </c>
      <c r="N253" s="13">
        <v>0.99</v>
      </c>
      <c r="O253" s="5" t="s">
        <v>1352</v>
      </c>
      <c r="P253" s="13">
        <v>0.99</v>
      </c>
      <c r="Q253" s="5" t="s">
        <v>2962</v>
      </c>
      <c r="R253" s="13">
        <v>0.99</v>
      </c>
      <c r="S253" s="5" t="s">
        <v>2281</v>
      </c>
      <c r="T253" s="13">
        <v>0.99</v>
      </c>
      <c r="U253" s="5" t="s">
        <v>4838</v>
      </c>
      <c r="V253" s="13">
        <v>0.99</v>
      </c>
      <c r="W253" s="5" t="s">
        <v>2601</v>
      </c>
      <c r="X253" s="13">
        <v>0.99</v>
      </c>
      <c r="Y253" s="5" t="s">
        <v>2631</v>
      </c>
      <c r="Z253" s="13">
        <v>0.99</v>
      </c>
      <c r="AA253" s="5" t="s">
        <v>2940</v>
      </c>
      <c r="AB253" s="13">
        <v>0.99</v>
      </c>
      <c r="AC253" s="14"/>
      <c r="AD253" s="15"/>
      <c r="AE253" s="14"/>
      <c r="AF253" s="15"/>
      <c r="AG253" s="14"/>
      <c r="AH253" s="15"/>
      <c r="AI253" s="14"/>
      <c r="AJ253" s="15"/>
      <c r="AK253" s="14"/>
      <c r="AL253" s="15"/>
      <c r="AM253" s="14"/>
      <c r="AN253" s="15"/>
    </row>
    <row r="254">
      <c r="A254" s="11">
        <v>105.0</v>
      </c>
      <c r="B254" s="3" t="s">
        <v>5842</v>
      </c>
      <c r="C254" s="5" t="s">
        <v>5678</v>
      </c>
      <c r="D254" s="5" t="s">
        <v>5160</v>
      </c>
      <c r="E254" s="5" t="s">
        <v>5161</v>
      </c>
      <c r="F254" s="14"/>
      <c r="G254" s="5" t="s">
        <v>5162</v>
      </c>
      <c r="H254" s="3" t="s">
        <v>5163</v>
      </c>
      <c r="I254" s="12">
        <f>SUM(L254:AN254)-(J254*Cost!A$2)</f>
        <v>1.78</v>
      </c>
      <c r="J254" s="5">
        <f t="shared" si="1"/>
        <v>2</v>
      </c>
      <c r="K254" s="5" t="s">
        <v>3727</v>
      </c>
      <c r="L254" s="13">
        <v>0.99</v>
      </c>
      <c r="M254" s="5" t="s">
        <v>4160</v>
      </c>
      <c r="N254" s="13">
        <v>0.99</v>
      </c>
      <c r="O254" s="14"/>
      <c r="P254" s="15"/>
      <c r="Q254" s="14"/>
      <c r="R254" s="15"/>
      <c r="S254" s="14"/>
      <c r="T254" s="15"/>
      <c r="U254" s="14"/>
      <c r="V254" s="15"/>
      <c r="W254" s="14"/>
      <c r="X254" s="15"/>
      <c r="Y254" s="14"/>
      <c r="Z254" s="15"/>
      <c r="AA254" s="14"/>
      <c r="AB254" s="15"/>
      <c r="AC254" s="14"/>
      <c r="AD254" s="15"/>
      <c r="AE254" s="14"/>
      <c r="AF254" s="15"/>
      <c r="AG254" s="14"/>
      <c r="AH254" s="15"/>
      <c r="AI254" s="14"/>
      <c r="AJ254" s="15"/>
      <c r="AK254" s="14"/>
      <c r="AL254" s="15"/>
      <c r="AM254" s="14"/>
      <c r="AN254" s="15"/>
    </row>
    <row r="255">
      <c r="A255" s="11">
        <v>134.0</v>
      </c>
      <c r="B255" s="3" t="s">
        <v>5778</v>
      </c>
      <c r="C255" s="5" t="s">
        <v>5724</v>
      </c>
      <c r="D255" s="5" t="s">
        <v>5090</v>
      </c>
      <c r="E255" s="5" t="s">
        <v>5091</v>
      </c>
      <c r="F255" s="5" t="s">
        <v>5063</v>
      </c>
      <c r="G255" s="5" t="s">
        <v>5064</v>
      </c>
      <c r="H255" s="5" t="s">
        <v>5092</v>
      </c>
      <c r="I255" s="12">
        <f>SUM(L255:AN255)-(J255*Cost!A$2)</f>
        <v>1.78</v>
      </c>
      <c r="J255" s="5">
        <f t="shared" si="1"/>
        <v>2</v>
      </c>
      <c r="K255" s="5" t="s">
        <v>3730</v>
      </c>
      <c r="L255" s="13">
        <v>0.99</v>
      </c>
      <c r="M255" s="5" t="s">
        <v>4069</v>
      </c>
      <c r="N255" s="13">
        <v>0.99</v>
      </c>
      <c r="O255" s="14"/>
      <c r="P255" s="15"/>
      <c r="Q255" s="14"/>
      <c r="R255" s="15"/>
      <c r="S255" s="14"/>
      <c r="T255" s="15"/>
      <c r="U255" s="14"/>
      <c r="V255" s="15"/>
      <c r="W255" s="14"/>
      <c r="X255" s="15"/>
      <c r="Y255" s="14"/>
      <c r="Z255" s="15"/>
      <c r="AA255" s="14"/>
      <c r="AB255" s="15"/>
      <c r="AC255" s="14"/>
      <c r="AD255" s="15"/>
      <c r="AE255" s="14"/>
      <c r="AF255" s="15"/>
      <c r="AG255" s="14"/>
      <c r="AH255" s="15"/>
      <c r="AI255" s="14"/>
      <c r="AJ255" s="15"/>
      <c r="AK255" s="14"/>
      <c r="AL255" s="15"/>
      <c r="AM255" s="14"/>
      <c r="AN255" s="15"/>
    </row>
    <row r="256">
      <c r="A256" s="11">
        <v>278.0</v>
      </c>
      <c r="B256" s="3" t="s">
        <v>5843</v>
      </c>
      <c r="C256" s="5" t="s">
        <v>5616</v>
      </c>
      <c r="D256" s="5" t="s">
        <v>5213</v>
      </c>
      <c r="E256" s="5" t="s">
        <v>5214</v>
      </c>
      <c r="F256" s="5" t="s">
        <v>5177</v>
      </c>
      <c r="G256" s="5" t="s">
        <v>444</v>
      </c>
      <c r="H256" s="5" t="s">
        <v>5215</v>
      </c>
      <c r="I256" s="12">
        <f>SUM(L256:AN256)-(J256*Cost!A$2)</f>
        <v>12.46</v>
      </c>
      <c r="J256" s="5">
        <f t="shared" si="1"/>
        <v>14</v>
      </c>
      <c r="K256" s="5" t="s">
        <v>3734</v>
      </c>
      <c r="L256" s="13">
        <v>0.99</v>
      </c>
      <c r="M256" s="5" t="s">
        <v>2386</v>
      </c>
      <c r="N256" s="13">
        <v>0.99</v>
      </c>
      <c r="O256" s="5" t="s">
        <v>3472</v>
      </c>
      <c r="P256" s="13">
        <v>0.99</v>
      </c>
      <c r="Q256" s="5" t="s">
        <v>4035</v>
      </c>
      <c r="R256" s="13">
        <v>0.99</v>
      </c>
      <c r="S256" s="5" t="s">
        <v>2703</v>
      </c>
      <c r="T256" s="13">
        <v>0.99</v>
      </c>
      <c r="U256" s="5" t="s">
        <v>2360</v>
      </c>
      <c r="V256" s="13">
        <v>0.99</v>
      </c>
      <c r="W256" s="5" t="s">
        <v>901</v>
      </c>
      <c r="X256" s="13">
        <v>0.99</v>
      </c>
      <c r="Y256" s="5" t="s">
        <v>2391</v>
      </c>
      <c r="Z256" s="13">
        <v>0.99</v>
      </c>
      <c r="AA256" s="5" t="s">
        <v>2064</v>
      </c>
      <c r="AB256" s="13">
        <v>0.99</v>
      </c>
      <c r="AC256" s="5" t="s">
        <v>1476</v>
      </c>
      <c r="AD256" s="13">
        <v>0.99</v>
      </c>
      <c r="AE256" s="5" t="s">
        <v>4637</v>
      </c>
      <c r="AF256" s="13">
        <v>0.99</v>
      </c>
      <c r="AG256" s="5" t="s">
        <v>2539</v>
      </c>
      <c r="AH256" s="13">
        <v>0.99</v>
      </c>
      <c r="AI256" s="5" t="s">
        <v>3786</v>
      </c>
      <c r="AJ256" s="13">
        <v>0.99</v>
      </c>
      <c r="AK256" s="5" t="s">
        <v>1282</v>
      </c>
      <c r="AL256" s="13">
        <v>0.99</v>
      </c>
      <c r="AM256" s="5"/>
      <c r="AN256" s="13"/>
    </row>
    <row r="257">
      <c r="A257" s="11">
        <v>2.0</v>
      </c>
      <c r="B257" s="3" t="s">
        <v>5844</v>
      </c>
      <c r="C257" s="5" t="s">
        <v>5632</v>
      </c>
      <c r="D257" s="5" t="s">
        <v>5267</v>
      </c>
      <c r="E257" s="5" t="s">
        <v>5268</v>
      </c>
      <c r="F257" s="14"/>
      <c r="G257" s="5" t="s">
        <v>5269</v>
      </c>
      <c r="H257" s="3" t="s">
        <v>5270</v>
      </c>
      <c r="I257" s="12">
        <f>SUM(L257:AN257)-(J257*Cost!A$2)</f>
        <v>3.56</v>
      </c>
      <c r="J257" s="5">
        <f t="shared" si="1"/>
        <v>4</v>
      </c>
      <c r="K257" s="5" t="s">
        <v>3745</v>
      </c>
      <c r="L257" s="13">
        <v>0.99</v>
      </c>
      <c r="M257" s="5" t="s">
        <v>2698</v>
      </c>
      <c r="N257" s="13">
        <v>0.99</v>
      </c>
      <c r="O257" s="5" t="s">
        <v>2150</v>
      </c>
      <c r="P257" s="13">
        <v>0.99</v>
      </c>
      <c r="Q257" s="5" t="s">
        <v>1442</v>
      </c>
      <c r="R257" s="13">
        <v>0.99</v>
      </c>
      <c r="S257" s="14"/>
      <c r="T257" s="15"/>
      <c r="U257" s="14"/>
      <c r="V257" s="15"/>
      <c r="W257" s="14"/>
      <c r="X257" s="15"/>
      <c r="Y257" s="14"/>
      <c r="Z257" s="15"/>
      <c r="AA257" s="14"/>
      <c r="AB257" s="15"/>
      <c r="AC257" s="14"/>
      <c r="AD257" s="15"/>
      <c r="AE257" s="14"/>
      <c r="AF257" s="15"/>
      <c r="AG257" s="14"/>
      <c r="AH257" s="15"/>
      <c r="AI257" s="14"/>
      <c r="AJ257" s="15"/>
      <c r="AK257" s="14"/>
      <c r="AL257" s="15"/>
      <c r="AM257" s="14"/>
      <c r="AN257" s="15"/>
    </row>
    <row r="258">
      <c r="A258" s="11">
        <v>179.0</v>
      </c>
      <c r="B258" s="3" t="s">
        <v>5845</v>
      </c>
      <c r="C258" s="5" t="s">
        <v>5611</v>
      </c>
      <c r="D258" s="5" t="s">
        <v>5348</v>
      </c>
      <c r="E258" s="5" t="s">
        <v>5091</v>
      </c>
      <c r="F258" s="5" t="s">
        <v>5063</v>
      </c>
      <c r="G258" s="5" t="s">
        <v>5064</v>
      </c>
      <c r="H258" s="5" t="s">
        <v>5349</v>
      </c>
      <c r="I258" s="12">
        <f>SUM(L258:AN258)-(J258*Cost!A$2)</f>
        <v>8.01</v>
      </c>
      <c r="J258" s="5">
        <f t="shared" si="1"/>
        <v>9</v>
      </c>
      <c r="K258" s="5" t="s">
        <v>3751</v>
      </c>
      <c r="L258" s="13">
        <v>0.99</v>
      </c>
      <c r="M258" s="5" t="s">
        <v>3440</v>
      </c>
      <c r="N258" s="13">
        <v>0.99</v>
      </c>
      <c r="O258" s="5" t="s">
        <v>4662</v>
      </c>
      <c r="P258" s="13">
        <v>0.99</v>
      </c>
      <c r="Q258" s="5" t="s">
        <v>3866</v>
      </c>
      <c r="R258" s="13">
        <v>0.99</v>
      </c>
      <c r="S258" s="5" t="s">
        <v>2605</v>
      </c>
      <c r="T258" s="13">
        <v>0.99</v>
      </c>
      <c r="U258" s="5" t="s">
        <v>3326</v>
      </c>
      <c r="V258" s="13">
        <v>0.99</v>
      </c>
      <c r="W258" s="5" t="s">
        <v>1481</v>
      </c>
      <c r="X258" s="13">
        <v>0.99</v>
      </c>
      <c r="Y258" s="5" t="s">
        <v>1524</v>
      </c>
      <c r="Z258" s="13">
        <v>0.99</v>
      </c>
      <c r="AA258" s="5" t="s">
        <v>3487</v>
      </c>
      <c r="AB258" s="13">
        <v>0.99</v>
      </c>
      <c r="AC258" s="14"/>
      <c r="AD258" s="15"/>
      <c r="AE258" s="14"/>
      <c r="AF258" s="15"/>
      <c r="AG258" s="14"/>
      <c r="AH258" s="15"/>
      <c r="AI258" s="14"/>
      <c r="AJ258" s="15"/>
      <c r="AK258" s="14"/>
      <c r="AL258" s="15"/>
      <c r="AM258" s="14"/>
      <c r="AN258" s="15"/>
    </row>
    <row r="259">
      <c r="A259" s="11">
        <v>351.0</v>
      </c>
      <c r="B259" s="3" t="s">
        <v>5846</v>
      </c>
      <c r="C259" s="5" t="s">
        <v>5649</v>
      </c>
      <c r="D259" s="5" t="s">
        <v>5137</v>
      </c>
      <c r="E259" s="5" t="s">
        <v>442</v>
      </c>
      <c r="F259" s="5" t="s">
        <v>443</v>
      </c>
      <c r="G259" s="5" t="s">
        <v>444</v>
      </c>
      <c r="H259" s="5" t="s">
        <v>5138</v>
      </c>
      <c r="I259" s="12">
        <f>SUM(L259:AN259)-(J259*Cost!A$2)</f>
        <v>1.78</v>
      </c>
      <c r="J259" s="5">
        <f t="shared" si="1"/>
        <v>2</v>
      </c>
      <c r="K259" s="5" t="s">
        <v>3755</v>
      </c>
      <c r="L259" s="13">
        <v>0.99</v>
      </c>
      <c r="M259" s="5" t="s">
        <v>3605</v>
      </c>
      <c r="N259" s="13">
        <v>0.99</v>
      </c>
      <c r="O259" s="14"/>
      <c r="P259" s="15"/>
      <c r="Q259" s="14"/>
      <c r="R259" s="15"/>
      <c r="S259" s="14"/>
      <c r="T259" s="15"/>
      <c r="U259" s="14"/>
      <c r="V259" s="15"/>
      <c r="W259" s="14"/>
      <c r="X259" s="15"/>
      <c r="Y259" s="14"/>
      <c r="Z259" s="15"/>
      <c r="AA259" s="14"/>
      <c r="AB259" s="15"/>
      <c r="AC259" s="14"/>
      <c r="AD259" s="15"/>
      <c r="AE259" s="14"/>
      <c r="AF259" s="15"/>
      <c r="AG259" s="14"/>
      <c r="AH259" s="15"/>
      <c r="AI259" s="14"/>
      <c r="AJ259" s="15"/>
      <c r="AK259" s="14"/>
      <c r="AL259" s="15"/>
      <c r="AM259" s="14"/>
      <c r="AN259" s="15"/>
    </row>
    <row r="260">
      <c r="A260" s="11">
        <v>379.0</v>
      </c>
      <c r="B260" s="3" t="s">
        <v>5715</v>
      </c>
      <c r="C260" s="5" t="s">
        <v>5776</v>
      </c>
      <c r="D260" s="5" t="s">
        <v>5493</v>
      </c>
      <c r="E260" s="5" t="s">
        <v>5494</v>
      </c>
      <c r="F260" s="5" t="s">
        <v>5495</v>
      </c>
      <c r="G260" s="5" t="s">
        <v>5496</v>
      </c>
      <c r="H260" s="3" t="s">
        <v>5497</v>
      </c>
      <c r="I260" s="12">
        <f>SUM(L260:AN260)-(J260*Cost!A$2)</f>
        <v>1.78</v>
      </c>
      <c r="J260" s="5">
        <f t="shared" si="1"/>
        <v>2</v>
      </c>
      <c r="K260" s="5" t="s">
        <v>3762</v>
      </c>
      <c r="L260" s="13">
        <v>0.99</v>
      </c>
      <c r="M260" s="5" t="s">
        <v>3436</v>
      </c>
      <c r="N260" s="13">
        <v>0.99</v>
      </c>
      <c r="O260" s="14"/>
      <c r="P260" s="15"/>
      <c r="Q260" s="14"/>
      <c r="R260" s="15"/>
      <c r="S260" s="14"/>
      <c r="T260" s="15"/>
      <c r="U260" s="14"/>
      <c r="V260" s="15"/>
      <c r="W260" s="14"/>
      <c r="X260" s="15"/>
      <c r="Y260" s="14"/>
      <c r="Z260" s="15"/>
      <c r="AA260" s="14"/>
      <c r="AB260" s="15"/>
      <c r="AC260" s="14"/>
      <c r="AD260" s="15"/>
      <c r="AE260" s="14"/>
      <c r="AF260" s="15"/>
      <c r="AG260" s="14"/>
      <c r="AH260" s="15"/>
      <c r="AI260" s="14"/>
      <c r="AJ260" s="15"/>
      <c r="AK260" s="14"/>
      <c r="AL260" s="15"/>
      <c r="AM260" s="14"/>
      <c r="AN260" s="15"/>
    </row>
    <row r="261">
      <c r="A261" s="11">
        <v>87.0</v>
      </c>
      <c r="B261" s="3" t="s">
        <v>5847</v>
      </c>
      <c r="C261" s="5" t="s">
        <v>5618</v>
      </c>
      <c r="D261" s="5" t="s">
        <v>5289</v>
      </c>
      <c r="E261" s="5" t="s">
        <v>5290</v>
      </c>
      <c r="F261" s="14"/>
      <c r="G261" s="5" t="s">
        <v>5291</v>
      </c>
      <c r="H261" s="3" t="s">
        <v>5292</v>
      </c>
      <c r="I261" s="12">
        <f>SUM(L261:AN261)-(J261*Cost!A$2)</f>
        <v>6.34</v>
      </c>
      <c r="J261" s="5">
        <f t="shared" si="1"/>
        <v>6</v>
      </c>
      <c r="K261" s="5" t="s">
        <v>3764</v>
      </c>
      <c r="L261" s="13">
        <v>0.99</v>
      </c>
      <c r="M261" s="5" t="s">
        <v>3057</v>
      </c>
      <c r="N261" s="13">
        <v>0.99</v>
      </c>
      <c r="O261" s="5" t="s">
        <v>1970</v>
      </c>
      <c r="P261" s="13">
        <v>0.99</v>
      </c>
      <c r="Q261" s="5" t="s">
        <v>2101</v>
      </c>
      <c r="R261" s="13">
        <v>0.99</v>
      </c>
      <c r="S261" s="5" t="s">
        <v>4655</v>
      </c>
      <c r="T261" s="13">
        <v>0.99</v>
      </c>
      <c r="U261" s="5" t="s">
        <v>3464</v>
      </c>
      <c r="V261" s="13">
        <v>1.99</v>
      </c>
      <c r="W261" s="14"/>
      <c r="X261" s="15"/>
      <c r="Y261" s="14"/>
      <c r="Z261" s="15"/>
      <c r="AA261" s="14"/>
      <c r="AB261" s="15"/>
      <c r="AC261" s="14"/>
      <c r="AD261" s="15"/>
      <c r="AE261" s="14"/>
      <c r="AF261" s="15"/>
      <c r="AG261" s="14"/>
      <c r="AH261" s="15"/>
      <c r="AI261" s="14"/>
      <c r="AJ261" s="15"/>
      <c r="AK261" s="14"/>
      <c r="AL261" s="15"/>
      <c r="AM261" s="14"/>
      <c r="AN261" s="15"/>
    </row>
    <row r="262">
      <c r="A262" s="11">
        <v>70.0</v>
      </c>
      <c r="B262" s="3" t="s">
        <v>5848</v>
      </c>
      <c r="C262" s="5" t="s">
        <v>5584</v>
      </c>
      <c r="D262" s="5" t="s">
        <v>5191</v>
      </c>
      <c r="E262" s="5" t="s">
        <v>5192</v>
      </c>
      <c r="F262" s="5" t="s">
        <v>5193</v>
      </c>
      <c r="G262" s="5" t="s">
        <v>5064</v>
      </c>
      <c r="H262" s="3" t="s">
        <v>5194</v>
      </c>
      <c r="I262" s="12">
        <f>SUM(L262:AN262)-(J262*Cost!A$2)</f>
        <v>1.78</v>
      </c>
      <c r="J262" s="5">
        <f t="shared" si="1"/>
        <v>2</v>
      </c>
      <c r="K262" s="5" t="s">
        <v>3772</v>
      </c>
      <c r="L262" s="13">
        <v>0.99</v>
      </c>
      <c r="M262" s="5" t="s">
        <v>3613</v>
      </c>
      <c r="N262" s="13">
        <v>0.99</v>
      </c>
      <c r="O262" s="14"/>
      <c r="P262" s="15"/>
      <c r="Q262" s="14"/>
      <c r="R262" s="15"/>
      <c r="S262" s="14"/>
      <c r="T262" s="15"/>
      <c r="U262" s="14"/>
      <c r="V262" s="15"/>
      <c r="W262" s="14"/>
      <c r="X262" s="15"/>
      <c r="Y262" s="14"/>
      <c r="Z262" s="15"/>
      <c r="AA262" s="14"/>
      <c r="AB262" s="15"/>
      <c r="AC262" s="14"/>
      <c r="AD262" s="15"/>
      <c r="AE262" s="14"/>
      <c r="AF262" s="15"/>
      <c r="AG262" s="14"/>
      <c r="AH262" s="15"/>
      <c r="AI262" s="14"/>
      <c r="AJ262" s="15"/>
      <c r="AK262" s="14"/>
      <c r="AL262" s="15"/>
      <c r="AM262" s="14"/>
      <c r="AN262" s="15"/>
    </row>
    <row r="263">
      <c r="A263" s="11">
        <v>79.0</v>
      </c>
      <c r="B263" s="3" t="s">
        <v>5849</v>
      </c>
      <c r="C263" s="5" t="s">
        <v>5638</v>
      </c>
      <c r="D263" s="5" t="s">
        <v>5375</v>
      </c>
      <c r="E263" s="5" t="s">
        <v>5376</v>
      </c>
      <c r="F263" s="14"/>
      <c r="G263" s="5" t="s">
        <v>5377</v>
      </c>
      <c r="H263" s="3" t="s">
        <v>5378</v>
      </c>
      <c r="I263" s="12">
        <f>SUM(L263:AN263)-(J263*Cost!A$2)</f>
        <v>2.67</v>
      </c>
      <c r="J263" s="5">
        <f t="shared" si="1"/>
        <v>3</v>
      </c>
      <c r="K263" s="5" t="s">
        <v>3775</v>
      </c>
      <c r="L263" s="13">
        <v>0.99</v>
      </c>
      <c r="M263" s="5" t="s">
        <v>3914</v>
      </c>
      <c r="N263" s="13">
        <v>0.99</v>
      </c>
      <c r="O263" s="5" t="s">
        <v>3002</v>
      </c>
      <c r="P263" s="13">
        <v>0.99</v>
      </c>
      <c r="Q263" s="14"/>
      <c r="R263" s="15"/>
      <c r="S263" s="14"/>
      <c r="T263" s="15"/>
      <c r="U263" s="14"/>
      <c r="V263" s="15"/>
      <c r="W263" s="14"/>
      <c r="X263" s="15"/>
      <c r="Y263" s="14"/>
      <c r="Z263" s="15"/>
      <c r="AA263" s="14"/>
      <c r="AB263" s="15"/>
      <c r="AC263" s="14"/>
      <c r="AD263" s="15"/>
      <c r="AE263" s="14"/>
      <c r="AF263" s="15"/>
      <c r="AG263" s="14"/>
      <c r="AH263" s="15"/>
      <c r="AI263" s="14"/>
      <c r="AJ263" s="15"/>
      <c r="AK263" s="14"/>
      <c r="AL263" s="15"/>
      <c r="AM263" s="14"/>
      <c r="AN263" s="16"/>
    </row>
    <row r="264">
      <c r="A264" s="11">
        <v>384.0</v>
      </c>
      <c r="B264" s="3" t="s">
        <v>5850</v>
      </c>
      <c r="C264" s="5" t="s">
        <v>5554</v>
      </c>
      <c r="D264" s="5" t="s">
        <v>5405</v>
      </c>
      <c r="E264" s="5" t="s">
        <v>5406</v>
      </c>
      <c r="F264" s="5" t="s">
        <v>5407</v>
      </c>
      <c r="G264" s="5" t="s">
        <v>5064</v>
      </c>
      <c r="H264" s="3" t="s">
        <v>5408</v>
      </c>
      <c r="I264" s="12">
        <f>SUM(L264:AN264)-(J264*Cost!A$2)</f>
        <v>0.89</v>
      </c>
      <c r="J264" s="5">
        <f t="shared" si="1"/>
        <v>1</v>
      </c>
      <c r="K264" s="5" t="s">
        <v>3786</v>
      </c>
      <c r="L264" s="13">
        <v>0.99</v>
      </c>
      <c r="M264" s="14"/>
      <c r="N264" s="15"/>
      <c r="O264" s="14"/>
      <c r="P264" s="15"/>
      <c r="Q264" s="14"/>
      <c r="R264" s="15"/>
      <c r="S264" s="14"/>
      <c r="T264" s="15"/>
      <c r="U264" s="14"/>
      <c r="V264" s="15"/>
      <c r="W264" s="14"/>
      <c r="X264" s="15"/>
      <c r="Y264" s="14"/>
      <c r="Z264" s="15"/>
      <c r="AA264" s="14"/>
      <c r="AB264" s="15"/>
      <c r="AC264" s="14"/>
      <c r="AD264" s="15"/>
      <c r="AE264" s="14"/>
      <c r="AF264" s="15"/>
      <c r="AG264" s="14"/>
      <c r="AH264" s="15"/>
      <c r="AI264" s="14"/>
      <c r="AJ264" s="15"/>
      <c r="AK264" s="14"/>
      <c r="AL264" s="15"/>
      <c r="AM264" s="14"/>
      <c r="AN264" s="15"/>
    </row>
    <row r="265">
      <c r="A265" s="11">
        <v>396.0</v>
      </c>
      <c r="B265" s="3" t="s">
        <v>5851</v>
      </c>
      <c r="C265" s="5" t="s">
        <v>5747</v>
      </c>
      <c r="D265" s="5" t="s">
        <v>5168</v>
      </c>
      <c r="E265" s="5" t="s">
        <v>3364</v>
      </c>
      <c r="F265" s="5" t="s">
        <v>5169</v>
      </c>
      <c r="G265" s="5" t="s">
        <v>5064</v>
      </c>
      <c r="H265" s="5" t="s">
        <v>5170</v>
      </c>
      <c r="I265" s="12">
        <f>SUM(L265:AN265)-(J265*Cost!A$2)</f>
        <v>7.12</v>
      </c>
      <c r="J265" s="5">
        <f t="shared" si="1"/>
        <v>8</v>
      </c>
      <c r="K265" s="5" t="s">
        <v>3788</v>
      </c>
      <c r="L265" s="13">
        <v>0.99</v>
      </c>
      <c r="M265" s="5" t="s">
        <v>2078</v>
      </c>
      <c r="N265" s="13">
        <v>0.99</v>
      </c>
      <c r="O265" s="5" t="s">
        <v>4695</v>
      </c>
      <c r="P265" s="13">
        <v>0.99</v>
      </c>
      <c r="Q265" s="5" t="s">
        <v>3638</v>
      </c>
      <c r="R265" s="13">
        <v>0.99</v>
      </c>
      <c r="S265" s="5" t="s">
        <v>1117</v>
      </c>
      <c r="T265" s="13">
        <v>0.99</v>
      </c>
      <c r="U265" s="5" t="s">
        <v>3766</v>
      </c>
      <c r="V265" s="13">
        <v>0.99</v>
      </c>
      <c r="W265" s="5" t="s">
        <v>2020</v>
      </c>
      <c r="X265" s="13">
        <v>0.99</v>
      </c>
      <c r="Y265" s="5" t="s">
        <v>4231</v>
      </c>
      <c r="Z265" s="13">
        <v>0.99</v>
      </c>
      <c r="AA265" s="14"/>
      <c r="AB265" s="15"/>
      <c r="AC265" s="14"/>
      <c r="AD265" s="15"/>
      <c r="AE265" s="14"/>
      <c r="AF265" s="15"/>
      <c r="AG265" s="14"/>
      <c r="AH265" s="15"/>
      <c r="AI265" s="14"/>
      <c r="AJ265" s="15"/>
      <c r="AK265" s="14"/>
      <c r="AL265" s="15"/>
      <c r="AM265" s="14"/>
      <c r="AN265" s="16"/>
    </row>
    <row r="266">
      <c r="A266" s="11">
        <v>286.0</v>
      </c>
      <c r="B266" s="3" t="s">
        <v>5852</v>
      </c>
      <c r="C266" s="5" t="s">
        <v>5664</v>
      </c>
      <c r="D266" s="5" t="s">
        <v>5227</v>
      </c>
      <c r="E266" s="5" t="s">
        <v>5228</v>
      </c>
      <c r="F266" s="5" t="s">
        <v>5229</v>
      </c>
      <c r="G266" s="5" t="s">
        <v>5064</v>
      </c>
      <c r="H266" s="3" t="s">
        <v>5230</v>
      </c>
      <c r="I266" s="12">
        <f>SUM(L266:AN266)-(J266*Cost!A$2)</f>
        <v>0.89</v>
      </c>
      <c r="J266" s="5">
        <f t="shared" si="1"/>
        <v>1</v>
      </c>
      <c r="K266" s="5" t="s">
        <v>3793</v>
      </c>
      <c r="L266" s="13">
        <v>0.99</v>
      </c>
      <c r="M266" s="14"/>
      <c r="N266" s="15"/>
      <c r="O266" s="14"/>
      <c r="P266" s="15"/>
      <c r="Q266" s="14"/>
      <c r="R266" s="15"/>
      <c r="S266" s="14"/>
      <c r="T266" s="15"/>
      <c r="U266" s="14"/>
      <c r="V266" s="15"/>
      <c r="W266" s="14"/>
      <c r="X266" s="15"/>
      <c r="Y266" s="14"/>
      <c r="Z266" s="15"/>
      <c r="AA266" s="14"/>
      <c r="AB266" s="15"/>
      <c r="AC266" s="14"/>
      <c r="AD266" s="15"/>
      <c r="AE266" s="14"/>
      <c r="AF266" s="15"/>
      <c r="AG266" s="14"/>
      <c r="AH266" s="15"/>
      <c r="AI266" s="14"/>
      <c r="AJ266" s="15"/>
      <c r="AK266" s="14"/>
      <c r="AL266" s="15"/>
      <c r="AM266" s="14"/>
      <c r="AN266" s="15"/>
    </row>
    <row r="267">
      <c r="A267" s="11">
        <v>123.0</v>
      </c>
      <c r="B267" s="3" t="s">
        <v>5853</v>
      </c>
      <c r="C267" s="5" t="s">
        <v>5558</v>
      </c>
      <c r="D267" s="5" t="s">
        <v>5072</v>
      </c>
      <c r="E267" s="5" t="s">
        <v>5073</v>
      </c>
      <c r="F267" s="5" t="s">
        <v>5074</v>
      </c>
      <c r="G267" s="5" t="s">
        <v>5075</v>
      </c>
      <c r="H267" s="5" t="s">
        <v>5076</v>
      </c>
      <c r="I267" s="12">
        <f>SUM(L267:AN267)-(J267*Cost!A$2)</f>
        <v>8.01</v>
      </c>
      <c r="J267" s="5">
        <f t="shared" si="1"/>
        <v>9</v>
      </c>
      <c r="K267" s="5" t="s">
        <v>3807</v>
      </c>
      <c r="L267" s="13">
        <v>0.99</v>
      </c>
      <c r="M267" s="5" t="s">
        <v>1791</v>
      </c>
      <c r="N267" s="13">
        <v>0.99</v>
      </c>
      <c r="O267" s="5" t="s">
        <v>1789</v>
      </c>
      <c r="P267" s="13">
        <v>0.99</v>
      </c>
      <c r="Q267" s="5" t="s">
        <v>2433</v>
      </c>
      <c r="R267" s="13">
        <v>0.99</v>
      </c>
      <c r="S267" s="5" t="s">
        <v>2946</v>
      </c>
      <c r="T267" s="13">
        <v>0.99</v>
      </c>
      <c r="U267" s="5" t="s">
        <v>3672</v>
      </c>
      <c r="V267" s="13">
        <v>0.99</v>
      </c>
      <c r="W267" s="5" t="s">
        <v>4824</v>
      </c>
      <c r="X267" s="13">
        <v>0.99</v>
      </c>
      <c r="Y267" s="5" t="s">
        <v>3446</v>
      </c>
      <c r="Z267" s="13">
        <v>0.99</v>
      </c>
      <c r="AA267" s="5" t="s">
        <v>4677</v>
      </c>
      <c r="AB267" s="13">
        <v>0.99</v>
      </c>
      <c r="AC267" s="14"/>
      <c r="AD267" s="15"/>
      <c r="AE267" s="14"/>
      <c r="AF267" s="15"/>
      <c r="AG267" s="14"/>
      <c r="AH267" s="15"/>
      <c r="AI267" s="14"/>
      <c r="AJ267" s="15"/>
      <c r="AK267" s="14"/>
      <c r="AL267" s="15"/>
      <c r="AM267" s="14"/>
      <c r="AN267" s="15"/>
    </row>
    <row r="268">
      <c r="A268" s="11">
        <v>353.0</v>
      </c>
      <c r="B268" s="3" t="s">
        <v>5854</v>
      </c>
      <c r="C268" s="5" t="s">
        <v>5611</v>
      </c>
      <c r="D268" s="5" t="s">
        <v>5348</v>
      </c>
      <c r="E268" s="5" t="s">
        <v>5091</v>
      </c>
      <c r="F268" s="5" t="s">
        <v>5063</v>
      </c>
      <c r="G268" s="5" t="s">
        <v>5064</v>
      </c>
      <c r="H268" s="5" t="s">
        <v>5349</v>
      </c>
      <c r="I268" s="12">
        <f>SUM(L268:AN268)-(J268*Cost!A$2)</f>
        <v>4.45</v>
      </c>
      <c r="J268" s="5">
        <f t="shared" si="1"/>
        <v>5</v>
      </c>
      <c r="K268" s="5" t="s">
        <v>3809</v>
      </c>
      <c r="L268" s="13">
        <v>0.99</v>
      </c>
      <c r="M268" s="5" t="s">
        <v>756</v>
      </c>
      <c r="N268" s="13">
        <v>0.99</v>
      </c>
      <c r="O268" s="5" t="s">
        <v>4370</v>
      </c>
      <c r="P268" s="13">
        <v>0.99</v>
      </c>
      <c r="Q268" s="5" t="s">
        <v>4658</v>
      </c>
      <c r="R268" s="13">
        <v>0.99</v>
      </c>
      <c r="S268" s="5" t="s">
        <v>1588</v>
      </c>
      <c r="T268" s="13">
        <v>0.99</v>
      </c>
      <c r="U268" s="14"/>
      <c r="V268" s="15"/>
      <c r="W268" s="14"/>
      <c r="X268" s="15"/>
      <c r="Y268" s="14"/>
      <c r="Z268" s="15"/>
      <c r="AA268" s="14"/>
      <c r="AB268" s="15"/>
      <c r="AC268" s="14"/>
      <c r="AD268" s="15"/>
      <c r="AE268" s="14"/>
      <c r="AF268" s="15"/>
      <c r="AG268" s="14"/>
      <c r="AH268" s="15"/>
      <c r="AI268" s="14"/>
      <c r="AJ268" s="15"/>
      <c r="AK268" s="14"/>
      <c r="AL268" s="15"/>
      <c r="AM268" s="14"/>
      <c r="AN268" s="16"/>
    </row>
    <row r="269">
      <c r="A269" s="11">
        <v>273.0</v>
      </c>
      <c r="B269" s="3" t="s">
        <v>5855</v>
      </c>
      <c r="C269" s="5" t="s">
        <v>5562</v>
      </c>
      <c r="D269" s="5" t="s">
        <v>5243</v>
      </c>
      <c r="E269" s="5" t="s">
        <v>5244</v>
      </c>
      <c r="F269" s="14"/>
      <c r="G269" s="5" t="s">
        <v>5245</v>
      </c>
      <c r="H269" s="3" t="s">
        <v>5246</v>
      </c>
      <c r="I269" s="12">
        <f>SUM(L269:AN269)-(J269*Cost!A$2)</f>
        <v>1.78</v>
      </c>
      <c r="J269" s="5">
        <f t="shared" si="1"/>
        <v>2</v>
      </c>
      <c r="K269" s="5" t="s">
        <v>3811</v>
      </c>
      <c r="L269" s="13">
        <v>0.99</v>
      </c>
      <c r="M269" s="5" t="s">
        <v>3732</v>
      </c>
      <c r="N269" s="13">
        <v>0.99</v>
      </c>
      <c r="O269" s="14"/>
      <c r="P269" s="15"/>
      <c r="Q269" s="14"/>
      <c r="R269" s="15"/>
      <c r="S269" s="14"/>
      <c r="T269" s="15"/>
      <c r="U269" s="14"/>
      <c r="V269" s="15"/>
      <c r="W269" s="14"/>
      <c r="X269" s="15"/>
      <c r="Y269" s="14"/>
      <c r="Z269" s="15"/>
      <c r="AA269" s="14"/>
      <c r="AB269" s="15"/>
      <c r="AC269" s="14"/>
      <c r="AD269" s="15"/>
      <c r="AE269" s="14"/>
      <c r="AF269" s="15"/>
      <c r="AG269" s="14"/>
      <c r="AH269" s="15"/>
      <c r="AI269" s="14"/>
      <c r="AJ269" s="15"/>
      <c r="AK269" s="14"/>
      <c r="AL269" s="15"/>
      <c r="AM269" s="14"/>
      <c r="AN269" s="15"/>
    </row>
    <row r="270">
      <c r="A270" s="11">
        <v>209.0</v>
      </c>
      <c r="B270" s="3" t="s">
        <v>5856</v>
      </c>
      <c r="C270" s="5" t="s">
        <v>5747</v>
      </c>
      <c r="D270" s="5" t="s">
        <v>5168</v>
      </c>
      <c r="E270" s="5" t="s">
        <v>3364</v>
      </c>
      <c r="F270" s="5" t="s">
        <v>5169</v>
      </c>
      <c r="G270" s="5" t="s">
        <v>5064</v>
      </c>
      <c r="H270" s="5" t="s">
        <v>5170</v>
      </c>
      <c r="I270" s="12">
        <f>SUM(L270:AN270)-(J270*Cost!A$2)</f>
        <v>0.89</v>
      </c>
      <c r="J270" s="5">
        <f t="shared" si="1"/>
        <v>1</v>
      </c>
      <c r="K270" s="5" t="s">
        <v>3814</v>
      </c>
      <c r="L270" s="13">
        <v>0.99</v>
      </c>
      <c r="M270" s="14"/>
      <c r="N270" s="15"/>
      <c r="O270" s="14"/>
      <c r="P270" s="15"/>
      <c r="Q270" s="14"/>
      <c r="R270" s="15"/>
      <c r="S270" s="14"/>
      <c r="T270" s="15"/>
      <c r="U270" s="14"/>
      <c r="V270" s="15"/>
      <c r="W270" s="14"/>
      <c r="X270" s="15"/>
      <c r="Y270" s="14"/>
      <c r="Z270" s="15"/>
      <c r="AA270" s="14"/>
      <c r="AB270" s="15"/>
      <c r="AC270" s="14"/>
      <c r="AD270" s="15"/>
      <c r="AE270" s="14"/>
      <c r="AF270" s="15"/>
      <c r="AG270" s="14"/>
      <c r="AH270" s="15"/>
      <c r="AI270" s="14"/>
      <c r="AJ270" s="15"/>
      <c r="AK270" s="14"/>
      <c r="AL270" s="15"/>
      <c r="AM270" s="14"/>
      <c r="AN270" s="15"/>
    </row>
    <row r="271">
      <c r="A271" s="11">
        <v>398.0</v>
      </c>
      <c r="B271" s="3" t="s">
        <v>5857</v>
      </c>
      <c r="C271" s="5" t="s">
        <v>5564</v>
      </c>
      <c r="D271" s="5" t="s">
        <v>5199</v>
      </c>
      <c r="E271" s="5" t="s">
        <v>5200</v>
      </c>
      <c r="F271" s="14"/>
      <c r="G271" s="5" t="s">
        <v>5162</v>
      </c>
      <c r="H271" s="3" t="s">
        <v>5201</v>
      </c>
      <c r="I271" s="12">
        <f>SUM(L271:AN271)-(J271*Cost!A$2)</f>
        <v>0.89</v>
      </c>
      <c r="J271" s="5">
        <f t="shared" si="1"/>
        <v>1</v>
      </c>
      <c r="K271" s="5" t="s">
        <v>3816</v>
      </c>
      <c r="L271" s="13">
        <v>0.99</v>
      </c>
      <c r="M271" s="14"/>
      <c r="N271" s="15"/>
      <c r="O271" s="14"/>
      <c r="P271" s="15"/>
      <c r="Q271" s="14"/>
      <c r="R271" s="15"/>
      <c r="S271" s="14"/>
      <c r="T271" s="15"/>
      <c r="U271" s="14"/>
      <c r="V271" s="15"/>
      <c r="W271" s="14"/>
      <c r="X271" s="15"/>
      <c r="Y271" s="14"/>
      <c r="Z271" s="15"/>
      <c r="AA271" s="14"/>
      <c r="AB271" s="15"/>
      <c r="AC271" s="14"/>
      <c r="AD271" s="15"/>
      <c r="AE271" s="14"/>
      <c r="AF271" s="15"/>
      <c r="AG271" s="14"/>
      <c r="AH271" s="15"/>
      <c r="AI271" s="14"/>
      <c r="AJ271" s="15"/>
      <c r="AK271" s="14"/>
      <c r="AL271" s="15"/>
      <c r="AM271" s="14"/>
      <c r="AN271" s="15"/>
    </row>
    <row r="272">
      <c r="A272" s="11">
        <v>66.0</v>
      </c>
      <c r="B272" s="3" t="s">
        <v>5858</v>
      </c>
      <c r="C272" s="5" t="s">
        <v>5719</v>
      </c>
      <c r="D272" s="5" t="s">
        <v>5476</v>
      </c>
      <c r="E272" s="5" t="s">
        <v>5477</v>
      </c>
      <c r="F272" s="5" t="s">
        <v>5478</v>
      </c>
      <c r="G272" s="5" t="s">
        <v>5479</v>
      </c>
      <c r="H272" s="3" t="s">
        <v>5480</v>
      </c>
      <c r="I272" s="12">
        <f>SUM(L272:AN272)-(J272*Cost!A$2)</f>
        <v>5.34</v>
      </c>
      <c r="J272" s="5">
        <f t="shared" si="1"/>
        <v>6</v>
      </c>
      <c r="K272" s="5" t="s">
        <v>3819</v>
      </c>
      <c r="L272" s="13">
        <v>0.99</v>
      </c>
      <c r="M272" s="5" t="s">
        <v>1611</v>
      </c>
      <c r="N272" s="13">
        <v>0.99</v>
      </c>
      <c r="O272" s="5" t="s">
        <v>1862</v>
      </c>
      <c r="P272" s="13">
        <v>0.99</v>
      </c>
      <c r="Q272" s="5" t="s">
        <v>1374</v>
      </c>
      <c r="R272" s="13">
        <v>0.99</v>
      </c>
      <c r="S272" s="5" t="s">
        <v>1376</v>
      </c>
      <c r="T272" s="13">
        <v>0.99</v>
      </c>
      <c r="U272" s="5" t="s">
        <v>4168</v>
      </c>
      <c r="V272" s="13">
        <v>0.99</v>
      </c>
      <c r="W272" s="14"/>
      <c r="X272" s="15"/>
      <c r="Y272" s="14"/>
      <c r="Z272" s="15"/>
      <c r="AA272" s="14"/>
      <c r="AB272" s="15"/>
      <c r="AC272" s="14"/>
      <c r="AD272" s="15"/>
      <c r="AE272" s="14"/>
      <c r="AF272" s="15"/>
      <c r="AG272" s="14"/>
      <c r="AH272" s="15"/>
      <c r="AI272" s="14"/>
      <c r="AJ272" s="15"/>
      <c r="AK272" s="14"/>
      <c r="AL272" s="15"/>
      <c r="AM272" s="14"/>
      <c r="AN272" s="15"/>
    </row>
    <row r="273">
      <c r="A273" s="11">
        <v>1.0</v>
      </c>
      <c r="B273" s="3" t="s">
        <v>5859</v>
      </c>
      <c r="C273" s="5" t="s">
        <v>5606</v>
      </c>
      <c r="D273" s="5" t="s">
        <v>5303</v>
      </c>
      <c r="E273" s="5" t="s">
        <v>5304</v>
      </c>
      <c r="F273" s="14"/>
      <c r="G273" s="5" t="s">
        <v>5305</v>
      </c>
      <c r="H273" s="3" t="s">
        <v>5306</v>
      </c>
      <c r="I273" s="12">
        <f>SUM(L273:AN273)-(J273*Cost!A$2)</f>
        <v>0.89</v>
      </c>
      <c r="J273" s="5">
        <f t="shared" si="1"/>
        <v>1</v>
      </c>
      <c r="K273" s="5" t="s">
        <v>2199</v>
      </c>
      <c r="L273" s="13">
        <v>0.99</v>
      </c>
      <c r="M273" s="14"/>
      <c r="N273" s="16"/>
      <c r="O273" s="14"/>
      <c r="P273" s="15"/>
      <c r="Q273" s="14"/>
      <c r="R273" s="15"/>
      <c r="S273" s="14"/>
      <c r="T273" s="15"/>
      <c r="U273" s="14"/>
      <c r="V273" s="15"/>
      <c r="W273" s="14"/>
      <c r="X273" s="15"/>
      <c r="Y273" s="14"/>
      <c r="Z273" s="15"/>
      <c r="AA273" s="14"/>
      <c r="AB273" s="15"/>
      <c r="AC273" s="14"/>
      <c r="AD273" s="15"/>
      <c r="AE273" s="14"/>
      <c r="AF273" s="15"/>
      <c r="AG273" s="14"/>
      <c r="AH273" s="15"/>
      <c r="AI273" s="14"/>
      <c r="AJ273" s="15"/>
      <c r="AK273" s="14"/>
      <c r="AL273" s="15"/>
      <c r="AM273" s="14"/>
      <c r="AN273" s="15"/>
    </row>
    <row r="274">
      <c r="A274" s="11">
        <v>272.0</v>
      </c>
      <c r="B274" s="3" t="s">
        <v>5860</v>
      </c>
      <c r="C274" s="5" t="s">
        <v>5740</v>
      </c>
      <c r="D274" s="5" t="s">
        <v>5275</v>
      </c>
      <c r="E274" s="5" t="s">
        <v>5099</v>
      </c>
      <c r="F274" s="14"/>
      <c r="G274" s="5" t="s">
        <v>5100</v>
      </c>
      <c r="H274" s="3" t="s">
        <v>5276</v>
      </c>
      <c r="I274" s="12">
        <f>SUM(L274:AN274)-(J274*Cost!A$2)</f>
        <v>0.89</v>
      </c>
      <c r="J274" s="5">
        <f t="shared" si="1"/>
        <v>1</v>
      </c>
      <c r="K274" s="5" t="s">
        <v>3835</v>
      </c>
      <c r="L274" s="13">
        <v>0.99</v>
      </c>
      <c r="M274" s="14"/>
      <c r="N274" s="15"/>
      <c r="O274" s="14"/>
      <c r="P274" s="15"/>
      <c r="Q274" s="14"/>
      <c r="R274" s="15"/>
      <c r="S274" s="14"/>
      <c r="T274" s="15"/>
      <c r="U274" s="14"/>
      <c r="V274" s="15"/>
      <c r="W274" s="14"/>
      <c r="X274" s="15"/>
      <c r="Y274" s="14"/>
      <c r="Z274" s="15"/>
      <c r="AA274" s="14"/>
      <c r="AB274" s="15"/>
      <c r="AC274" s="14"/>
      <c r="AD274" s="15"/>
      <c r="AE274" s="14"/>
      <c r="AF274" s="15"/>
      <c r="AG274" s="14"/>
      <c r="AH274" s="15"/>
      <c r="AI274" s="14"/>
      <c r="AJ274" s="15"/>
      <c r="AK274" s="14"/>
      <c r="AL274" s="15"/>
      <c r="AM274" s="14"/>
      <c r="AN274" s="15"/>
    </row>
    <row r="275">
      <c r="A275" s="11">
        <v>394.0</v>
      </c>
      <c r="B275" s="3" t="s">
        <v>5861</v>
      </c>
      <c r="C275" s="5" t="s">
        <v>5690</v>
      </c>
      <c r="D275" s="5" t="s">
        <v>5398</v>
      </c>
      <c r="E275" s="5" t="s">
        <v>5399</v>
      </c>
      <c r="F275" s="14"/>
      <c r="G275" s="5" t="s">
        <v>5400</v>
      </c>
      <c r="H275" s="3" t="s">
        <v>5401</v>
      </c>
      <c r="I275" s="12">
        <f>SUM(L275:AN275)-(J275*Cost!A$2)</f>
        <v>3.56</v>
      </c>
      <c r="J275" s="5">
        <f t="shared" si="1"/>
        <v>4</v>
      </c>
      <c r="K275" s="5" t="s">
        <v>3838</v>
      </c>
      <c r="L275" s="13">
        <v>0.99</v>
      </c>
      <c r="M275" s="5" t="s">
        <v>1602</v>
      </c>
      <c r="N275" s="13">
        <v>0.99</v>
      </c>
      <c r="O275" s="5" t="s">
        <v>1927</v>
      </c>
      <c r="P275" s="13">
        <v>0.99</v>
      </c>
      <c r="Q275" s="5" t="s">
        <v>1467</v>
      </c>
      <c r="R275" s="13">
        <v>0.99</v>
      </c>
      <c r="S275" s="14"/>
      <c r="T275" s="15"/>
      <c r="U275" s="14"/>
      <c r="V275" s="15"/>
      <c r="W275" s="14"/>
      <c r="X275" s="15"/>
      <c r="Y275" s="14"/>
      <c r="Z275" s="15"/>
      <c r="AA275" s="14"/>
      <c r="AB275" s="15"/>
      <c r="AC275" s="14"/>
      <c r="AD275" s="15"/>
      <c r="AE275" s="14"/>
      <c r="AF275" s="15"/>
      <c r="AG275" s="14"/>
      <c r="AH275" s="15"/>
      <c r="AI275" s="14"/>
      <c r="AJ275" s="15"/>
      <c r="AK275" s="14"/>
      <c r="AL275" s="15"/>
      <c r="AM275" s="14"/>
      <c r="AN275" s="15"/>
    </row>
    <row r="276">
      <c r="A276" s="11">
        <v>165.0</v>
      </c>
      <c r="B276" s="3" t="s">
        <v>5862</v>
      </c>
      <c r="C276" s="5" t="s">
        <v>5646</v>
      </c>
      <c r="D276" s="5" t="s">
        <v>5485</v>
      </c>
      <c r="E276" s="5" t="s">
        <v>5486</v>
      </c>
      <c r="F276" s="5" t="s">
        <v>5487</v>
      </c>
      <c r="G276" s="5" t="s">
        <v>444</v>
      </c>
      <c r="H276" s="5" t="s">
        <v>5488</v>
      </c>
      <c r="I276" s="12">
        <f>SUM(L276:AN276)-(J276*Cost!A$2)</f>
        <v>8.01</v>
      </c>
      <c r="J276" s="5">
        <f t="shared" si="1"/>
        <v>9</v>
      </c>
      <c r="K276" s="5" t="s">
        <v>1773</v>
      </c>
      <c r="L276" s="13">
        <v>0.99</v>
      </c>
      <c r="M276" s="5" t="s">
        <v>4407</v>
      </c>
      <c r="N276" s="13">
        <v>0.99</v>
      </c>
      <c r="O276" s="5" t="s">
        <v>3313</v>
      </c>
      <c r="P276" s="13">
        <v>0.99</v>
      </c>
      <c r="Q276" s="5" t="s">
        <v>1340</v>
      </c>
      <c r="R276" s="13">
        <v>0.99</v>
      </c>
      <c r="S276" s="5" t="s">
        <v>4446</v>
      </c>
      <c r="T276" s="13">
        <v>0.99</v>
      </c>
      <c r="U276" s="5" t="s">
        <v>3307</v>
      </c>
      <c r="V276" s="13">
        <v>0.99</v>
      </c>
      <c r="W276" s="5" t="s">
        <v>2610</v>
      </c>
      <c r="X276" s="13">
        <v>0.99</v>
      </c>
      <c r="Y276" s="5" t="s">
        <v>746</v>
      </c>
      <c r="Z276" s="13">
        <v>0.99</v>
      </c>
      <c r="AA276" s="5" t="s">
        <v>1425</v>
      </c>
      <c r="AB276" s="13">
        <v>0.99</v>
      </c>
      <c r="AC276" s="14"/>
      <c r="AD276" s="15"/>
      <c r="AE276" s="14"/>
      <c r="AF276" s="15"/>
      <c r="AG276" s="14"/>
      <c r="AH276" s="15"/>
      <c r="AI276" s="14"/>
      <c r="AJ276" s="15"/>
      <c r="AK276" s="14"/>
      <c r="AL276" s="15"/>
      <c r="AM276" s="14"/>
      <c r="AN276" s="15"/>
    </row>
    <row r="277">
      <c r="A277" s="11">
        <v>34.0</v>
      </c>
      <c r="B277" s="3" t="s">
        <v>5863</v>
      </c>
      <c r="C277" s="5" t="s">
        <v>5604</v>
      </c>
      <c r="D277" s="5" t="s">
        <v>5117</v>
      </c>
      <c r="E277" s="5" t="s">
        <v>5118</v>
      </c>
      <c r="F277" s="5" t="s">
        <v>5119</v>
      </c>
      <c r="G277" s="5" t="s">
        <v>5075</v>
      </c>
      <c r="H277" s="5" t="s">
        <v>5120</v>
      </c>
      <c r="I277" s="12">
        <f>SUM(L277:AN277)-(J277*Cost!A$2)</f>
        <v>0.89</v>
      </c>
      <c r="J277" s="5">
        <f t="shared" si="1"/>
        <v>1</v>
      </c>
      <c r="K277" s="5" t="s">
        <v>3841</v>
      </c>
      <c r="L277" s="13">
        <v>0.99</v>
      </c>
      <c r="M277" s="14"/>
      <c r="N277" s="15"/>
      <c r="O277" s="14"/>
      <c r="P277" s="15"/>
      <c r="Q277" s="14"/>
      <c r="R277" s="15"/>
      <c r="S277" s="14"/>
      <c r="T277" s="15"/>
      <c r="U277" s="14"/>
      <c r="V277" s="15"/>
      <c r="W277" s="14"/>
      <c r="X277" s="15"/>
      <c r="Y277" s="14"/>
      <c r="Z277" s="15"/>
      <c r="AA277" s="14"/>
      <c r="AB277" s="15"/>
      <c r="AC277" s="14"/>
      <c r="AD277" s="15"/>
      <c r="AE277" s="14"/>
      <c r="AF277" s="15"/>
      <c r="AG277" s="14"/>
      <c r="AH277" s="15"/>
      <c r="AI277" s="14"/>
      <c r="AJ277" s="15"/>
      <c r="AK277" s="14"/>
      <c r="AL277" s="15"/>
      <c r="AM277" s="14"/>
      <c r="AN277" s="15"/>
    </row>
    <row r="278">
      <c r="A278" s="11">
        <v>4.0</v>
      </c>
      <c r="B278" s="3" t="s">
        <v>5864</v>
      </c>
      <c r="C278" s="5" t="s">
        <v>5649</v>
      </c>
      <c r="D278" s="5" t="s">
        <v>5137</v>
      </c>
      <c r="E278" s="5" t="s">
        <v>442</v>
      </c>
      <c r="F278" s="5" t="s">
        <v>443</v>
      </c>
      <c r="G278" s="5" t="s">
        <v>444</v>
      </c>
      <c r="H278" s="5" t="s">
        <v>5138</v>
      </c>
      <c r="I278" s="12">
        <f>SUM(L278:AN278)-(J278*Cost!A$2)</f>
        <v>8.01</v>
      </c>
      <c r="J278" s="5">
        <f t="shared" si="1"/>
        <v>9</v>
      </c>
      <c r="K278" s="5" t="s">
        <v>3844</v>
      </c>
      <c r="L278" s="13">
        <v>0.99</v>
      </c>
      <c r="M278" s="5" t="s">
        <v>3413</v>
      </c>
      <c r="N278" s="13">
        <v>0.99</v>
      </c>
      <c r="O278" s="5" t="s">
        <v>1344</v>
      </c>
      <c r="P278" s="13">
        <v>0.99</v>
      </c>
      <c r="Q278" s="5" t="s">
        <v>1728</v>
      </c>
      <c r="R278" s="13">
        <v>0.99</v>
      </c>
      <c r="S278" s="5" t="s">
        <v>3678</v>
      </c>
      <c r="T278" s="13">
        <v>0.99</v>
      </c>
      <c r="U278" s="5" t="s">
        <v>991</v>
      </c>
      <c r="V278" s="13">
        <v>0.99</v>
      </c>
      <c r="W278" s="5" t="s">
        <v>1207</v>
      </c>
      <c r="X278" s="13">
        <v>0.99</v>
      </c>
      <c r="Y278" s="5" t="s">
        <v>4884</v>
      </c>
      <c r="Z278" s="13">
        <v>0.99</v>
      </c>
      <c r="AA278" s="5" t="s">
        <v>4027</v>
      </c>
      <c r="AB278" s="13">
        <v>0.99</v>
      </c>
      <c r="AC278" s="14"/>
      <c r="AD278" s="15"/>
      <c r="AE278" s="14"/>
      <c r="AF278" s="15"/>
      <c r="AG278" s="14"/>
      <c r="AH278" s="15"/>
      <c r="AI278" s="14"/>
      <c r="AJ278" s="15"/>
      <c r="AK278" s="14"/>
      <c r="AL278" s="15"/>
      <c r="AM278" s="14"/>
      <c r="AN278" s="15"/>
    </row>
    <row r="279">
      <c r="A279" s="11">
        <v>258.0</v>
      </c>
      <c r="B279" s="3" t="s">
        <v>5865</v>
      </c>
      <c r="C279" s="5" t="s">
        <v>5776</v>
      </c>
      <c r="D279" s="5" t="s">
        <v>5493</v>
      </c>
      <c r="E279" s="5" t="s">
        <v>5494</v>
      </c>
      <c r="F279" s="5" t="s">
        <v>5495</v>
      </c>
      <c r="G279" s="5" t="s">
        <v>5496</v>
      </c>
      <c r="H279" s="3" t="s">
        <v>5497</v>
      </c>
      <c r="I279" s="12">
        <f>SUM(L279:AN279)-(J279*Cost!A$2)</f>
        <v>0.89</v>
      </c>
      <c r="J279" s="5">
        <f t="shared" si="1"/>
        <v>1</v>
      </c>
      <c r="K279" s="5" t="s">
        <v>3862</v>
      </c>
      <c r="L279" s="13">
        <v>0.99</v>
      </c>
      <c r="M279" s="14"/>
      <c r="N279" s="15"/>
      <c r="O279" s="14"/>
      <c r="P279" s="15"/>
      <c r="Q279" s="14"/>
      <c r="R279" s="15"/>
      <c r="S279" s="14"/>
      <c r="T279" s="15"/>
      <c r="U279" s="14"/>
      <c r="V279" s="15"/>
      <c r="W279" s="14"/>
      <c r="X279" s="15"/>
      <c r="Y279" s="14"/>
      <c r="Z279" s="15"/>
      <c r="AA279" s="14"/>
      <c r="AB279" s="15"/>
      <c r="AC279" s="14"/>
      <c r="AD279" s="15"/>
      <c r="AE279" s="14"/>
      <c r="AF279" s="15"/>
      <c r="AG279" s="14"/>
      <c r="AH279" s="15"/>
      <c r="AI279" s="14"/>
      <c r="AJ279" s="15"/>
      <c r="AK279" s="14"/>
      <c r="AL279" s="15"/>
      <c r="AM279" s="14"/>
      <c r="AN279" s="15"/>
    </row>
    <row r="280">
      <c r="A280" s="11">
        <v>152.0</v>
      </c>
      <c r="B280" s="3" t="s">
        <v>5866</v>
      </c>
      <c r="C280" s="5" t="s">
        <v>5696</v>
      </c>
      <c r="D280" s="5" t="s">
        <v>5368</v>
      </c>
      <c r="E280" s="5" t="s">
        <v>5369</v>
      </c>
      <c r="F280" s="14"/>
      <c r="G280" s="5" t="s">
        <v>5283</v>
      </c>
      <c r="H280" s="5" t="s">
        <v>5370</v>
      </c>
      <c r="I280" s="12">
        <f>SUM(L280:AN280)-(J280*Cost!A$2)</f>
        <v>12.46</v>
      </c>
      <c r="J280" s="5">
        <f t="shared" si="1"/>
        <v>14</v>
      </c>
      <c r="K280" s="5" t="s">
        <v>3878</v>
      </c>
      <c r="L280" s="13">
        <v>0.99</v>
      </c>
      <c r="M280" s="5" t="s">
        <v>2900</v>
      </c>
      <c r="N280" s="13">
        <v>0.99</v>
      </c>
      <c r="O280" s="5" t="s">
        <v>2227</v>
      </c>
      <c r="P280" s="13">
        <v>0.99</v>
      </c>
      <c r="Q280" s="5" t="s">
        <v>2534</v>
      </c>
      <c r="R280" s="13">
        <v>0.99</v>
      </c>
      <c r="S280" s="5" t="s">
        <v>3184</v>
      </c>
      <c r="T280" s="13">
        <v>0.99</v>
      </c>
      <c r="U280" s="5" t="s">
        <v>1599</v>
      </c>
      <c r="V280" s="13">
        <v>0.99</v>
      </c>
      <c r="W280" s="5" t="s">
        <v>4829</v>
      </c>
      <c r="X280" s="13">
        <v>0.99</v>
      </c>
      <c r="Y280" s="5" t="s">
        <v>3512</v>
      </c>
      <c r="Z280" s="13">
        <v>0.99</v>
      </c>
      <c r="AA280" s="5" t="s">
        <v>3575</v>
      </c>
      <c r="AB280" s="13">
        <v>0.99</v>
      </c>
      <c r="AC280" s="5" t="s">
        <v>2571</v>
      </c>
      <c r="AD280" s="13">
        <v>0.99</v>
      </c>
      <c r="AE280" s="5" t="s">
        <v>3782</v>
      </c>
      <c r="AF280" s="13">
        <v>0.99</v>
      </c>
      <c r="AG280" s="5" t="s">
        <v>4284</v>
      </c>
      <c r="AH280" s="13">
        <v>0.99</v>
      </c>
      <c r="AI280" s="5" t="s">
        <v>3862</v>
      </c>
      <c r="AJ280" s="13">
        <v>0.99</v>
      </c>
      <c r="AK280" s="5" t="s">
        <v>4955</v>
      </c>
      <c r="AL280" s="13">
        <v>0.99</v>
      </c>
      <c r="AM280" s="5"/>
      <c r="AN280" s="13"/>
    </row>
    <row r="281">
      <c r="A281" s="11">
        <v>64.0</v>
      </c>
      <c r="B281" s="3" t="s">
        <v>5796</v>
      </c>
      <c r="C281" s="5" t="s">
        <v>5713</v>
      </c>
      <c r="D281" s="5" t="s">
        <v>5502</v>
      </c>
      <c r="E281" s="5" t="s">
        <v>5503</v>
      </c>
      <c r="F281" s="14"/>
      <c r="G281" s="5" t="s">
        <v>5504</v>
      </c>
      <c r="H281" s="5" t="s">
        <v>5505</v>
      </c>
      <c r="I281" s="12">
        <f>SUM(L281:AN281)-(J281*Cost!A$2)</f>
        <v>1.78</v>
      </c>
      <c r="J281" s="5">
        <f t="shared" si="1"/>
        <v>2</v>
      </c>
      <c r="K281" s="5" t="s">
        <v>3879</v>
      </c>
      <c r="L281" s="13">
        <v>0.99</v>
      </c>
      <c r="M281" s="5" t="s">
        <v>4089</v>
      </c>
      <c r="N281" s="13">
        <v>0.99</v>
      </c>
      <c r="O281" s="14"/>
      <c r="P281" s="15"/>
      <c r="Q281" s="14"/>
      <c r="R281" s="15"/>
      <c r="S281" s="14"/>
      <c r="T281" s="15"/>
      <c r="U281" s="14"/>
      <c r="V281" s="15"/>
      <c r="W281" s="14"/>
      <c r="X281" s="15"/>
      <c r="Y281" s="14"/>
      <c r="Z281" s="15"/>
      <c r="AA281" s="14"/>
      <c r="AB281" s="15"/>
      <c r="AC281" s="14"/>
      <c r="AD281" s="15"/>
      <c r="AE281" s="14"/>
      <c r="AF281" s="15"/>
      <c r="AG281" s="14"/>
      <c r="AH281" s="15"/>
      <c r="AI281" s="14"/>
      <c r="AJ281" s="15"/>
      <c r="AK281" s="14"/>
      <c r="AL281" s="15"/>
      <c r="AM281" s="14"/>
      <c r="AN281" s="15"/>
    </row>
    <row r="282">
      <c r="A282" s="11">
        <v>311.0</v>
      </c>
      <c r="B282" s="3" t="s">
        <v>5867</v>
      </c>
      <c r="C282" s="5" t="s">
        <v>5644</v>
      </c>
      <c r="D282" s="5" t="s">
        <v>5152</v>
      </c>
      <c r="E282" s="5" t="s">
        <v>5153</v>
      </c>
      <c r="F282" s="5" t="s">
        <v>5154</v>
      </c>
      <c r="G282" s="5" t="s">
        <v>5064</v>
      </c>
      <c r="H282" s="3" t="s">
        <v>5155</v>
      </c>
      <c r="I282" s="12">
        <f>SUM(L282:AN282)-(J282*Cost!A$2)</f>
        <v>11.34</v>
      </c>
      <c r="J282" s="5">
        <f t="shared" si="1"/>
        <v>6</v>
      </c>
      <c r="K282" s="5" t="s">
        <v>3916</v>
      </c>
      <c r="L282" s="13">
        <v>1.99</v>
      </c>
      <c r="M282" s="5" t="s">
        <v>4476</v>
      </c>
      <c r="N282" s="13">
        <v>1.99</v>
      </c>
      <c r="O282" s="5" t="s">
        <v>1208</v>
      </c>
      <c r="P282" s="13">
        <v>1.99</v>
      </c>
      <c r="Q282" s="5" t="s">
        <v>3005</v>
      </c>
      <c r="R282" s="13">
        <v>1.99</v>
      </c>
      <c r="S282" s="5" t="s">
        <v>4463</v>
      </c>
      <c r="T282" s="13">
        <v>1.99</v>
      </c>
      <c r="U282" s="5" t="s">
        <v>4487</v>
      </c>
      <c r="V282" s="13">
        <v>1.99</v>
      </c>
      <c r="W282" s="14"/>
      <c r="X282" s="15"/>
      <c r="Y282" s="14"/>
      <c r="Z282" s="15"/>
      <c r="AA282" s="14"/>
      <c r="AB282" s="15"/>
      <c r="AC282" s="14"/>
      <c r="AD282" s="15"/>
      <c r="AE282" s="14"/>
      <c r="AF282" s="15"/>
      <c r="AG282" s="14"/>
      <c r="AH282" s="15"/>
      <c r="AI282" s="14"/>
      <c r="AJ282" s="15"/>
      <c r="AK282" s="14"/>
      <c r="AL282" s="15"/>
      <c r="AM282" s="14"/>
      <c r="AN282" s="15"/>
    </row>
    <row r="283">
      <c r="A283" s="11">
        <v>313.0</v>
      </c>
      <c r="B283" s="3" t="s">
        <v>5868</v>
      </c>
      <c r="C283" s="5" t="s">
        <v>5568</v>
      </c>
      <c r="D283" s="5" t="s">
        <v>5341</v>
      </c>
      <c r="E283" s="5" t="s">
        <v>5342</v>
      </c>
      <c r="F283" s="14"/>
      <c r="G283" s="5" t="s">
        <v>5162</v>
      </c>
      <c r="H283" s="3" t="s">
        <v>5343</v>
      </c>
      <c r="I283" s="12">
        <f>SUM(L283:AN283)-(J283*Cost!A$2)</f>
        <v>15.46</v>
      </c>
      <c r="J283" s="5">
        <f t="shared" si="1"/>
        <v>14</v>
      </c>
      <c r="K283" s="5" t="s">
        <v>3921</v>
      </c>
      <c r="L283" s="13">
        <v>0.99</v>
      </c>
      <c r="M283" s="5" t="s">
        <v>1673</v>
      </c>
      <c r="N283" s="13">
        <v>0.99</v>
      </c>
      <c r="O283" s="5" t="s">
        <v>2705</v>
      </c>
      <c r="P283" s="13">
        <v>0.99</v>
      </c>
      <c r="Q283" s="5" t="s">
        <v>1050</v>
      </c>
      <c r="R283" s="13">
        <v>0.99</v>
      </c>
      <c r="S283" s="5" t="s">
        <v>3591</v>
      </c>
      <c r="T283" s="13">
        <v>1.99</v>
      </c>
      <c r="U283" s="5" t="s">
        <v>2781</v>
      </c>
      <c r="V283" s="13">
        <v>1.99</v>
      </c>
      <c r="W283" s="5" t="s">
        <v>3020</v>
      </c>
      <c r="X283" s="13">
        <v>0.99</v>
      </c>
      <c r="Y283" s="5" t="s">
        <v>4605</v>
      </c>
      <c r="Z283" s="13">
        <v>1.99</v>
      </c>
      <c r="AA283" s="5" t="s">
        <v>2292</v>
      </c>
      <c r="AB283" s="13">
        <v>0.99</v>
      </c>
      <c r="AC283" s="5" t="s">
        <v>1292</v>
      </c>
      <c r="AD283" s="13">
        <v>0.99</v>
      </c>
      <c r="AE283" s="5" t="s">
        <v>4178</v>
      </c>
      <c r="AF283" s="13">
        <v>0.99</v>
      </c>
      <c r="AG283" s="5" t="s">
        <v>3252</v>
      </c>
      <c r="AH283" s="13">
        <v>0.99</v>
      </c>
      <c r="AI283" s="5" t="s">
        <v>4262</v>
      </c>
      <c r="AJ283" s="13">
        <v>0.99</v>
      </c>
      <c r="AK283" s="5" t="s">
        <v>1899</v>
      </c>
      <c r="AL283" s="13">
        <v>0.99</v>
      </c>
      <c r="AM283" s="5"/>
      <c r="AN283" s="13"/>
    </row>
    <row r="284">
      <c r="A284" s="11">
        <v>189.0</v>
      </c>
      <c r="B284" s="3" t="s">
        <v>5659</v>
      </c>
      <c r="C284" s="5" t="s">
        <v>5664</v>
      </c>
      <c r="D284" s="5" t="s">
        <v>5227</v>
      </c>
      <c r="E284" s="5" t="s">
        <v>5228</v>
      </c>
      <c r="F284" s="5" t="s">
        <v>5229</v>
      </c>
      <c r="G284" s="5" t="s">
        <v>5064</v>
      </c>
      <c r="H284" s="3" t="s">
        <v>5230</v>
      </c>
      <c r="I284" s="12">
        <f>SUM(L284:AN284)-(J284*Cost!A$2)</f>
        <v>1.78</v>
      </c>
      <c r="J284" s="5">
        <f t="shared" si="1"/>
        <v>2</v>
      </c>
      <c r="K284" s="5" t="s">
        <v>3922</v>
      </c>
      <c r="L284" s="13">
        <v>0.99</v>
      </c>
      <c r="M284" s="5" t="s">
        <v>4821</v>
      </c>
      <c r="N284" s="13">
        <v>0.99</v>
      </c>
      <c r="O284" s="14"/>
      <c r="P284" s="15"/>
      <c r="Q284" s="14"/>
      <c r="R284" s="15"/>
      <c r="S284" s="14"/>
      <c r="T284" s="15"/>
      <c r="U284" s="14"/>
      <c r="V284" s="15"/>
      <c r="W284" s="14"/>
      <c r="X284" s="15"/>
      <c r="Y284" s="14"/>
      <c r="Z284" s="15"/>
      <c r="AA284" s="14"/>
      <c r="AB284" s="15"/>
      <c r="AC284" s="14"/>
      <c r="AD284" s="15"/>
      <c r="AE284" s="14"/>
      <c r="AF284" s="15"/>
      <c r="AG284" s="14"/>
      <c r="AH284" s="15"/>
      <c r="AI284" s="14"/>
      <c r="AJ284" s="15"/>
      <c r="AK284" s="14"/>
      <c r="AL284" s="15"/>
      <c r="AM284" s="14"/>
      <c r="AN284" s="15"/>
    </row>
    <row r="285">
      <c r="A285" s="11">
        <v>231.0</v>
      </c>
      <c r="B285" s="3" t="s">
        <v>5717</v>
      </c>
      <c r="C285" s="5" t="s">
        <v>5767</v>
      </c>
      <c r="D285" s="5" t="s">
        <v>5127</v>
      </c>
      <c r="E285" s="5" t="s">
        <v>5128</v>
      </c>
      <c r="F285" s="5" t="s">
        <v>5129</v>
      </c>
      <c r="G285" s="5" t="s">
        <v>444</v>
      </c>
      <c r="H285" s="5" t="s">
        <v>5130</v>
      </c>
      <c r="I285" s="12">
        <f>SUM(L285:AN285)-(J285*Cost!A$2)</f>
        <v>1.78</v>
      </c>
      <c r="J285" s="5">
        <f t="shared" si="1"/>
        <v>2</v>
      </c>
      <c r="K285" s="5" t="s">
        <v>3929</v>
      </c>
      <c r="L285" s="13">
        <v>0.99</v>
      </c>
      <c r="M285" s="5" t="s">
        <v>1538</v>
      </c>
      <c r="N285" s="13">
        <v>0.99</v>
      </c>
      <c r="O285" s="14"/>
      <c r="P285" s="15"/>
      <c r="Q285" s="14"/>
      <c r="R285" s="15"/>
      <c r="S285" s="14"/>
      <c r="T285" s="15"/>
      <c r="U285" s="14"/>
      <c r="V285" s="15"/>
      <c r="W285" s="14"/>
      <c r="X285" s="15"/>
      <c r="Y285" s="14"/>
      <c r="Z285" s="15"/>
      <c r="AA285" s="14"/>
      <c r="AB285" s="15"/>
      <c r="AC285" s="14"/>
      <c r="AD285" s="15"/>
      <c r="AE285" s="14"/>
      <c r="AF285" s="15"/>
      <c r="AG285" s="14"/>
      <c r="AH285" s="15"/>
      <c r="AI285" s="14"/>
      <c r="AJ285" s="15"/>
      <c r="AK285" s="14"/>
      <c r="AL285" s="15"/>
      <c r="AM285" s="14"/>
      <c r="AN285" s="15"/>
    </row>
    <row r="286">
      <c r="A286" s="11">
        <v>11.0</v>
      </c>
      <c r="B286" s="3" t="s">
        <v>5869</v>
      </c>
      <c r="C286" s="5" t="s">
        <v>5634</v>
      </c>
      <c r="D286" s="5" t="s">
        <v>5297</v>
      </c>
      <c r="E286" s="5" t="s">
        <v>5282</v>
      </c>
      <c r="F286" s="14"/>
      <c r="G286" s="5" t="s">
        <v>5283</v>
      </c>
      <c r="H286" s="5" t="s">
        <v>5298</v>
      </c>
      <c r="I286" s="12">
        <f>SUM(L286:AN286)-(J286*Cost!A$2)</f>
        <v>8.01</v>
      </c>
      <c r="J286" s="5">
        <f t="shared" si="1"/>
        <v>9</v>
      </c>
      <c r="K286" s="5" t="s">
        <v>3935</v>
      </c>
      <c r="L286" s="13">
        <v>0.99</v>
      </c>
      <c r="M286" s="5" t="s">
        <v>2970</v>
      </c>
      <c r="N286" s="13">
        <v>0.99</v>
      </c>
      <c r="O286" s="5" t="s">
        <v>2236</v>
      </c>
      <c r="P286" s="13">
        <v>0.99</v>
      </c>
      <c r="Q286" s="5" t="s">
        <v>2759</v>
      </c>
      <c r="R286" s="13">
        <v>0.99</v>
      </c>
      <c r="S286" s="5" t="s">
        <v>691</v>
      </c>
      <c r="T286" s="13">
        <v>0.99</v>
      </c>
      <c r="U286" s="5" t="s">
        <v>2236</v>
      </c>
      <c r="V286" s="13">
        <v>0.99</v>
      </c>
      <c r="W286" s="5" t="s">
        <v>3908</v>
      </c>
      <c r="X286" s="13">
        <v>0.99</v>
      </c>
      <c r="Y286" s="5" t="s">
        <v>2948</v>
      </c>
      <c r="Z286" s="13">
        <v>0.99</v>
      </c>
      <c r="AA286" s="5" t="s">
        <v>2969</v>
      </c>
      <c r="AB286" s="13">
        <v>0.99</v>
      </c>
      <c r="AC286" s="14"/>
      <c r="AD286" s="15"/>
      <c r="AE286" s="14"/>
      <c r="AF286" s="15"/>
      <c r="AG286" s="14"/>
      <c r="AH286" s="15"/>
      <c r="AI286" s="14"/>
      <c r="AJ286" s="15"/>
      <c r="AK286" s="14"/>
      <c r="AL286" s="15"/>
      <c r="AM286" s="14"/>
      <c r="AN286" s="15"/>
    </row>
    <row r="287">
      <c r="A287" s="11">
        <v>245.0</v>
      </c>
      <c r="B287" s="3" t="s">
        <v>5705</v>
      </c>
      <c r="C287" s="5" t="s">
        <v>5575</v>
      </c>
      <c r="D287" s="5" t="s">
        <v>5353</v>
      </c>
      <c r="E287" s="5" t="s">
        <v>5354</v>
      </c>
      <c r="F287" s="5" t="s">
        <v>5355</v>
      </c>
      <c r="G287" s="5" t="s">
        <v>444</v>
      </c>
      <c r="H287" s="5" t="s">
        <v>5356</v>
      </c>
      <c r="I287" s="12">
        <f>SUM(L287:AN287)-(J287*Cost!A$2)</f>
        <v>1.78</v>
      </c>
      <c r="J287" s="5">
        <f t="shared" si="1"/>
        <v>2</v>
      </c>
      <c r="K287" s="5" t="s">
        <v>3943</v>
      </c>
      <c r="L287" s="13">
        <v>0.99</v>
      </c>
      <c r="M287" s="5" t="s">
        <v>3579</v>
      </c>
      <c r="N287" s="13">
        <v>0.99</v>
      </c>
      <c r="O287" s="14"/>
      <c r="P287" s="15"/>
      <c r="Q287" s="14"/>
      <c r="R287" s="15"/>
      <c r="S287" s="14"/>
      <c r="T287" s="15"/>
      <c r="U287" s="14"/>
      <c r="V287" s="15"/>
      <c r="W287" s="14"/>
      <c r="X287" s="15"/>
      <c r="Y287" s="14"/>
      <c r="Z287" s="15"/>
      <c r="AA287" s="14"/>
      <c r="AB287" s="15"/>
      <c r="AC287" s="14"/>
      <c r="AD287" s="15"/>
      <c r="AE287" s="14"/>
      <c r="AF287" s="15"/>
      <c r="AG287" s="14"/>
      <c r="AH287" s="15"/>
      <c r="AI287" s="14"/>
      <c r="AJ287" s="15"/>
      <c r="AK287" s="14"/>
      <c r="AL287" s="15"/>
      <c r="AM287" s="14"/>
      <c r="AN287" s="15"/>
    </row>
    <row r="288">
      <c r="A288" s="11">
        <v>377.0</v>
      </c>
      <c r="B288" s="3" t="s">
        <v>5870</v>
      </c>
      <c r="C288" s="5" t="s">
        <v>5687</v>
      </c>
      <c r="D288" s="5" t="s">
        <v>5311</v>
      </c>
      <c r="E288" s="5" t="s">
        <v>5312</v>
      </c>
      <c r="F288" s="14"/>
      <c r="G288" s="5" t="s">
        <v>5313</v>
      </c>
      <c r="H288" s="5" t="s">
        <v>5314</v>
      </c>
      <c r="I288" s="12">
        <f>SUM(L288:AN288)-(J288*Cost!A$2)</f>
        <v>0.89</v>
      </c>
      <c r="J288" s="5">
        <f t="shared" si="1"/>
        <v>1</v>
      </c>
      <c r="K288" s="5" t="s">
        <v>3951</v>
      </c>
      <c r="L288" s="13">
        <v>0.99</v>
      </c>
      <c r="M288" s="14"/>
      <c r="N288" s="15"/>
      <c r="O288" s="14"/>
      <c r="P288" s="15"/>
      <c r="Q288" s="14"/>
      <c r="R288" s="15"/>
      <c r="S288" s="14"/>
      <c r="T288" s="15"/>
      <c r="U288" s="14"/>
      <c r="V288" s="15"/>
      <c r="W288" s="14"/>
      <c r="X288" s="15"/>
      <c r="Y288" s="14"/>
      <c r="Z288" s="15"/>
      <c r="AA288" s="14"/>
      <c r="AB288" s="15"/>
      <c r="AC288" s="14"/>
      <c r="AD288" s="15"/>
      <c r="AE288" s="14"/>
      <c r="AF288" s="15"/>
      <c r="AG288" s="14"/>
      <c r="AH288" s="15"/>
      <c r="AI288" s="14"/>
      <c r="AJ288" s="15"/>
      <c r="AK288" s="14"/>
      <c r="AL288" s="15"/>
      <c r="AM288" s="14"/>
      <c r="AN288" s="15"/>
    </row>
    <row r="289">
      <c r="A289" s="11">
        <v>390.0</v>
      </c>
      <c r="B289" s="3" t="s">
        <v>5871</v>
      </c>
      <c r="C289" s="5" t="s">
        <v>5776</v>
      </c>
      <c r="D289" s="5" t="s">
        <v>5493</v>
      </c>
      <c r="E289" s="5" t="s">
        <v>5494</v>
      </c>
      <c r="F289" s="5" t="s">
        <v>5495</v>
      </c>
      <c r="G289" s="5" t="s">
        <v>5496</v>
      </c>
      <c r="H289" s="3" t="s">
        <v>5497</v>
      </c>
      <c r="I289" s="12">
        <f>SUM(L289:AN289)-(J289*Cost!A$2)</f>
        <v>12.46</v>
      </c>
      <c r="J289" s="5">
        <f t="shared" si="1"/>
        <v>14</v>
      </c>
      <c r="K289" s="5" t="s">
        <v>3956</v>
      </c>
      <c r="L289" s="13">
        <v>0.99</v>
      </c>
      <c r="M289" s="5" t="s">
        <v>2674</v>
      </c>
      <c r="N289" s="13">
        <v>0.99</v>
      </c>
      <c r="O289" s="5" t="s">
        <v>4762</v>
      </c>
      <c r="P289" s="13">
        <v>0.99</v>
      </c>
      <c r="Q289" s="5" t="s">
        <v>4621</v>
      </c>
      <c r="R289" s="13">
        <v>0.99</v>
      </c>
      <c r="S289" s="5" t="s">
        <v>4362</v>
      </c>
      <c r="T289" s="13">
        <v>0.99</v>
      </c>
      <c r="U289" s="5" t="s">
        <v>2358</v>
      </c>
      <c r="V289" s="13">
        <v>0.99</v>
      </c>
      <c r="W289" s="5" t="s">
        <v>3843</v>
      </c>
      <c r="X289" s="13">
        <v>0.99</v>
      </c>
      <c r="Y289" s="5" t="s">
        <v>1008</v>
      </c>
      <c r="Z289" s="13">
        <v>0.99</v>
      </c>
      <c r="AA289" s="5" t="s">
        <v>2862</v>
      </c>
      <c r="AB289" s="13">
        <v>0.99</v>
      </c>
      <c r="AC289" s="5" t="s">
        <v>2812</v>
      </c>
      <c r="AD289" s="13">
        <v>0.99</v>
      </c>
      <c r="AE289" s="5" t="s">
        <v>2672</v>
      </c>
      <c r="AF289" s="13">
        <v>0.99</v>
      </c>
      <c r="AG289" s="5" t="s">
        <v>868</v>
      </c>
      <c r="AH289" s="13">
        <v>0.99</v>
      </c>
      <c r="AI289" s="5" t="s">
        <v>2220</v>
      </c>
      <c r="AJ289" s="13">
        <v>0.99</v>
      </c>
      <c r="AK289" s="5" t="s">
        <v>3527</v>
      </c>
      <c r="AL289" s="13">
        <v>0.99</v>
      </c>
      <c r="AM289" s="5"/>
      <c r="AN289" s="13"/>
    </row>
    <row r="290">
      <c r="A290" s="11">
        <v>392.0</v>
      </c>
      <c r="B290" s="3" t="s">
        <v>5872</v>
      </c>
      <c r="C290" s="5" t="s">
        <v>5632</v>
      </c>
      <c r="D290" s="5" t="s">
        <v>5267</v>
      </c>
      <c r="E290" s="5" t="s">
        <v>5268</v>
      </c>
      <c r="F290" s="14"/>
      <c r="G290" s="5" t="s">
        <v>5269</v>
      </c>
      <c r="H290" s="3" t="s">
        <v>5270</v>
      </c>
      <c r="I290" s="12">
        <f>SUM(L290:AN290)-(J290*Cost!A$2)</f>
        <v>1.78</v>
      </c>
      <c r="J290" s="5">
        <f t="shared" si="1"/>
        <v>2</v>
      </c>
      <c r="K290" s="5" t="s">
        <v>3962</v>
      </c>
      <c r="L290" s="13">
        <v>0.99</v>
      </c>
      <c r="M290" s="5" t="s">
        <v>3869</v>
      </c>
      <c r="N290" s="13">
        <v>0.99</v>
      </c>
      <c r="O290" s="14"/>
      <c r="P290" s="15"/>
      <c r="Q290" s="14"/>
      <c r="R290" s="15"/>
      <c r="S290" s="14"/>
      <c r="T290" s="15"/>
      <c r="U290" s="14"/>
      <c r="V290" s="15"/>
      <c r="W290" s="14"/>
      <c r="X290" s="15"/>
      <c r="Y290" s="14"/>
      <c r="Z290" s="15"/>
      <c r="AA290" s="14"/>
      <c r="AB290" s="15"/>
      <c r="AC290" s="14"/>
      <c r="AD290" s="15"/>
      <c r="AE290" s="14"/>
      <c r="AF290" s="15"/>
      <c r="AG290" s="14"/>
      <c r="AH290" s="15"/>
      <c r="AI290" s="14"/>
      <c r="AJ290" s="15"/>
      <c r="AK290" s="14"/>
      <c r="AL290" s="15"/>
      <c r="AM290" s="14"/>
      <c r="AN290" s="15"/>
    </row>
    <row r="291">
      <c r="A291" s="11">
        <v>166.0</v>
      </c>
      <c r="B291" s="3" t="s">
        <v>5873</v>
      </c>
      <c r="C291" s="5" t="s">
        <v>5604</v>
      </c>
      <c r="D291" s="5" t="s">
        <v>5117</v>
      </c>
      <c r="E291" s="5" t="s">
        <v>5118</v>
      </c>
      <c r="F291" s="5" t="s">
        <v>5119</v>
      </c>
      <c r="G291" s="5" t="s">
        <v>5075</v>
      </c>
      <c r="H291" s="5" t="s">
        <v>5120</v>
      </c>
      <c r="I291" s="12">
        <f>SUM(L291:AN291)-(J291*Cost!A$2)</f>
        <v>12.46</v>
      </c>
      <c r="J291" s="5">
        <f t="shared" si="1"/>
        <v>14</v>
      </c>
      <c r="K291" s="5" t="s">
        <v>3963</v>
      </c>
      <c r="L291" s="13">
        <v>0.99</v>
      </c>
      <c r="M291" s="5" t="s">
        <v>1570</v>
      </c>
      <c r="N291" s="13">
        <v>0.99</v>
      </c>
      <c r="O291" s="5" t="s">
        <v>1820</v>
      </c>
      <c r="P291" s="13">
        <v>0.99</v>
      </c>
      <c r="Q291" s="5" t="s">
        <v>1026</v>
      </c>
      <c r="R291" s="13">
        <v>0.99</v>
      </c>
      <c r="S291" s="5" t="s">
        <v>1870</v>
      </c>
      <c r="T291" s="13">
        <v>0.99</v>
      </c>
      <c r="U291" s="5" t="s">
        <v>2555</v>
      </c>
      <c r="V291" s="13">
        <v>0.99</v>
      </c>
      <c r="W291" s="5" t="s">
        <v>2712</v>
      </c>
      <c r="X291" s="13">
        <v>0.99</v>
      </c>
      <c r="Y291" s="5" t="s">
        <v>3981</v>
      </c>
      <c r="Z291" s="13">
        <v>0.99</v>
      </c>
      <c r="AA291" s="5" t="s">
        <v>2685</v>
      </c>
      <c r="AB291" s="13">
        <v>0.99</v>
      </c>
      <c r="AC291" s="5" t="s">
        <v>3485</v>
      </c>
      <c r="AD291" s="13">
        <v>0.99</v>
      </c>
      <c r="AE291" s="5" t="s">
        <v>3277</v>
      </c>
      <c r="AF291" s="13">
        <v>0.99</v>
      </c>
      <c r="AG291" s="5" t="s">
        <v>3410</v>
      </c>
      <c r="AH291" s="13">
        <v>0.99</v>
      </c>
      <c r="AI291" s="5" t="s">
        <v>3835</v>
      </c>
      <c r="AJ291" s="13">
        <v>0.99</v>
      </c>
      <c r="AK291" s="5" t="s">
        <v>4791</v>
      </c>
      <c r="AL291" s="13">
        <v>0.99</v>
      </c>
      <c r="AM291" s="5"/>
      <c r="AN291" s="13"/>
    </row>
    <row r="292">
      <c r="A292" s="11">
        <v>371.0</v>
      </c>
      <c r="B292" s="3" t="s">
        <v>5839</v>
      </c>
      <c r="C292" s="5" t="s">
        <v>5690</v>
      </c>
      <c r="D292" s="5" t="s">
        <v>5398</v>
      </c>
      <c r="E292" s="5" t="s">
        <v>5399</v>
      </c>
      <c r="F292" s="14"/>
      <c r="G292" s="5" t="s">
        <v>5400</v>
      </c>
      <c r="H292" s="3" t="s">
        <v>5401</v>
      </c>
      <c r="I292" s="12">
        <f>SUM(L292:AN292)-(J292*Cost!A$2)</f>
        <v>1.78</v>
      </c>
      <c r="J292" s="5">
        <f t="shared" si="1"/>
        <v>2</v>
      </c>
      <c r="K292" s="5" t="s">
        <v>3970</v>
      </c>
      <c r="L292" s="13">
        <v>0.99</v>
      </c>
      <c r="M292" s="5" t="s">
        <v>5025</v>
      </c>
      <c r="N292" s="13">
        <v>0.99</v>
      </c>
      <c r="O292" s="14"/>
      <c r="P292" s="15"/>
      <c r="Q292" s="14"/>
      <c r="R292" s="15"/>
      <c r="S292" s="14"/>
      <c r="T292" s="15"/>
      <c r="U292" s="14"/>
      <c r="V292" s="15"/>
      <c r="W292" s="14"/>
      <c r="X292" s="15"/>
      <c r="Y292" s="14"/>
      <c r="Z292" s="15"/>
      <c r="AA292" s="14"/>
      <c r="AB292" s="15"/>
      <c r="AC292" s="14"/>
      <c r="AD292" s="15"/>
      <c r="AE292" s="14"/>
      <c r="AF292" s="15"/>
      <c r="AG292" s="14"/>
      <c r="AH292" s="15"/>
      <c r="AI292" s="14"/>
      <c r="AJ292" s="15"/>
      <c r="AK292" s="14"/>
      <c r="AL292" s="15"/>
      <c r="AM292" s="14"/>
      <c r="AN292" s="15"/>
    </row>
    <row r="293">
      <c r="A293" s="11">
        <v>362.0</v>
      </c>
      <c r="B293" s="3" t="s">
        <v>5874</v>
      </c>
      <c r="C293" s="5" t="s">
        <v>5649</v>
      </c>
      <c r="D293" s="5" t="s">
        <v>5137</v>
      </c>
      <c r="E293" s="5" t="s">
        <v>442</v>
      </c>
      <c r="F293" s="5" t="s">
        <v>443</v>
      </c>
      <c r="G293" s="5" t="s">
        <v>444</v>
      </c>
      <c r="H293" s="5" t="s">
        <v>5138</v>
      </c>
      <c r="I293" s="12">
        <f>SUM(L293:AN293)-(J293*Cost!A$2)</f>
        <v>12.46</v>
      </c>
      <c r="J293" s="5">
        <f t="shared" si="1"/>
        <v>14</v>
      </c>
      <c r="K293" s="5" t="s">
        <v>3976</v>
      </c>
      <c r="L293" s="13">
        <v>0.99</v>
      </c>
      <c r="M293" s="5" t="s">
        <v>2660</v>
      </c>
      <c r="N293" s="13">
        <v>0.99</v>
      </c>
      <c r="O293" s="5" t="s">
        <v>4905</v>
      </c>
      <c r="P293" s="13">
        <v>0.99</v>
      </c>
      <c r="Q293" s="5" t="s">
        <v>1881</v>
      </c>
      <c r="R293" s="13">
        <v>0.99</v>
      </c>
      <c r="S293" s="5" t="s">
        <v>2938</v>
      </c>
      <c r="T293" s="13">
        <v>0.99</v>
      </c>
      <c r="U293" s="5" t="s">
        <v>1040</v>
      </c>
      <c r="V293" s="13">
        <v>0.99</v>
      </c>
      <c r="W293" s="5" t="s">
        <v>4340</v>
      </c>
      <c r="X293" s="13">
        <v>0.99</v>
      </c>
      <c r="Y293" s="5" t="s">
        <v>3130</v>
      </c>
      <c r="Z293" s="13">
        <v>0.99</v>
      </c>
      <c r="AA293" s="5" t="s">
        <v>4589</v>
      </c>
      <c r="AB293" s="13">
        <v>0.99</v>
      </c>
      <c r="AC293" s="5" t="s">
        <v>2994</v>
      </c>
      <c r="AD293" s="13">
        <v>0.99</v>
      </c>
      <c r="AE293" s="5" t="s">
        <v>3525</v>
      </c>
      <c r="AF293" s="13">
        <v>0.99</v>
      </c>
      <c r="AG293" s="5" t="s">
        <v>1064</v>
      </c>
      <c r="AH293" s="13">
        <v>0.99</v>
      </c>
      <c r="AI293" s="5" t="s">
        <v>4014</v>
      </c>
      <c r="AJ293" s="13">
        <v>0.99</v>
      </c>
      <c r="AK293" s="5" t="s">
        <v>2100</v>
      </c>
      <c r="AL293" s="13">
        <v>0.99</v>
      </c>
      <c r="AM293" s="5"/>
      <c r="AN293" s="13"/>
    </row>
    <row r="294">
      <c r="A294" s="11">
        <v>314.0</v>
      </c>
      <c r="B294" s="3" t="s">
        <v>5875</v>
      </c>
      <c r="C294" s="5" t="s">
        <v>5729</v>
      </c>
      <c r="D294" s="5" t="s">
        <v>5422</v>
      </c>
      <c r="E294" s="5" t="s">
        <v>5423</v>
      </c>
      <c r="F294" s="14"/>
      <c r="G294" s="5" t="s">
        <v>5424</v>
      </c>
      <c r="H294" s="14"/>
      <c r="I294" s="12">
        <f>SUM(L294:AN294)-(J294*Cost!A$2)</f>
        <v>0.89</v>
      </c>
      <c r="J294" s="5">
        <f t="shared" si="1"/>
        <v>1</v>
      </c>
      <c r="K294" s="5" t="s">
        <v>3982</v>
      </c>
      <c r="L294" s="13">
        <v>0.99</v>
      </c>
      <c r="M294" s="14"/>
      <c r="N294" s="15"/>
      <c r="O294" s="14"/>
      <c r="P294" s="15"/>
      <c r="Q294" s="14"/>
      <c r="R294" s="15"/>
      <c r="S294" s="14"/>
      <c r="T294" s="15"/>
      <c r="U294" s="14"/>
      <c r="V294" s="15"/>
      <c r="W294" s="14"/>
      <c r="X294" s="15"/>
      <c r="Y294" s="14"/>
      <c r="Z294" s="15"/>
      <c r="AA294" s="14"/>
      <c r="AB294" s="15"/>
      <c r="AC294" s="14"/>
      <c r="AD294" s="15"/>
      <c r="AE294" s="14"/>
      <c r="AF294" s="15"/>
      <c r="AG294" s="14"/>
      <c r="AH294" s="15"/>
      <c r="AI294" s="14"/>
      <c r="AJ294" s="15"/>
      <c r="AK294" s="14"/>
      <c r="AL294" s="15"/>
      <c r="AM294" s="14"/>
      <c r="AN294" s="15"/>
    </row>
    <row r="295">
      <c r="A295" s="11">
        <v>386.0</v>
      </c>
      <c r="B295" s="3" t="s">
        <v>5810</v>
      </c>
      <c r="C295" s="5" t="s">
        <v>5621</v>
      </c>
      <c r="D295" s="5" t="s">
        <v>5235</v>
      </c>
      <c r="E295" s="5" t="s">
        <v>5236</v>
      </c>
      <c r="F295" s="5" t="s">
        <v>5237</v>
      </c>
      <c r="G295" s="5" t="s">
        <v>5064</v>
      </c>
      <c r="H295" s="3" t="s">
        <v>5238</v>
      </c>
      <c r="I295" s="12">
        <f>SUM(L295:AN295)-(J295*Cost!A$2)</f>
        <v>1.78</v>
      </c>
      <c r="J295" s="5">
        <f t="shared" si="1"/>
        <v>2</v>
      </c>
      <c r="K295" s="5" t="s">
        <v>3992</v>
      </c>
      <c r="L295" s="13">
        <v>0.99</v>
      </c>
      <c r="M295" s="5" t="s">
        <v>998</v>
      </c>
      <c r="N295" s="13">
        <v>0.99</v>
      </c>
      <c r="O295" s="14"/>
      <c r="P295" s="15"/>
      <c r="Q295" s="14"/>
      <c r="R295" s="15"/>
      <c r="S295" s="14"/>
      <c r="T295" s="15"/>
      <c r="U295" s="14"/>
      <c r="V295" s="15"/>
      <c r="W295" s="14"/>
      <c r="X295" s="15"/>
      <c r="Y295" s="14"/>
      <c r="Z295" s="15"/>
      <c r="AA295" s="14"/>
      <c r="AB295" s="15"/>
      <c r="AC295" s="14"/>
      <c r="AD295" s="15"/>
      <c r="AE295" s="14"/>
      <c r="AF295" s="15"/>
      <c r="AG295" s="14"/>
      <c r="AH295" s="15"/>
      <c r="AI295" s="14"/>
      <c r="AJ295" s="15"/>
      <c r="AK295" s="14"/>
      <c r="AL295" s="15"/>
      <c r="AM295" s="14"/>
      <c r="AN295" s="15"/>
    </row>
    <row r="296">
      <c r="A296" s="11">
        <v>215.0</v>
      </c>
      <c r="B296" s="3" t="s">
        <v>5876</v>
      </c>
      <c r="C296" s="5" t="s">
        <v>5560</v>
      </c>
      <c r="D296" s="5" t="s">
        <v>5220</v>
      </c>
      <c r="E296" s="5" t="s">
        <v>5221</v>
      </c>
      <c r="F296" s="14"/>
      <c r="G296" s="5" t="s">
        <v>5162</v>
      </c>
      <c r="H296" s="3" t="s">
        <v>5222</v>
      </c>
      <c r="I296" s="12">
        <f>SUM(L296:AN296)-(J296*Cost!A$2)</f>
        <v>12.46</v>
      </c>
      <c r="J296" s="5">
        <f t="shared" si="1"/>
        <v>14</v>
      </c>
      <c r="K296" s="5" t="s">
        <v>3997</v>
      </c>
      <c r="L296" s="13">
        <v>0.99</v>
      </c>
      <c r="M296" s="5" t="s">
        <v>3794</v>
      </c>
      <c r="N296" s="13">
        <v>0.99</v>
      </c>
      <c r="O296" s="5" t="s">
        <v>2175</v>
      </c>
      <c r="P296" s="13">
        <v>0.99</v>
      </c>
      <c r="Q296" s="5" t="s">
        <v>4576</v>
      </c>
      <c r="R296" s="13">
        <v>0.99</v>
      </c>
      <c r="S296" s="5" t="s">
        <v>2943</v>
      </c>
      <c r="T296" s="13">
        <v>0.99</v>
      </c>
      <c r="U296" s="5" t="s">
        <v>4480</v>
      </c>
      <c r="V296" s="13">
        <v>0.99</v>
      </c>
      <c r="W296" s="5" t="s">
        <v>4996</v>
      </c>
      <c r="X296" s="13">
        <v>0.99</v>
      </c>
      <c r="Y296" s="5" t="s">
        <v>1488</v>
      </c>
      <c r="Z296" s="13">
        <v>0.99</v>
      </c>
      <c r="AA296" s="5" t="s">
        <v>4192</v>
      </c>
      <c r="AB296" s="13">
        <v>0.99</v>
      </c>
      <c r="AC296" s="5" t="s">
        <v>911</v>
      </c>
      <c r="AD296" s="13">
        <v>0.99</v>
      </c>
      <c r="AE296" s="5" t="s">
        <v>4401</v>
      </c>
      <c r="AF296" s="13">
        <v>0.99</v>
      </c>
      <c r="AG296" s="5" t="s">
        <v>3316</v>
      </c>
      <c r="AH296" s="13">
        <v>0.99</v>
      </c>
      <c r="AI296" s="5" t="s">
        <v>4115</v>
      </c>
      <c r="AJ296" s="13">
        <v>0.99</v>
      </c>
      <c r="AK296" s="5" t="s">
        <v>770</v>
      </c>
      <c r="AL296" s="13">
        <v>0.99</v>
      </c>
      <c r="AM296" s="5"/>
      <c r="AN296" s="13"/>
    </row>
    <row r="297">
      <c r="A297" s="11">
        <v>33.0</v>
      </c>
      <c r="B297" s="3" t="s">
        <v>5877</v>
      </c>
      <c r="C297" s="5" t="s">
        <v>5729</v>
      </c>
      <c r="D297" s="5" t="s">
        <v>5422</v>
      </c>
      <c r="E297" s="5" t="s">
        <v>5423</v>
      </c>
      <c r="F297" s="14"/>
      <c r="G297" s="5" t="s">
        <v>5424</v>
      </c>
      <c r="H297" s="14"/>
      <c r="I297" s="12">
        <f>SUM(L297:AN297)-(J297*Cost!A$2)</f>
        <v>12.46</v>
      </c>
      <c r="J297" s="5">
        <f t="shared" si="1"/>
        <v>14</v>
      </c>
      <c r="K297" s="5" t="s">
        <v>4002</v>
      </c>
      <c r="L297" s="13">
        <v>0.99</v>
      </c>
      <c r="M297" s="5" t="s">
        <v>2619</v>
      </c>
      <c r="N297" s="13">
        <v>0.99</v>
      </c>
      <c r="O297" s="5" t="s">
        <v>2260</v>
      </c>
      <c r="P297" s="13">
        <v>0.99</v>
      </c>
      <c r="Q297" s="5" t="s">
        <v>3063</v>
      </c>
      <c r="R297" s="13">
        <v>0.99</v>
      </c>
      <c r="S297" s="5" t="s">
        <v>2317</v>
      </c>
      <c r="T297" s="13">
        <v>0.99</v>
      </c>
      <c r="U297" s="5" t="s">
        <v>2289</v>
      </c>
      <c r="V297" s="13">
        <v>0.99</v>
      </c>
      <c r="W297" s="5" t="s">
        <v>3593</v>
      </c>
      <c r="X297" s="13">
        <v>0.99</v>
      </c>
      <c r="Y297" s="5" t="s">
        <v>4232</v>
      </c>
      <c r="Z297" s="13">
        <v>0.99</v>
      </c>
      <c r="AA297" s="5" t="s">
        <v>754</v>
      </c>
      <c r="AB297" s="13">
        <v>0.99</v>
      </c>
      <c r="AC297" s="5" t="s">
        <v>3795</v>
      </c>
      <c r="AD297" s="13">
        <v>0.99</v>
      </c>
      <c r="AE297" s="5" t="s">
        <v>1035</v>
      </c>
      <c r="AF297" s="13">
        <v>0.99</v>
      </c>
      <c r="AG297" s="5" t="s">
        <v>3791</v>
      </c>
      <c r="AH297" s="13">
        <v>0.99</v>
      </c>
      <c r="AI297" s="5" t="s">
        <v>2548</v>
      </c>
      <c r="AJ297" s="13">
        <v>0.99</v>
      </c>
      <c r="AK297" s="5" t="s">
        <v>2558</v>
      </c>
      <c r="AL297" s="13">
        <v>0.99</v>
      </c>
      <c r="AM297" s="5"/>
      <c r="AN297" s="13"/>
    </row>
    <row r="298">
      <c r="A298" s="11">
        <v>149.0</v>
      </c>
      <c r="B298" s="3" t="s">
        <v>5878</v>
      </c>
      <c r="C298" s="5" t="s">
        <v>5681</v>
      </c>
      <c r="D298" s="5" t="s">
        <v>5428</v>
      </c>
      <c r="E298" s="5" t="s">
        <v>5429</v>
      </c>
      <c r="F298" s="14"/>
      <c r="G298" s="5" t="s">
        <v>5208</v>
      </c>
      <c r="H298" s="14"/>
      <c r="I298" s="12">
        <f>SUM(L298:AN298)-(J298*Cost!A$2)</f>
        <v>3.56</v>
      </c>
      <c r="J298" s="5">
        <f t="shared" si="1"/>
        <v>4</v>
      </c>
      <c r="K298" s="5" t="s">
        <v>1512</v>
      </c>
      <c r="L298" s="13">
        <v>0.99</v>
      </c>
      <c r="M298" s="5" t="s">
        <v>4413</v>
      </c>
      <c r="N298" s="13">
        <v>0.99</v>
      </c>
      <c r="O298" s="5" t="s">
        <v>1576</v>
      </c>
      <c r="P298" s="13">
        <v>0.99</v>
      </c>
      <c r="Q298" s="5" t="s">
        <v>3996</v>
      </c>
      <c r="R298" s="13">
        <v>0.99</v>
      </c>
      <c r="S298" s="14"/>
      <c r="T298" s="15"/>
      <c r="U298" s="14"/>
      <c r="V298" s="15"/>
      <c r="W298" s="14"/>
      <c r="X298" s="15"/>
      <c r="Y298" s="14"/>
      <c r="Z298" s="15"/>
      <c r="AA298" s="14"/>
      <c r="AB298" s="15"/>
      <c r="AC298" s="14"/>
      <c r="AD298" s="15"/>
      <c r="AE298" s="14"/>
      <c r="AF298" s="15"/>
      <c r="AG298" s="14"/>
      <c r="AH298" s="15"/>
      <c r="AI298" s="14"/>
      <c r="AJ298" s="15"/>
      <c r="AK298" s="14"/>
      <c r="AL298" s="15"/>
      <c r="AM298" s="14"/>
      <c r="AN298" s="15"/>
    </row>
    <row r="299">
      <c r="A299" s="11">
        <v>29.0</v>
      </c>
      <c r="B299" s="3" t="s">
        <v>5743</v>
      </c>
      <c r="C299" s="5" t="s">
        <v>5672</v>
      </c>
      <c r="D299" s="5" t="s">
        <v>5434</v>
      </c>
      <c r="E299" s="5" t="s">
        <v>5435</v>
      </c>
      <c r="F299" s="14"/>
      <c r="G299" s="5" t="s">
        <v>5305</v>
      </c>
      <c r="H299" s="3" t="s">
        <v>5436</v>
      </c>
      <c r="I299" s="12">
        <f>SUM(L299:AN299)-(J299*Cost!A$2)</f>
        <v>1.78</v>
      </c>
      <c r="J299" s="5">
        <f t="shared" si="1"/>
        <v>2</v>
      </c>
      <c r="K299" s="5" t="s">
        <v>4045</v>
      </c>
      <c r="L299" s="13">
        <v>0.99</v>
      </c>
      <c r="M299" s="5" t="s">
        <v>3592</v>
      </c>
      <c r="N299" s="13">
        <v>0.99</v>
      </c>
      <c r="O299" s="14"/>
      <c r="P299" s="15"/>
      <c r="Q299" s="14"/>
      <c r="R299" s="15"/>
      <c r="S299" s="14"/>
      <c r="T299" s="15"/>
      <c r="U299" s="14"/>
      <c r="V299" s="15"/>
      <c r="W299" s="14"/>
      <c r="X299" s="15"/>
      <c r="Y299" s="14"/>
      <c r="Z299" s="15"/>
      <c r="AA299" s="14"/>
      <c r="AB299" s="15"/>
      <c r="AC299" s="14"/>
      <c r="AD299" s="15"/>
      <c r="AE299" s="14"/>
      <c r="AF299" s="15"/>
      <c r="AG299" s="14"/>
      <c r="AH299" s="15"/>
      <c r="AI299" s="14"/>
      <c r="AJ299" s="15"/>
      <c r="AK299" s="14"/>
      <c r="AL299" s="15"/>
      <c r="AM299" s="14"/>
      <c r="AN299" s="15"/>
    </row>
    <row r="300">
      <c r="A300" s="11">
        <v>280.0</v>
      </c>
      <c r="B300" s="3" t="s">
        <v>5711</v>
      </c>
      <c r="C300" s="5" t="s">
        <v>5687</v>
      </c>
      <c r="D300" s="5" t="s">
        <v>5311</v>
      </c>
      <c r="E300" s="5" t="s">
        <v>5312</v>
      </c>
      <c r="F300" s="14"/>
      <c r="G300" s="5" t="s">
        <v>5313</v>
      </c>
      <c r="H300" s="5" t="s">
        <v>5314</v>
      </c>
      <c r="I300" s="12">
        <f>SUM(L300:AN300)-(J300*Cost!A$2)</f>
        <v>1.78</v>
      </c>
      <c r="J300" s="5">
        <f t="shared" si="1"/>
        <v>2</v>
      </c>
      <c r="K300" s="5" t="s">
        <v>4053</v>
      </c>
      <c r="L300" s="13">
        <v>0.99</v>
      </c>
      <c r="M300" s="5" t="s">
        <v>908</v>
      </c>
      <c r="N300" s="13">
        <v>0.99</v>
      </c>
      <c r="O300" s="14"/>
      <c r="P300" s="15"/>
      <c r="Q300" s="14"/>
      <c r="R300" s="15"/>
      <c r="S300" s="14"/>
      <c r="T300" s="15"/>
      <c r="U300" s="14"/>
      <c r="V300" s="15"/>
      <c r="W300" s="14"/>
      <c r="X300" s="15"/>
      <c r="Y300" s="14"/>
      <c r="Z300" s="15"/>
      <c r="AA300" s="14"/>
      <c r="AB300" s="15"/>
      <c r="AC300" s="14"/>
      <c r="AD300" s="15"/>
      <c r="AE300" s="14"/>
      <c r="AF300" s="15"/>
      <c r="AG300" s="14"/>
      <c r="AH300" s="15"/>
      <c r="AI300" s="14"/>
      <c r="AJ300" s="15"/>
      <c r="AK300" s="14"/>
      <c r="AL300" s="15"/>
      <c r="AM300" s="14"/>
      <c r="AN300" s="15"/>
    </row>
    <row r="301">
      <c r="A301" s="11">
        <v>120.0</v>
      </c>
      <c r="B301" s="3" t="s">
        <v>5789</v>
      </c>
      <c r="C301" s="5" t="s">
        <v>5624</v>
      </c>
      <c r="D301" s="5" t="s">
        <v>5390</v>
      </c>
      <c r="E301" s="5" t="s">
        <v>5391</v>
      </c>
      <c r="F301" s="14"/>
      <c r="G301" s="5" t="s">
        <v>5392</v>
      </c>
      <c r="H301" s="3" t="s">
        <v>5393</v>
      </c>
      <c r="I301" s="12">
        <f>SUM(L301:AN301)-(J301*Cost!A$2)</f>
        <v>1.78</v>
      </c>
      <c r="J301" s="5">
        <f t="shared" si="1"/>
        <v>2</v>
      </c>
      <c r="K301" s="5" t="s">
        <v>4056</v>
      </c>
      <c r="L301" s="13">
        <v>0.99</v>
      </c>
      <c r="M301" s="5" t="s">
        <v>4043</v>
      </c>
      <c r="N301" s="13">
        <v>0.99</v>
      </c>
      <c r="O301" s="14"/>
      <c r="P301" s="15"/>
      <c r="Q301" s="14"/>
      <c r="R301" s="15"/>
      <c r="S301" s="14"/>
      <c r="T301" s="15"/>
      <c r="U301" s="14"/>
      <c r="V301" s="15"/>
      <c r="W301" s="14"/>
      <c r="X301" s="15"/>
      <c r="Y301" s="14"/>
      <c r="Z301" s="15"/>
      <c r="AA301" s="14"/>
      <c r="AB301" s="15"/>
      <c r="AC301" s="14"/>
      <c r="AD301" s="15"/>
      <c r="AE301" s="14"/>
      <c r="AF301" s="15"/>
      <c r="AG301" s="14"/>
      <c r="AH301" s="15"/>
      <c r="AI301" s="14"/>
      <c r="AJ301" s="15"/>
      <c r="AK301" s="14"/>
      <c r="AL301" s="15"/>
      <c r="AM301" s="14"/>
      <c r="AN301" s="15"/>
    </row>
    <row r="302">
      <c r="A302" s="11">
        <v>144.0</v>
      </c>
      <c r="B302" s="3" t="s">
        <v>5879</v>
      </c>
      <c r="C302" s="5" t="s">
        <v>5562</v>
      </c>
      <c r="D302" s="5" t="s">
        <v>5243</v>
      </c>
      <c r="E302" s="5" t="s">
        <v>5244</v>
      </c>
      <c r="F302" s="14"/>
      <c r="G302" s="5" t="s">
        <v>5245</v>
      </c>
      <c r="H302" s="3" t="s">
        <v>5246</v>
      </c>
      <c r="I302" s="12">
        <f>SUM(L302:AN302)-(J302*Cost!A$2)</f>
        <v>8.01</v>
      </c>
      <c r="J302" s="5">
        <f t="shared" si="1"/>
        <v>9</v>
      </c>
      <c r="K302" s="5" t="s">
        <v>4059</v>
      </c>
      <c r="L302" s="13">
        <v>0.99</v>
      </c>
      <c r="M302" s="5" t="s">
        <v>5005</v>
      </c>
      <c r="N302" s="13">
        <v>0.99</v>
      </c>
      <c r="O302" s="5" t="s">
        <v>1866</v>
      </c>
      <c r="P302" s="13">
        <v>0.99</v>
      </c>
      <c r="Q302" s="5" t="s">
        <v>4616</v>
      </c>
      <c r="R302" s="13">
        <v>0.99</v>
      </c>
      <c r="S302" s="5" t="s">
        <v>1451</v>
      </c>
      <c r="T302" s="13">
        <v>0.99</v>
      </c>
      <c r="U302" s="5" t="s">
        <v>2992</v>
      </c>
      <c r="V302" s="13">
        <v>0.99</v>
      </c>
      <c r="W302" s="5" t="s">
        <v>4687</v>
      </c>
      <c r="X302" s="13">
        <v>0.99</v>
      </c>
      <c r="Y302" s="5" t="s">
        <v>625</v>
      </c>
      <c r="Z302" s="13">
        <v>0.99</v>
      </c>
      <c r="AA302" s="5" t="s">
        <v>4868</v>
      </c>
      <c r="AB302" s="13">
        <v>0.99</v>
      </c>
      <c r="AC302" s="14"/>
      <c r="AD302" s="15"/>
      <c r="AE302" s="14"/>
      <c r="AF302" s="15"/>
      <c r="AG302" s="14"/>
      <c r="AH302" s="15"/>
      <c r="AI302" s="14"/>
      <c r="AJ302" s="15"/>
      <c r="AK302" s="14"/>
      <c r="AL302" s="15"/>
      <c r="AM302" s="14"/>
      <c r="AN302" s="15"/>
    </row>
    <row r="303">
      <c r="A303" s="11">
        <v>121.0</v>
      </c>
      <c r="B303" s="3" t="s">
        <v>5880</v>
      </c>
      <c r="C303" s="5" t="s">
        <v>5577</v>
      </c>
      <c r="D303" s="5" t="s">
        <v>5083</v>
      </c>
      <c r="E303" s="5" t="s">
        <v>5084</v>
      </c>
      <c r="F303" s="5" t="s">
        <v>5074</v>
      </c>
      <c r="G303" s="5" t="s">
        <v>5075</v>
      </c>
      <c r="H303" s="5" t="s">
        <v>5085</v>
      </c>
      <c r="I303" s="12">
        <f>SUM(L303:AN303)-(J303*Cost!A$2)</f>
        <v>3.56</v>
      </c>
      <c r="J303" s="5">
        <f t="shared" si="1"/>
        <v>4</v>
      </c>
      <c r="K303" s="5" t="s">
        <v>4062</v>
      </c>
      <c r="L303" s="13">
        <v>0.99</v>
      </c>
      <c r="M303" s="5" t="s">
        <v>1502</v>
      </c>
      <c r="N303" s="13">
        <v>0.99</v>
      </c>
      <c r="O303" s="5" t="s">
        <v>4253</v>
      </c>
      <c r="P303" s="13">
        <v>0.99</v>
      </c>
      <c r="Q303" s="5" t="s">
        <v>1633</v>
      </c>
      <c r="R303" s="13">
        <v>0.99</v>
      </c>
      <c r="S303" s="14"/>
      <c r="T303" s="15"/>
      <c r="U303" s="14"/>
      <c r="V303" s="15"/>
      <c r="W303" s="14"/>
      <c r="X303" s="15"/>
      <c r="Y303" s="14"/>
      <c r="Z303" s="15"/>
      <c r="AA303" s="14"/>
      <c r="AB303" s="15"/>
      <c r="AC303" s="14"/>
      <c r="AD303" s="15"/>
      <c r="AE303" s="14"/>
      <c r="AF303" s="15"/>
      <c r="AG303" s="14"/>
      <c r="AH303" s="15"/>
      <c r="AI303" s="14"/>
      <c r="AJ303" s="15"/>
      <c r="AK303" s="14"/>
      <c r="AL303" s="15"/>
      <c r="AM303" s="14"/>
      <c r="AN303" s="15"/>
    </row>
    <row r="304">
      <c r="A304" s="11">
        <v>369.0</v>
      </c>
      <c r="B304" s="3" t="s">
        <v>5881</v>
      </c>
      <c r="C304" s="5" t="s">
        <v>5634</v>
      </c>
      <c r="D304" s="5" t="s">
        <v>5297</v>
      </c>
      <c r="E304" s="5" t="s">
        <v>5282</v>
      </c>
      <c r="F304" s="14"/>
      <c r="G304" s="5" t="s">
        <v>5283</v>
      </c>
      <c r="H304" s="5" t="s">
        <v>5298</v>
      </c>
      <c r="I304" s="12">
        <f>SUM(L304:AN304)-(J304*Cost!A$2)</f>
        <v>12.46</v>
      </c>
      <c r="J304" s="5">
        <f t="shared" si="1"/>
        <v>14</v>
      </c>
      <c r="K304" s="5" t="s">
        <v>4067</v>
      </c>
      <c r="L304" s="13">
        <v>0.99</v>
      </c>
      <c r="M304" s="5" t="s">
        <v>1582</v>
      </c>
      <c r="N304" s="13">
        <v>0.99</v>
      </c>
      <c r="O304" s="5" t="s">
        <v>2856</v>
      </c>
      <c r="P304" s="13">
        <v>0.99</v>
      </c>
      <c r="Q304" s="5" t="s">
        <v>2912</v>
      </c>
      <c r="R304" s="13">
        <v>0.99</v>
      </c>
      <c r="S304" s="5" t="s">
        <v>4369</v>
      </c>
      <c r="T304" s="13">
        <v>0.99</v>
      </c>
      <c r="U304" s="5" t="s">
        <v>2387</v>
      </c>
      <c r="V304" s="13">
        <v>0.99</v>
      </c>
      <c r="W304" s="5" t="s">
        <v>3263</v>
      </c>
      <c r="X304" s="13">
        <v>0.99</v>
      </c>
      <c r="Y304" s="5" t="s">
        <v>1092</v>
      </c>
      <c r="Z304" s="13">
        <v>0.99</v>
      </c>
      <c r="AA304" s="5" t="s">
        <v>3960</v>
      </c>
      <c r="AB304" s="13">
        <v>0.99</v>
      </c>
      <c r="AC304" s="5" t="s">
        <v>3856</v>
      </c>
      <c r="AD304" s="13">
        <v>0.99</v>
      </c>
      <c r="AE304" s="5" t="s">
        <v>3458</v>
      </c>
      <c r="AF304" s="13">
        <v>0.99</v>
      </c>
      <c r="AG304" s="5" t="s">
        <v>1608</v>
      </c>
      <c r="AH304" s="13">
        <v>0.99</v>
      </c>
      <c r="AI304" s="5" t="s">
        <v>3569</v>
      </c>
      <c r="AJ304" s="13">
        <v>0.99</v>
      </c>
      <c r="AK304" s="5" t="s">
        <v>4007</v>
      </c>
      <c r="AL304" s="13">
        <v>0.99</v>
      </c>
      <c r="AM304" s="5"/>
      <c r="AN304" s="13"/>
    </row>
    <row r="305">
      <c r="A305" s="11">
        <v>285.0</v>
      </c>
      <c r="B305" s="3" t="s">
        <v>5882</v>
      </c>
      <c r="C305" s="5" t="s">
        <v>5638</v>
      </c>
      <c r="D305" s="5" t="s">
        <v>5375</v>
      </c>
      <c r="E305" s="5" t="s">
        <v>5376</v>
      </c>
      <c r="F305" s="14"/>
      <c r="G305" s="5" t="s">
        <v>5377</v>
      </c>
      <c r="H305" s="3" t="s">
        <v>5378</v>
      </c>
      <c r="I305" s="12">
        <f>SUM(L305:AN305)-(J305*Cost!A$2)</f>
        <v>12.46</v>
      </c>
      <c r="J305" s="5">
        <f t="shared" si="1"/>
        <v>14</v>
      </c>
      <c r="K305" s="5" t="s">
        <v>4082</v>
      </c>
      <c r="L305" s="13">
        <v>0.99</v>
      </c>
      <c r="M305" s="5" t="s">
        <v>2604</v>
      </c>
      <c r="N305" s="13">
        <v>0.99</v>
      </c>
      <c r="O305" s="5" t="s">
        <v>1059</v>
      </c>
      <c r="P305" s="13">
        <v>0.99</v>
      </c>
      <c r="Q305" s="5" t="s">
        <v>2632</v>
      </c>
      <c r="R305" s="13">
        <v>0.99</v>
      </c>
      <c r="S305" s="5" t="s">
        <v>2303</v>
      </c>
      <c r="T305" s="13">
        <v>0.99</v>
      </c>
      <c r="U305" s="5" t="s">
        <v>2259</v>
      </c>
      <c r="V305" s="13">
        <v>0.99</v>
      </c>
      <c r="W305" s="5" t="s">
        <v>3953</v>
      </c>
      <c r="X305" s="13">
        <v>0.99</v>
      </c>
      <c r="Y305" s="5" t="s">
        <v>4548</v>
      </c>
      <c r="Z305" s="13">
        <v>0.99</v>
      </c>
      <c r="AA305" s="5" t="s">
        <v>2278</v>
      </c>
      <c r="AB305" s="13">
        <v>0.99</v>
      </c>
      <c r="AC305" s="5" t="s">
        <v>3267</v>
      </c>
      <c r="AD305" s="13">
        <v>0.99</v>
      </c>
      <c r="AE305" s="5" t="s">
        <v>5047</v>
      </c>
      <c r="AF305" s="13">
        <v>0.99</v>
      </c>
      <c r="AG305" s="5" t="s">
        <v>3056</v>
      </c>
      <c r="AH305" s="13">
        <v>0.99</v>
      </c>
      <c r="AI305" s="5" t="s">
        <v>4835</v>
      </c>
      <c r="AJ305" s="13">
        <v>0.99</v>
      </c>
      <c r="AK305" s="5" t="s">
        <v>2013</v>
      </c>
      <c r="AL305" s="13">
        <v>0.99</v>
      </c>
      <c r="AM305" s="5"/>
      <c r="AN305" s="13"/>
    </row>
    <row r="306">
      <c r="A306" s="11">
        <v>247.0</v>
      </c>
      <c r="B306" s="3" t="s">
        <v>5883</v>
      </c>
      <c r="C306" s="5" t="s">
        <v>5672</v>
      </c>
      <c r="D306" s="5" t="s">
        <v>5434</v>
      </c>
      <c r="E306" s="5" t="s">
        <v>5435</v>
      </c>
      <c r="F306" s="14"/>
      <c r="G306" s="5" t="s">
        <v>5305</v>
      </c>
      <c r="H306" s="3" t="s">
        <v>5436</v>
      </c>
      <c r="I306" s="12">
        <f>SUM(L306:AN306)-(J306*Cost!A$2)</f>
        <v>3.56</v>
      </c>
      <c r="J306" s="5">
        <f t="shared" si="1"/>
        <v>4</v>
      </c>
      <c r="K306" s="5" t="s">
        <v>4086</v>
      </c>
      <c r="L306" s="13">
        <v>0.99</v>
      </c>
      <c r="M306" s="5" t="s">
        <v>1592</v>
      </c>
      <c r="N306" s="13">
        <v>0.99</v>
      </c>
      <c r="O306" s="5" t="s">
        <v>3082</v>
      </c>
      <c r="P306" s="13">
        <v>0.99</v>
      </c>
      <c r="Q306" s="5" t="s">
        <v>3791</v>
      </c>
      <c r="R306" s="13">
        <v>0.99</v>
      </c>
      <c r="S306" s="14"/>
      <c r="T306" s="15"/>
      <c r="U306" s="14"/>
      <c r="V306" s="15"/>
      <c r="W306" s="14"/>
      <c r="X306" s="15"/>
      <c r="Y306" s="14"/>
      <c r="Z306" s="15"/>
      <c r="AA306" s="14"/>
      <c r="AB306" s="15"/>
      <c r="AC306" s="14"/>
      <c r="AD306" s="15"/>
      <c r="AE306" s="14"/>
      <c r="AF306" s="15"/>
      <c r="AG306" s="14"/>
      <c r="AH306" s="15"/>
      <c r="AI306" s="14"/>
      <c r="AJ306" s="15"/>
      <c r="AK306" s="14"/>
      <c r="AL306" s="15"/>
      <c r="AM306" s="14"/>
      <c r="AN306" s="15"/>
    </row>
    <row r="307">
      <c r="A307" s="11">
        <v>334.0</v>
      </c>
      <c r="B307" s="3" t="s">
        <v>5884</v>
      </c>
      <c r="C307" s="5" t="s">
        <v>5678</v>
      </c>
      <c r="D307" s="5" t="s">
        <v>5160</v>
      </c>
      <c r="E307" s="5" t="s">
        <v>5161</v>
      </c>
      <c r="F307" s="14"/>
      <c r="G307" s="5" t="s">
        <v>5162</v>
      </c>
      <c r="H307" s="3" t="s">
        <v>5163</v>
      </c>
      <c r="I307" s="12">
        <f>SUM(L307:AN307)-(J307*Cost!A$2)</f>
        <v>12.46</v>
      </c>
      <c r="J307" s="5">
        <f t="shared" si="1"/>
        <v>14</v>
      </c>
      <c r="K307" s="5" t="s">
        <v>4090</v>
      </c>
      <c r="L307" s="13">
        <v>0.99</v>
      </c>
      <c r="M307" s="5" t="s">
        <v>1663</v>
      </c>
      <c r="N307" s="13">
        <v>0.99</v>
      </c>
      <c r="O307" s="5" t="s">
        <v>1687</v>
      </c>
      <c r="P307" s="13">
        <v>0.99</v>
      </c>
      <c r="Q307" s="5" t="s">
        <v>3154</v>
      </c>
      <c r="R307" s="13">
        <v>0.99</v>
      </c>
      <c r="S307" s="5" t="s">
        <v>982</v>
      </c>
      <c r="T307" s="13">
        <v>0.99</v>
      </c>
      <c r="U307" s="5" t="s">
        <v>3851</v>
      </c>
      <c r="V307" s="13">
        <v>0.99</v>
      </c>
      <c r="W307" s="5" t="s">
        <v>4107</v>
      </c>
      <c r="X307" s="13">
        <v>0.99</v>
      </c>
      <c r="Y307" s="5" t="s">
        <v>1238</v>
      </c>
      <c r="Z307" s="13">
        <v>0.99</v>
      </c>
      <c r="AA307" s="5" t="s">
        <v>1539</v>
      </c>
      <c r="AB307" s="13">
        <v>0.99</v>
      </c>
      <c r="AC307" s="5" t="s">
        <v>1955</v>
      </c>
      <c r="AD307" s="13">
        <v>0.99</v>
      </c>
      <c r="AE307" s="5" t="s">
        <v>3105</v>
      </c>
      <c r="AF307" s="13">
        <v>0.99</v>
      </c>
      <c r="AG307" s="5" t="s">
        <v>1954</v>
      </c>
      <c r="AH307" s="13">
        <v>0.99</v>
      </c>
      <c r="AI307" s="3" t="s">
        <v>537</v>
      </c>
      <c r="AJ307" s="13">
        <v>0.99</v>
      </c>
      <c r="AK307" s="5" t="s">
        <v>2037</v>
      </c>
      <c r="AL307" s="13">
        <v>0.99</v>
      </c>
      <c r="AM307" s="5"/>
      <c r="AN307" s="13"/>
    </row>
    <row r="308">
      <c r="A308" s="11">
        <v>104.0</v>
      </c>
      <c r="B308" s="3" t="s">
        <v>5885</v>
      </c>
      <c r="C308" s="5" t="s">
        <v>5590</v>
      </c>
      <c r="D308" s="5" t="s">
        <v>5441</v>
      </c>
      <c r="E308" s="5" t="s">
        <v>5435</v>
      </c>
      <c r="F308" s="14"/>
      <c r="G308" s="5" t="s">
        <v>5305</v>
      </c>
      <c r="H308" s="3" t="s">
        <v>5442</v>
      </c>
      <c r="I308" s="12">
        <f>SUM(L308:AN308)-(J308*Cost!A$2)</f>
        <v>0.89</v>
      </c>
      <c r="J308" s="5">
        <f t="shared" si="1"/>
        <v>1</v>
      </c>
      <c r="K308" s="5" t="s">
        <v>4100</v>
      </c>
      <c r="L308" s="13">
        <v>0.99</v>
      </c>
      <c r="M308" s="14"/>
      <c r="N308" s="15"/>
      <c r="O308" s="14"/>
      <c r="P308" s="15"/>
      <c r="Q308" s="14"/>
      <c r="R308" s="15"/>
      <c r="S308" s="14"/>
      <c r="T308" s="15"/>
      <c r="U308" s="14"/>
      <c r="V308" s="15"/>
      <c r="W308" s="14"/>
      <c r="X308" s="15"/>
      <c r="Y308" s="14"/>
      <c r="Z308" s="15"/>
      <c r="AA308" s="14"/>
      <c r="AB308" s="15"/>
      <c r="AC308" s="14"/>
      <c r="AD308" s="15"/>
      <c r="AE308" s="14"/>
      <c r="AF308" s="15"/>
      <c r="AG308" s="14"/>
      <c r="AH308" s="15"/>
      <c r="AI308" s="14"/>
      <c r="AJ308" s="15"/>
      <c r="AK308" s="14"/>
      <c r="AL308" s="15"/>
      <c r="AM308" s="14"/>
      <c r="AN308" s="15"/>
    </row>
    <row r="309">
      <c r="A309" s="11">
        <v>321.0</v>
      </c>
      <c r="B309" s="3" t="s">
        <v>5886</v>
      </c>
      <c r="C309" s="5" t="s">
        <v>5672</v>
      </c>
      <c r="D309" s="5" t="s">
        <v>5434</v>
      </c>
      <c r="E309" s="5" t="s">
        <v>5435</v>
      </c>
      <c r="F309" s="14"/>
      <c r="G309" s="5" t="s">
        <v>5305</v>
      </c>
      <c r="H309" s="3" t="s">
        <v>5436</v>
      </c>
      <c r="I309" s="12">
        <f>SUM(L309:AN309)-(J309*Cost!A$2)</f>
        <v>0.89</v>
      </c>
      <c r="J309" s="5">
        <f t="shared" si="1"/>
        <v>1</v>
      </c>
      <c r="K309" s="5" t="s">
        <v>4115</v>
      </c>
      <c r="L309" s="13">
        <v>0.99</v>
      </c>
      <c r="M309" s="14"/>
      <c r="N309" s="15"/>
      <c r="O309" s="14"/>
      <c r="P309" s="15"/>
      <c r="Q309" s="14"/>
      <c r="R309" s="15"/>
      <c r="S309" s="14"/>
      <c r="T309" s="15"/>
      <c r="U309" s="14"/>
      <c r="V309" s="15"/>
      <c r="W309" s="14"/>
      <c r="X309" s="15"/>
      <c r="Y309" s="14"/>
      <c r="Z309" s="15"/>
      <c r="AA309" s="14"/>
      <c r="AB309" s="15"/>
      <c r="AC309" s="14"/>
      <c r="AD309" s="15"/>
      <c r="AE309" s="14"/>
      <c r="AF309" s="15"/>
      <c r="AG309" s="14"/>
      <c r="AH309" s="15"/>
      <c r="AI309" s="14"/>
      <c r="AJ309" s="15"/>
      <c r="AK309" s="14"/>
      <c r="AL309" s="15"/>
      <c r="AM309" s="14"/>
      <c r="AN309" s="15"/>
    </row>
    <row r="310">
      <c r="A310" s="11">
        <v>71.0</v>
      </c>
      <c r="B310" s="3" t="s">
        <v>5848</v>
      </c>
      <c r="C310" s="5" t="s">
        <v>5644</v>
      </c>
      <c r="D310" s="5" t="s">
        <v>5152</v>
      </c>
      <c r="E310" s="5" t="s">
        <v>5153</v>
      </c>
      <c r="F310" s="5" t="s">
        <v>5154</v>
      </c>
      <c r="G310" s="5" t="s">
        <v>5064</v>
      </c>
      <c r="H310" s="3" t="s">
        <v>5155</v>
      </c>
      <c r="I310" s="12">
        <f>SUM(L310:AN310)-(J310*Cost!A$2)</f>
        <v>1.78</v>
      </c>
      <c r="J310" s="5">
        <f t="shared" si="1"/>
        <v>2</v>
      </c>
      <c r="K310" s="5" t="s">
        <v>4117</v>
      </c>
      <c r="L310" s="13">
        <v>0.99</v>
      </c>
      <c r="M310" s="5" t="s">
        <v>3709</v>
      </c>
      <c r="N310" s="13">
        <v>0.99</v>
      </c>
      <c r="O310" s="14"/>
      <c r="P310" s="15"/>
      <c r="Q310" s="14"/>
      <c r="R310" s="15"/>
      <c r="S310" s="14"/>
      <c r="T310" s="15"/>
      <c r="U310" s="14"/>
      <c r="V310" s="15"/>
      <c r="W310" s="14"/>
      <c r="X310" s="15"/>
      <c r="Y310" s="14"/>
      <c r="Z310" s="15"/>
      <c r="AA310" s="14"/>
      <c r="AB310" s="15"/>
      <c r="AC310" s="14"/>
      <c r="AD310" s="15"/>
      <c r="AE310" s="14"/>
      <c r="AF310" s="15"/>
      <c r="AG310" s="14"/>
      <c r="AH310" s="15"/>
      <c r="AI310" s="14"/>
      <c r="AJ310" s="15"/>
      <c r="AK310" s="14"/>
      <c r="AL310" s="15"/>
      <c r="AM310" s="14"/>
      <c r="AN310" s="15"/>
    </row>
    <row r="311">
      <c r="A311" s="11">
        <v>222.0</v>
      </c>
      <c r="B311" s="3" t="s">
        <v>5887</v>
      </c>
      <c r="C311" s="5" t="s">
        <v>5594</v>
      </c>
      <c r="D311" s="5" t="s">
        <v>5183</v>
      </c>
      <c r="E311" s="5" t="s">
        <v>5184</v>
      </c>
      <c r="F311" s="5" t="s">
        <v>5185</v>
      </c>
      <c r="G311" s="5" t="s">
        <v>5064</v>
      </c>
      <c r="H311" s="3" t="s">
        <v>5186</v>
      </c>
      <c r="I311" s="12">
        <f>SUM(L311:AN311)-(J311*Cost!A$2)</f>
        <v>12.46</v>
      </c>
      <c r="J311" s="5">
        <f t="shared" si="1"/>
        <v>14</v>
      </c>
      <c r="K311" s="5" t="s">
        <v>4130</v>
      </c>
      <c r="L311" s="13">
        <v>0.99</v>
      </c>
      <c r="M311" s="5" t="s">
        <v>3608</v>
      </c>
      <c r="N311" s="13">
        <v>0.99</v>
      </c>
      <c r="O311" s="5" t="s">
        <v>2176</v>
      </c>
      <c r="P311" s="13">
        <v>0.99</v>
      </c>
      <c r="Q311" s="5" t="s">
        <v>2130</v>
      </c>
      <c r="R311" s="13">
        <v>0.99</v>
      </c>
      <c r="S311" s="5" t="s">
        <v>2217</v>
      </c>
      <c r="T311" s="13">
        <v>0.99</v>
      </c>
      <c r="U311" s="5" t="s">
        <v>2927</v>
      </c>
      <c r="V311" s="13">
        <v>0.99</v>
      </c>
      <c r="W311" s="5" t="s">
        <v>1675</v>
      </c>
      <c r="X311" s="13">
        <v>0.99</v>
      </c>
      <c r="Y311" s="5" t="s">
        <v>2600</v>
      </c>
      <c r="Z311" s="13">
        <v>0.99</v>
      </c>
      <c r="AA311" s="5" t="s">
        <v>842</v>
      </c>
      <c r="AB311" s="13">
        <v>0.99</v>
      </c>
      <c r="AC311" s="5" t="s">
        <v>1508</v>
      </c>
      <c r="AD311" s="13">
        <v>0.99</v>
      </c>
      <c r="AE311" s="5" t="s">
        <v>3126</v>
      </c>
      <c r="AF311" s="13">
        <v>0.99</v>
      </c>
      <c r="AG311" s="5" t="s">
        <v>3218</v>
      </c>
      <c r="AH311" s="13">
        <v>0.99</v>
      </c>
      <c r="AI311" s="5" t="s">
        <v>4359</v>
      </c>
      <c r="AJ311" s="13">
        <v>0.99</v>
      </c>
      <c r="AK311" s="5" t="s">
        <v>4748</v>
      </c>
      <c r="AL311" s="13">
        <v>0.99</v>
      </c>
      <c r="AM311" s="5"/>
      <c r="AN311" s="13"/>
    </row>
    <row r="312">
      <c r="A312" s="11">
        <v>78.0</v>
      </c>
      <c r="B312" s="3" t="s">
        <v>5888</v>
      </c>
      <c r="C312" s="5" t="s">
        <v>5562</v>
      </c>
      <c r="D312" s="5" t="s">
        <v>5243</v>
      </c>
      <c r="E312" s="5" t="s">
        <v>5244</v>
      </c>
      <c r="F312" s="14"/>
      <c r="G312" s="5" t="s">
        <v>5245</v>
      </c>
      <c r="H312" s="3" t="s">
        <v>5246</v>
      </c>
      <c r="I312" s="12">
        <f>SUM(L312:AN312)-(J312*Cost!A$2)</f>
        <v>1.78</v>
      </c>
      <c r="J312" s="5">
        <f t="shared" si="1"/>
        <v>2</v>
      </c>
      <c r="K312" s="5" t="s">
        <v>4132</v>
      </c>
      <c r="L312" s="13">
        <v>0.99</v>
      </c>
      <c r="M312" s="5" t="s">
        <v>3834</v>
      </c>
      <c r="N312" s="13">
        <v>0.99</v>
      </c>
      <c r="O312" s="14"/>
      <c r="P312" s="15"/>
      <c r="Q312" s="14"/>
      <c r="R312" s="15"/>
      <c r="S312" s="14"/>
      <c r="T312" s="15"/>
      <c r="U312" s="14"/>
      <c r="V312" s="15"/>
      <c r="W312" s="14"/>
      <c r="X312" s="15"/>
      <c r="Y312" s="14"/>
      <c r="Z312" s="15"/>
      <c r="AA312" s="14"/>
      <c r="AB312" s="15"/>
      <c r="AC312" s="14"/>
      <c r="AD312" s="15"/>
      <c r="AE312" s="14"/>
      <c r="AF312" s="15"/>
      <c r="AG312" s="14"/>
      <c r="AH312" s="15"/>
      <c r="AI312" s="14"/>
      <c r="AJ312" s="15"/>
      <c r="AK312" s="14"/>
      <c r="AL312" s="15"/>
      <c r="AM312" s="14"/>
      <c r="AN312" s="15"/>
    </row>
    <row r="313">
      <c r="A313" s="11">
        <v>89.0</v>
      </c>
      <c r="B313" s="3" t="s">
        <v>5889</v>
      </c>
      <c r="C313" s="5" t="s">
        <v>5562</v>
      </c>
      <c r="D313" s="5" t="s">
        <v>5243</v>
      </c>
      <c r="E313" s="5" t="s">
        <v>5244</v>
      </c>
      <c r="F313" s="14"/>
      <c r="G313" s="5" t="s">
        <v>5245</v>
      </c>
      <c r="H313" s="3" t="s">
        <v>5246</v>
      </c>
      <c r="I313" s="12">
        <f>SUM(L313:AN313)-(J313*Cost!A$2)</f>
        <v>17.46</v>
      </c>
      <c r="J313" s="5">
        <f t="shared" si="1"/>
        <v>14</v>
      </c>
      <c r="K313" s="5" t="s">
        <v>4134</v>
      </c>
      <c r="L313" s="13">
        <v>1.99</v>
      </c>
      <c r="M313" s="5" t="s">
        <v>2228</v>
      </c>
      <c r="N313" s="13">
        <v>1.99</v>
      </c>
      <c r="O313" s="5" t="s">
        <v>2557</v>
      </c>
      <c r="P313" s="13">
        <v>1.99</v>
      </c>
      <c r="Q313" s="5" t="s">
        <v>1846</v>
      </c>
      <c r="R313" s="13">
        <v>1.99</v>
      </c>
      <c r="S313" s="5" t="s">
        <v>1411</v>
      </c>
      <c r="T313" s="13">
        <v>1.99</v>
      </c>
      <c r="U313" s="5" t="s">
        <v>3498</v>
      </c>
      <c r="V313" s="13">
        <v>0.99</v>
      </c>
      <c r="W313" s="5" t="s">
        <v>3029</v>
      </c>
      <c r="X313" s="13">
        <v>0.99</v>
      </c>
      <c r="Y313" s="5" t="s">
        <v>4914</v>
      </c>
      <c r="Z313" s="13">
        <v>0.99</v>
      </c>
      <c r="AA313" s="5" t="s">
        <v>2137</v>
      </c>
      <c r="AB313" s="13">
        <v>0.99</v>
      </c>
      <c r="AC313" s="5" t="s">
        <v>4804</v>
      </c>
      <c r="AD313" s="13">
        <v>0.99</v>
      </c>
      <c r="AE313" s="5" t="s">
        <v>3523</v>
      </c>
      <c r="AF313" s="13">
        <v>0.99</v>
      </c>
      <c r="AG313" s="5" t="s">
        <v>3180</v>
      </c>
      <c r="AH313" s="13">
        <v>0.99</v>
      </c>
      <c r="AI313" s="5" t="s">
        <v>904</v>
      </c>
      <c r="AJ313" s="13">
        <v>0.99</v>
      </c>
      <c r="AK313" s="5" t="s">
        <v>2399</v>
      </c>
      <c r="AL313" s="13">
        <v>0.99</v>
      </c>
      <c r="AM313" s="5"/>
      <c r="AN313" s="13"/>
    </row>
    <row r="314">
      <c r="A314" s="11">
        <v>212.0</v>
      </c>
      <c r="B314" s="3" t="s">
        <v>5890</v>
      </c>
      <c r="C314" s="5" t="s">
        <v>5664</v>
      </c>
      <c r="D314" s="5" t="s">
        <v>5227</v>
      </c>
      <c r="E314" s="5" t="s">
        <v>5228</v>
      </c>
      <c r="F314" s="5" t="s">
        <v>5229</v>
      </c>
      <c r="G314" s="5" t="s">
        <v>5064</v>
      </c>
      <c r="H314" s="3" t="s">
        <v>5230</v>
      </c>
      <c r="I314" s="12">
        <f>SUM(L314:AN314)-(J314*Cost!A$2)</f>
        <v>2.67</v>
      </c>
      <c r="J314" s="5">
        <f t="shared" si="1"/>
        <v>3</v>
      </c>
      <c r="K314" s="5" t="s">
        <v>4142</v>
      </c>
      <c r="L314" s="13">
        <v>0.99</v>
      </c>
      <c r="M314" s="5" t="s">
        <v>5014</v>
      </c>
      <c r="N314" s="13">
        <v>0.99</v>
      </c>
      <c r="O314" s="5" t="s">
        <v>2713</v>
      </c>
      <c r="P314" s="13">
        <v>0.99</v>
      </c>
      <c r="Q314" s="14"/>
      <c r="R314" s="15"/>
      <c r="S314" s="14"/>
      <c r="T314" s="15"/>
      <c r="U314" s="14"/>
      <c r="V314" s="15"/>
      <c r="W314" s="14"/>
      <c r="X314" s="15"/>
      <c r="Y314" s="14"/>
      <c r="Z314" s="15"/>
      <c r="AA314" s="14"/>
      <c r="AB314" s="15"/>
      <c r="AC314" s="14"/>
      <c r="AD314" s="15"/>
      <c r="AE314" s="14"/>
      <c r="AF314" s="15"/>
      <c r="AG314" s="14"/>
      <c r="AH314" s="15"/>
      <c r="AI314" s="14"/>
      <c r="AJ314" s="15"/>
      <c r="AK314" s="14"/>
      <c r="AL314" s="15"/>
      <c r="AM314" s="14"/>
      <c r="AN314" s="16"/>
    </row>
    <row r="315">
      <c r="A315" s="11">
        <v>20.0</v>
      </c>
      <c r="B315" s="3" t="s">
        <v>5891</v>
      </c>
      <c r="C315" s="5" t="s">
        <v>5696</v>
      </c>
      <c r="D315" s="5" t="s">
        <v>5368</v>
      </c>
      <c r="E315" s="5" t="s">
        <v>5369</v>
      </c>
      <c r="F315" s="14"/>
      <c r="G315" s="5" t="s">
        <v>5283</v>
      </c>
      <c r="H315" s="5" t="s">
        <v>5370</v>
      </c>
      <c r="I315" s="12">
        <f>SUM(L315:AN315)-(J315*Cost!A$2)</f>
        <v>0.89</v>
      </c>
      <c r="J315" s="5">
        <f t="shared" si="1"/>
        <v>1</v>
      </c>
      <c r="K315" s="5" t="s">
        <v>4146</v>
      </c>
      <c r="L315" s="13">
        <v>0.99</v>
      </c>
      <c r="M315" s="14"/>
      <c r="N315" s="15"/>
      <c r="O315" s="14"/>
      <c r="P315" s="15"/>
      <c r="Q315" s="14"/>
      <c r="R315" s="15"/>
      <c r="S315" s="14"/>
      <c r="T315" s="15"/>
      <c r="U315" s="14"/>
      <c r="V315" s="15"/>
      <c r="W315" s="14"/>
      <c r="X315" s="15"/>
      <c r="Y315" s="14"/>
      <c r="Z315" s="15"/>
      <c r="AA315" s="14"/>
      <c r="AB315" s="15"/>
      <c r="AC315" s="14"/>
      <c r="AD315" s="15"/>
      <c r="AE315" s="14"/>
      <c r="AF315" s="15"/>
      <c r="AG315" s="14"/>
      <c r="AH315" s="15"/>
      <c r="AI315" s="14"/>
      <c r="AJ315" s="15"/>
      <c r="AK315" s="14"/>
      <c r="AL315" s="15"/>
      <c r="AM315" s="14"/>
      <c r="AN315" s="15"/>
    </row>
    <row r="316">
      <c r="A316" s="11">
        <v>193.0</v>
      </c>
      <c r="B316" s="3" t="s">
        <v>5892</v>
      </c>
      <c r="C316" s="5" t="s">
        <v>5636</v>
      </c>
      <c r="D316" s="5" t="s">
        <v>5510</v>
      </c>
      <c r="E316" s="5" t="s">
        <v>5511</v>
      </c>
      <c r="F316" s="14"/>
      <c r="G316" s="5" t="s">
        <v>5305</v>
      </c>
      <c r="H316" s="3" t="s">
        <v>5512</v>
      </c>
      <c r="I316" s="12">
        <f>SUM(L316:AN316)-(J316*Cost!A$2)</f>
        <v>14.01</v>
      </c>
      <c r="J316" s="5">
        <f t="shared" si="1"/>
        <v>9</v>
      </c>
      <c r="K316" s="5" t="s">
        <v>4166</v>
      </c>
      <c r="L316" s="13">
        <v>0.99</v>
      </c>
      <c r="M316" s="5" t="s">
        <v>957</v>
      </c>
      <c r="N316" s="13">
        <v>0.99</v>
      </c>
      <c r="O316" s="5" t="s">
        <v>2127</v>
      </c>
      <c r="P316" s="13">
        <v>0.99</v>
      </c>
      <c r="Q316" s="5" t="s">
        <v>2157</v>
      </c>
      <c r="R316" s="13">
        <v>1.99</v>
      </c>
      <c r="S316" s="5" t="s">
        <v>4769</v>
      </c>
      <c r="T316" s="13">
        <v>1.99</v>
      </c>
      <c r="U316" s="5" t="s">
        <v>700</v>
      </c>
      <c r="V316" s="13">
        <v>1.99</v>
      </c>
      <c r="W316" s="5" t="s">
        <v>2343</v>
      </c>
      <c r="X316" s="13">
        <v>1.99</v>
      </c>
      <c r="Y316" s="5" t="s">
        <v>3418</v>
      </c>
      <c r="Z316" s="13">
        <v>1.99</v>
      </c>
      <c r="AA316" s="5" t="s">
        <v>1939</v>
      </c>
      <c r="AB316" s="13">
        <v>1.99</v>
      </c>
      <c r="AC316" s="14"/>
      <c r="AD316" s="15"/>
      <c r="AE316" s="14"/>
      <c r="AF316" s="15"/>
      <c r="AG316" s="14"/>
      <c r="AH316" s="15"/>
      <c r="AI316" s="14"/>
      <c r="AJ316" s="15"/>
      <c r="AK316" s="14"/>
      <c r="AL316" s="15"/>
      <c r="AM316" s="14"/>
      <c r="AN316" s="15"/>
    </row>
    <row r="317">
      <c r="A317" s="11">
        <v>114.0</v>
      </c>
      <c r="B317" s="3" t="s">
        <v>5893</v>
      </c>
      <c r="C317" s="5" t="s">
        <v>5582</v>
      </c>
      <c r="D317" s="5" t="s">
        <v>5318</v>
      </c>
      <c r="E317" s="5" t="s">
        <v>5319</v>
      </c>
      <c r="F317" s="5" t="s">
        <v>5320</v>
      </c>
      <c r="G317" s="5" t="s">
        <v>5064</v>
      </c>
      <c r="H317" s="3" t="s">
        <v>5321</v>
      </c>
      <c r="I317" s="12">
        <f>SUM(L317:AN317)-(J317*Cost!A$2)</f>
        <v>3.56</v>
      </c>
      <c r="J317" s="5">
        <f t="shared" si="1"/>
        <v>4</v>
      </c>
      <c r="K317" s="5" t="s">
        <v>4181</v>
      </c>
      <c r="L317" s="13">
        <v>0.99</v>
      </c>
      <c r="M317" s="5" t="s">
        <v>3143</v>
      </c>
      <c r="N317" s="13">
        <v>0.99</v>
      </c>
      <c r="O317" s="5" t="s">
        <v>3470</v>
      </c>
      <c r="P317" s="13">
        <v>0.99</v>
      </c>
      <c r="Q317" s="5" t="s">
        <v>1102</v>
      </c>
      <c r="R317" s="13">
        <v>0.99</v>
      </c>
      <c r="S317" s="14"/>
      <c r="T317" s="15"/>
      <c r="U317" s="14"/>
      <c r="V317" s="15"/>
      <c r="W317" s="14"/>
      <c r="X317" s="15"/>
      <c r="Y317" s="14"/>
      <c r="Z317" s="15"/>
      <c r="AA317" s="14"/>
      <c r="AB317" s="15"/>
      <c r="AC317" s="14"/>
      <c r="AD317" s="15"/>
      <c r="AE317" s="14"/>
      <c r="AF317" s="15"/>
      <c r="AG317" s="14"/>
      <c r="AH317" s="15"/>
      <c r="AI317" s="14"/>
      <c r="AJ317" s="15"/>
      <c r="AK317" s="14"/>
      <c r="AL317" s="15"/>
      <c r="AM317" s="14"/>
      <c r="AN317" s="15"/>
    </row>
    <row r="318">
      <c r="A318" s="11">
        <v>115.0</v>
      </c>
      <c r="B318" s="3" t="s">
        <v>5894</v>
      </c>
      <c r="C318" s="5" t="s">
        <v>5584</v>
      </c>
      <c r="D318" s="5" t="s">
        <v>5191</v>
      </c>
      <c r="E318" s="5" t="s">
        <v>5192</v>
      </c>
      <c r="F318" s="5" t="s">
        <v>5193</v>
      </c>
      <c r="G318" s="5" t="s">
        <v>5064</v>
      </c>
      <c r="H318" s="3" t="s">
        <v>5194</v>
      </c>
      <c r="I318" s="12">
        <f>SUM(L318:AN318)-(J318*Cost!A$2)</f>
        <v>5.34</v>
      </c>
      <c r="J318" s="5">
        <f t="shared" si="1"/>
        <v>6</v>
      </c>
      <c r="K318" s="5" t="s">
        <v>4183</v>
      </c>
      <c r="L318" s="13">
        <v>0.99</v>
      </c>
      <c r="M318" s="5" t="s">
        <v>3930</v>
      </c>
      <c r="N318" s="13">
        <v>0.99</v>
      </c>
      <c r="O318" s="5" t="s">
        <v>3453</v>
      </c>
      <c r="P318" s="13">
        <v>0.99</v>
      </c>
      <c r="Q318" s="5" t="s">
        <v>675</v>
      </c>
      <c r="R318" s="13">
        <v>0.99</v>
      </c>
      <c r="S318" s="5" t="s">
        <v>2345</v>
      </c>
      <c r="T318" s="13">
        <v>0.99</v>
      </c>
      <c r="U318" s="5" t="s">
        <v>1730</v>
      </c>
      <c r="V318" s="13">
        <v>0.99</v>
      </c>
      <c r="W318" s="14"/>
      <c r="X318" s="15"/>
      <c r="Y318" s="14"/>
      <c r="Z318" s="15"/>
      <c r="AA318" s="14"/>
      <c r="AB318" s="15"/>
      <c r="AC318" s="14"/>
      <c r="AD318" s="15"/>
      <c r="AE318" s="14"/>
      <c r="AF318" s="15"/>
      <c r="AG318" s="14"/>
      <c r="AH318" s="15"/>
      <c r="AI318" s="14"/>
      <c r="AJ318" s="15"/>
      <c r="AK318" s="14"/>
      <c r="AL318" s="15"/>
      <c r="AM318" s="14"/>
      <c r="AN318" s="15"/>
    </row>
    <row r="319">
      <c r="A319" s="11">
        <v>181.0</v>
      </c>
      <c r="B319" s="3" t="s">
        <v>5895</v>
      </c>
      <c r="C319" s="5" t="s">
        <v>5568</v>
      </c>
      <c r="D319" s="5" t="s">
        <v>5341</v>
      </c>
      <c r="E319" s="5" t="s">
        <v>5342</v>
      </c>
      <c r="F319" s="14"/>
      <c r="G319" s="5" t="s">
        <v>5162</v>
      </c>
      <c r="H319" s="3" t="s">
        <v>5343</v>
      </c>
      <c r="I319" s="12">
        <f>SUM(L319:AN319)-(J319*Cost!A$2)</f>
        <v>0.89</v>
      </c>
      <c r="J319" s="5">
        <f t="shared" si="1"/>
        <v>1</v>
      </c>
      <c r="K319" s="5" t="s">
        <v>4220</v>
      </c>
      <c r="L319" s="13">
        <v>0.99</v>
      </c>
      <c r="M319" s="14"/>
      <c r="N319" s="15"/>
      <c r="O319" s="14"/>
      <c r="P319" s="15"/>
      <c r="Q319" s="14"/>
      <c r="R319" s="15"/>
      <c r="S319" s="14"/>
      <c r="T319" s="15"/>
      <c r="U319" s="14"/>
      <c r="V319" s="15"/>
      <c r="W319" s="14"/>
      <c r="X319" s="15"/>
      <c r="Y319" s="14"/>
      <c r="Z319" s="15"/>
      <c r="AA319" s="14"/>
      <c r="AB319" s="15"/>
      <c r="AC319" s="14"/>
      <c r="AD319" s="15"/>
      <c r="AE319" s="14"/>
      <c r="AF319" s="15"/>
      <c r="AG319" s="14"/>
      <c r="AH319" s="15"/>
      <c r="AI319" s="14"/>
      <c r="AJ319" s="15"/>
      <c r="AK319" s="14"/>
      <c r="AL319" s="15"/>
      <c r="AM319" s="14"/>
      <c r="AN319" s="15"/>
    </row>
    <row r="320">
      <c r="A320" s="11">
        <v>94.0</v>
      </c>
      <c r="B320" s="3" t="s">
        <v>5896</v>
      </c>
      <c r="C320" s="5" t="s">
        <v>5616</v>
      </c>
      <c r="D320" s="5" t="s">
        <v>5213</v>
      </c>
      <c r="E320" s="5" t="s">
        <v>5214</v>
      </c>
      <c r="F320" s="5" t="s">
        <v>5177</v>
      </c>
      <c r="G320" s="5" t="s">
        <v>444</v>
      </c>
      <c r="H320" s="5" t="s">
        <v>5215</v>
      </c>
      <c r="I320" s="12">
        <f>SUM(L320:AN320)-(J320*Cost!A$2)</f>
        <v>5.34</v>
      </c>
      <c r="J320" s="5">
        <f t="shared" si="1"/>
        <v>6</v>
      </c>
      <c r="K320" s="5" t="s">
        <v>4223</v>
      </c>
      <c r="L320" s="13">
        <v>0.99</v>
      </c>
      <c r="M320" s="5" t="s">
        <v>1918</v>
      </c>
      <c r="N320" s="13">
        <v>0.99</v>
      </c>
      <c r="O320" s="5" t="s">
        <v>2652</v>
      </c>
      <c r="P320" s="13">
        <v>0.99</v>
      </c>
      <c r="Q320" s="5" t="s">
        <v>4881</v>
      </c>
      <c r="R320" s="13">
        <v>0.99</v>
      </c>
      <c r="S320" s="5" t="s">
        <v>1487</v>
      </c>
      <c r="T320" s="13">
        <v>0.99</v>
      </c>
      <c r="U320" s="5" t="s">
        <v>4929</v>
      </c>
      <c r="V320" s="13">
        <v>0.99</v>
      </c>
      <c r="W320" s="14"/>
      <c r="X320" s="15"/>
      <c r="Y320" s="14"/>
      <c r="Z320" s="15"/>
      <c r="AA320" s="14"/>
      <c r="AB320" s="15"/>
      <c r="AC320" s="14"/>
      <c r="AD320" s="15"/>
      <c r="AE320" s="14"/>
      <c r="AF320" s="15"/>
      <c r="AG320" s="14"/>
      <c r="AH320" s="15"/>
      <c r="AI320" s="14"/>
      <c r="AJ320" s="15"/>
      <c r="AK320" s="14"/>
      <c r="AL320" s="15"/>
      <c r="AM320" s="14"/>
      <c r="AN320" s="15"/>
    </row>
    <row r="321">
      <c r="A321" s="11">
        <v>350.0</v>
      </c>
      <c r="B321" s="3" t="s">
        <v>5846</v>
      </c>
      <c r="C321" s="5" t="s">
        <v>5604</v>
      </c>
      <c r="D321" s="5" t="s">
        <v>5117</v>
      </c>
      <c r="E321" s="5" t="s">
        <v>5118</v>
      </c>
      <c r="F321" s="5" t="s">
        <v>5119</v>
      </c>
      <c r="G321" s="5" t="s">
        <v>5075</v>
      </c>
      <c r="H321" s="5" t="s">
        <v>5120</v>
      </c>
      <c r="I321" s="12">
        <f>SUM(L321:AN321)-(J321*Cost!A$2)</f>
        <v>1.78</v>
      </c>
      <c r="J321" s="5">
        <f t="shared" si="1"/>
        <v>2</v>
      </c>
      <c r="K321" s="5" t="s">
        <v>4232</v>
      </c>
      <c r="L321" s="13">
        <v>0.99</v>
      </c>
      <c r="M321" s="5" t="s">
        <v>3808</v>
      </c>
      <c r="N321" s="13">
        <v>0.99</v>
      </c>
      <c r="O321" s="14"/>
      <c r="P321" s="15"/>
      <c r="Q321" s="14"/>
      <c r="R321" s="15"/>
      <c r="S321" s="14"/>
      <c r="T321" s="15"/>
      <c r="U321" s="14"/>
      <c r="V321" s="15"/>
      <c r="W321" s="14"/>
      <c r="X321" s="15"/>
      <c r="Y321" s="14"/>
      <c r="Z321" s="15"/>
      <c r="AA321" s="14"/>
      <c r="AB321" s="15"/>
      <c r="AC321" s="14"/>
      <c r="AD321" s="15"/>
      <c r="AE321" s="14"/>
      <c r="AF321" s="15"/>
      <c r="AG321" s="14"/>
      <c r="AH321" s="15"/>
      <c r="AI321" s="14"/>
      <c r="AJ321" s="15"/>
      <c r="AK321" s="14"/>
      <c r="AL321" s="15"/>
      <c r="AM321" s="14"/>
      <c r="AN321" s="15"/>
    </row>
    <row r="322">
      <c r="A322" s="11">
        <v>47.0</v>
      </c>
      <c r="B322" s="3" t="s">
        <v>5897</v>
      </c>
      <c r="C322" s="5" t="s">
        <v>5767</v>
      </c>
      <c r="D322" s="5" t="s">
        <v>5127</v>
      </c>
      <c r="E322" s="5" t="s">
        <v>5128</v>
      </c>
      <c r="F322" s="5" t="s">
        <v>5129</v>
      </c>
      <c r="G322" s="5" t="s">
        <v>444</v>
      </c>
      <c r="H322" s="5" t="s">
        <v>5130</v>
      </c>
      <c r="I322" s="12">
        <f>SUM(L322:AN322)-(J322*Cost!A$2)</f>
        <v>12.46</v>
      </c>
      <c r="J322" s="5">
        <f t="shared" si="1"/>
        <v>14</v>
      </c>
      <c r="K322" s="5" t="s">
        <v>4237</v>
      </c>
      <c r="L322" s="13">
        <v>0.99</v>
      </c>
      <c r="M322" s="5" t="s">
        <v>3959</v>
      </c>
      <c r="N322" s="13">
        <v>0.99</v>
      </c>
      <c r="O322" s="5" t="s">
        <v>3924</v>
      </c>
      <c r="P322" s="13">
        <v>0.99</v>
      </c>
      <c r="Q322" s="5" t="s">
        <v>2224</v>
      </c>
      <c r="R322" s="13">
        <v>0.99</v>
      </c>
      <c r="S322" s="5" t="s">
        <v>1821</v>
      </c>
      <c r="T322" s="13">
        <v>0.99</v>
      </c>
      <c r="U322" s="5" t="s">
        <v>4823</v>
      </c>
      <c r="V322" s="13">
        <v>0.99</v>
      </c>
      <c r="W322" s="5" t="s">
        <v>2090</v>
      </c>
      <c r="X322" s="13">
        <v>0.99</v>
      </c>
      <c r="Y322" s="5" t="s">
        <v>4717</v>
      </c>
      <c r="Z322" s="13">
        <v>0.99</v>
      </c>
      <c r="AA322" s="5" t="s">
        <v>3647</v>
      </c>
      <c r="AB322" s="13">
        <v>0.99</v>
      </c>
      <c r="AC322" s="5" t="s">
        <v>2143</v>
      </c>
      <c r="AD322" s="13">
        <v>0.99</v>
      </c>
      <c r="AE322" s="5" t="s">
        <v>1848</v>
      </c>
      <c r="AF322" s="13">
        <v>0.99</v>
      </c>
      <c r="AG322" s="5" t="s">
        <v>4855</v>
      </c>
      <c r="AH322" s="13">
        <v>0.99</v>
      </c>
      <c r="AI322" s="5" t="s">
        <v>1827</v>
      </c>
      <c r="AJ322" s="13">
        <v>0.99</v>
      </c>
      <c r="AK322" s="5" t="s">
        <v>923</v>
      </c>
      <c r="AL322" s="13">
        <v>0.99</v>
      </c>
      <c r="AM322" s="5"/>
      <c r="AN322" s="13"/>
    </row>
    <row r="323">
      <c r="A323" s="11">
        <v>242.0</v>
      </c>
      <c r="B323" s="3" t="s">
        <v>5898</v>
      </c>
      <c r="C323" s="5" t="s">
        <v>5690</v>
      </c>
      <c r="D323" s="5" t="s">
        <v>5398</v>
      </c>
      <c r="E323" s="5" t="s">
        <v>5399</v>
      </c>
      <c r="F323" s="14"/>
      <c r="G323" s="5" t="s">
        <v>5400</v>
      </c>
      <c r="H323" s="3" t="s">
        <v>5401</v>
      </c>
      <c r="I323" s="12">
        <f>SUM(L323:AN323)-(J323*Cost!A$2)</f>
        <v>8.01</v>
      </c>
      <c r="J323" s="5">
        <f t="shared" si="1"/>
        <v>9</v>
      </c>
      <c r="K323" s="5" t="s">
        <v>4250</v>
      </c>
      <c r="L323" s="13">
        <v>0.99</v>
      </c>
      <c r="M323" s="5" t="s">
        <v>4045</v>
      </c>
      <c r="N323" s="13">
        <v>0.99</v>
      </c>
      <c r="O323" s="5" t="s">
        <v>1496</v>
      </c>
      <c r="P323" s="13">
        <v>0.99</v>
      </c>
      <c r="Q323" s="5" t="s">
        <v>2832</v>
      </c>
      <c r="R323" s="13">
        <v>0.99</v>
      </c>
      <c r="S323" s="5" t="s">
        <v>2041</v>
      </c>
      <c r="T323" s="13">
        <v>0.99</v>
      </c>
      <c r="U323" s="5" t="s">
        <v>1800</v>
      </c>
      <c r="V323" s="13">
        <v>0.99</v>
      </c>
      <c r="W323" s="5" t="s">
        <v>4893</v>
      </c>
      <c r="X323" s="13">
        <v>0.99</v>
      </c>
      <c r="Y323" s="5" t="s">
        <v>2181</v>
      </c>
      <c r="Z323" s="13">
        <v>0.99</v>
      </c>
      <c r="AA323" s="5" t="s">
        <v>4983</v>
      </c>
      <c r="AB323" s="13">
        <v>0.99</v>
      </c>
      <c r="AC323" s="14"/>
      <c r="AD323" s="15"/>
      <c r="AE323" s="14"/>
      <c r="AF323" s="15"/>
      <c r="AG323" s="14"/>
      <c r="AH323" s="15"/>
      <c r="AI323" s="14"/>
      <c r="AJ323" s="15"/>
      <c r="AK323" s="14"/>
      <c r="AL323" s="15"/>
      <c r="AM323" s="14"/>
      <c r="AN323" s="15"/>
    </row>
    <row r="324">
      <c r="A324" s="11">
        <v>17.0</v>
      </c>
      <c r="B324" s="3" t="s">
        <v>5899</v>
      </c>
      <c r="C324" s="5" t="s">
        <v>5601</v>
      </c>
      <c r="D324" s="5" t="s">
        <v>5462</v>
      </c>
      <c r="E324" s="5" t="s">
        <v>5463</v>
      </c>
      <c r="F324" s="5" t="s">
        <v>5464</v>
      </c>
      <c r="G324" s="5" t="s">
        <v>5064</v>
      </c>
      <c r="H324" s="3" t="s">
        <v>5465</v>
      </c>
      <c r="I324" s="12">
        <f>SUM(L324:AN324)-(J324*Cost!A$2)</f>
        <v>5.34</v>
      </c>
      <c r="J324" s="5">
        <f t="shared" si="1"/>
        <v>6</v>
      </c>
      <c r="K324" s="5" t="s">
        <v>4255</v>
      </c>
      <c r="L324" s="13">
        <v>0.99</v>
      </c>
      <c r="M324" s="5" t="s">
        <v>3368</v>
      </c>
      <c r="N324" s="13">
        <v>0.99</v>
      </c>
      <c r="O324" s="5" t="s">
        <v>3066</v>
      </c>
      <c r="P324" s="13">
        <v>0.99</v>
      </c>
      <c r="Q324" s="5" t="s">
        <v>1992</v>
      </c>
      <c r="R324" s="13">
        <v>0.99</v>
      </c>
      <c r="S324" s="5" t="s">
        <v>2967</v>
      </c>
      <c r="T324" s="13">
        <v>0.99</v>
      </c>
      <c r="U324" s="5" t="s">
        <v>4938</v>
      </c>
      <c r="V324" s="13">
        <v>0.99</v>
      </c>
      <c r="W324" s="14"/>
      <c r="X324" s="15"/>
      <c r="Y324" s="14"/>
      <c r="Z324" s="15"/>
      <c r="AA324" s="14"/>
      <c r="AB324" s="15"/>
      <c r="AC324" s="14"/>
      <c r="AD324" s="15"/>
      <c r="AE324" s="14"/>
      <c r="AF324" s="15"/>
      <c r="AG324" s="14"/>
      <c r="AH324" s="15"/>
      <c r="AI324" s="14"/>
      <c r="AJ324" s="15"/>
      <c r="AK324" s="14"/>
      <c r="AL324" s="15"/>
      <c r="AM324" s="14"/>
      <c r="AN324" s="15"/>
    </row>
    <row r="325">
      <c r="A325" s="11">
        <v>74.0</v>
      </c>
      <c r="B325" s="3" t="s">
        <v>5900</v>
      </c>
      <c r="C325" s="5" t="s">
        <v>5656</v>
      </c>
      <c r="D325" s="5" t="s">
        <v>5326</v>
      </c>
      <c r="E325" s="5" t="s">
        <v>5161</v>
      </c>
      <c r="F325" s="14"/>
      <c r="G325" s="5" t="s">
        <v>5162</v>
      </c>
      <c r="H325" s="3" t="s">
        <v>5327</v>
      </c>
      <c r="I325" s="12">
        <f>SUM(L325:AN325)-(J325*Cost!A$2)</f>
        <v>8.01</v>
      </c>
      <c r="J325" s="5">
        <f t="shared" si="1"/>
        <v>9</v>
      </c>
      <c r="K325" s="5" t="s">
        <v>4258</v>
      </c>
      <c r="L325" s="13">
        <v>0.99</v>
      </c>
      <c r="M325" s="5" t="s">
        <v>4762</v>
      </c>
      <c r="N325" s="13">
        <v>0.99</v>
      </c>
      <c r="O325" s="5" t="s">
        <v>4609</v>
      </c>
      <c r="P325" s="13">
        <v>0.99</v>
      </c>
      <c r="Q325" s="5" t="s">
        <v>4598</v>
      </c>
      <c r="R325" s="13">
        <v>0.99</v>
      </c>
      <c r="S325" s="5" t="s">
        <v>4362</v>
      </c>
      <c r="T325" s="13">
        <v>0.99</v>
      </c>
      <c r="U325" s="5" t="s">
        <v>3582</v>
      </c>
      <c r="V325" s="13">
        <v>0.99</v>
      </c>
      <c r="W325" s="5" t="s">
        <v>3682</v>
      </c>
      <c r="X325" s="13">
        <v>0.99</v>
      </c>
      <c r="Y325" s="5" t="s">
        <v>3843</v>
      </c>
      <c r="Z325" s="13">
        <v>0.99</v>
      </c>
      <c r="AA325" s="5" t="s">
        <v>4992</v>
      </c>
      <c r="AB325" s="13">
        <v>0.99</v>
      </c>
      <c r="AC325" s="14"/>
      <c r="AD325" s="15"/>
      <c r="AE325" s="14"/>
      <c r="AF325" s="15"/>
      <c r="AG325" s="14"/>
      <c r="AH325" s="15"/>
      <c r="AI325" s="14"/>
      <c r="AJ325" s="15"/>
      <c r="AK325" s="14"/>
      <c r="AL325" s="15"/>
      <c r="AM325" s="14"/>
      <c r="AN325" s="15"/>
    </row>
    <row r="326">
      <c r="A326" s="11">
        <v>106.0</v>
      </c>
      <c r="B326" s="3" t="s">
        <v>5842</v>
      </c>
      <c r="C326" s="5" t="s">
        <v>5564</v>
      </c>
      <c r="D326" s="5" t="s">
        <v>5199</v>
      </c>
      <c r="E326" s="5" t="s">
        <v>5200</v>
      </c>
      <c r="F326" s="14"/>
      <c r="G326" s="5" t="s">
        <v>5162</v>
      </c>
      <c r="H326" s="3" t="s">
        <v>5201</v>
      </c>
      <c r="I326" s="12">
        <f>SUM(L326:AN326)-(J326*Cost!A$2)</f>
        <v>1.78</v>
      </c>
      <c r="J326" s="5">
        <f t="shared" si="1"/>
        <v>2</v>
      </c>
      <c r="K326" s="5" t="s">
        <v>4265</v>
      </c>
      <c r="L326" s="13">
        <v>0.99</v>
      </c>
      <c r="M326" s="5" t="s">
        <v>834</v>
      </c>
      <c r="N326" s="13">
        <v>0.99</v>
      </c>
      <c r="O326" s="14"/>
      <c r="P326" s="15"/>
      <c r="Q326" s="14"/>
      <c r="R326" s="15"/>
      <c r="S326" s="14"/>
      <c r="T326" s="15"/>
      <c r="U326" s="14"/>
      <c r="V326" s="15"/>
      <c r="W326" s="14"/>
      <c r="X326" s="15"/>
      <c r="Y326" s="14"/>
      <c r="Z326" s="15"/>
      <c r="AA326" s="14"/>
      <c r="AB326" s="15"/>
      <c r="AC326" s="14"/>
      <c r="AD326" s="15"/>
      <c r="AE326" s="14"/>
      <c r="AF326" s="15"/>
      <c r="AG326" s="14"/>
      <c r="AH326" s="15"/>
      <c r="AI326" s="14"/>
      <c r="AJ326" s="15"/>
      <c r="AK326" s="14"/>
      <c r="AL326" s="15"/>
      <c r="AM326" s="14"/>
      <c r="AN326" s="15"/>
    </row>
    <row r="327">
      <c r="A327" s="11">
        <v>92.0</v>
      </c>
      <c r="B327" s="3" t="s">
        <v>5901</v>
      </c>
      <c r="C327" s="5" t="s">
        <v>5554</v>
      </c>
      <c r="D327" s="5" t="s">
        <v>5405</v>
      </c>
      <c r="E327" s="5" t="s">
        <v>5406</v>
      </c>
      <c r="F327" s="5" t="s">
        <v>5407</v>
      </c>
      <c r="G327" s="5" t="s">
        <v>5064</v>
      </c>
      <c r="H327" s="3" t="s">
        <v>5408</v>
      </c>
      <c r="I327" s="12">
        <f>SUM(L327:AN327)-(J327*Cost!A$2)</f>
        <v>1.78</v>
      </c>
      <c r="J327" s="5">
        <f t="shared" si="1"/>
        <v>2</v>
      </c>
      <c r="K327" s="5" t="s">
        <v>4276</v>
      </c>
      <c r="L327" s="13">
        <v>0.99</v>
      </c>
      <c r="M327" s="5" t="s">
        <v>3363</v>
      </c>
      <c r="N327" s="13">
        <v>0.99</v>
      </c>
      <c r="O327" s="14"/>
      <c r="P327" s="15"/>
      <c r="Q327" s="14"/>
      <c r="R327" s="15"/>
      <c r="S327" s="14"/>
      <c r="T327" s="15"/>
      <c r="U327" s="14"/>
      <c r="V327" s="15"/>
      <c r="W327" s="14"/>
      <c r="X327" s="15"/>
      <c r="Y327" s="14"/>
      <c r="Z327" s="15"/>
      <c r="AA327" s="14"/>
      <c r="AB327" s="15"/>
      <c r="AC327" s="14"/>
      <c r="AD327" s="15"/>
      <c r="AE327" s="14"/>
      <c r="AF327" s="15"/>
      <c r="AG327" s="14"/>
      <c r="AH327" s="15"/>
      <c r="AI327" s="14"/>
      <c r="AJ327" s="15"/>
      <c r="AK327" s="14"/>
      <c r="AL327" s="15"/>
      <c r="AM327" s="14"/>
      <c r="AN327" s="15"/>
    </row>
    <row r="328">
      <c r="A328" s="11">
        <v>118.0</v>
      </c>
      <c r="B328" s="3" t="s">
        <v>5902</v>
      </c>
      <c r="C328" s="5" t="s">
        <v>5719</v>
      </c>
      <c r="D328" s="5" t="s">
        <v>5476</v>
      </c>
      <c r="E328" s="5" t="s">
        <v>5477</v>
      </c>
      <c r="F328" s="5" t="s">
        <v>5478</v>
      </c>
      <c r="G328" s="5" t="s">
        <v>5479</v>
      </c>
      <c r="H328" s="3" t="s">
        <v>5480</v>
      </c>
      <c r="I328" s="12">
        <f>SUM(L328:AN328)-(J328*Cost!A$2)</f>
        <v>0.89</v>
      </c>
      <c r="J328" s="5">
        <f t="shared" si="1"/>
        <v>1</v>
      </c>
      <c r="K328" s="5" t="s">
        <v>4284</v>
      </c>
      <c r="L328" s="13">
        <v>0.99</v>
      </c>
      <c r="M328" s="14"/>
      <c r="N328" s="15"/>
      <c r="O328" s="14"/>
      <c r="P328" s="15"/>
      <c r="Q328" s="14"/>
      <c r="R328" s="15"/>
      <c r="S328" s="14"/>
      <c r="T328" s="15"/>
      <c r="U328" s="14"/>
      <c r="V328" s="15"/>
      <c r="W328" s="14"/>
      <c r="X328" s="15"/>
      <c r="Y328" s="14"/>
      <c r="Z328" s="15"/>
      <c r="AA328" s="14"/>
      <c r="AB328" s="15"/>
      <c r="AC328" s="14"/>
      <c r="AD328" s="15"/>
      <c r="AE328" s="14"/>
      <c r="AF328" s="15"/>
      <c r="AG328" s="14"/>
      <c r="AH328" s="15"/>
      <c r="AI328" s="14"/>
      <c r="AJ328" s="15"/>
      <c r="AK328" s="14"/>
      <c r="AL328" s="15"/>
      <c r="AM328" s="14"/>
      <c r="AN328" s="15"/>
    </row>
    <row r="329">
      <c r="A329" s="11">
        <v>127.0</v>
      </c>
      <c r="B329" s="3" t="s">
        <v>5903</v>
      </c>
      <c r="C329" s="5" t="s">
        <v>5636</v>
      </c>
      <c r="D329" s="5" t="s">
        <v>5510</v>
      </c>
      <c r="E329" s="5" t="s">
        <v>5511</v>
      </c>
      <c r="F329" s="14"/>
      <c r="G329" s="5" t="s">
        <v>5305</v>
      </c>
      <c r="H329" s="3" t="s">
        <v>5512</v>
      </c>
      <c r="I329" s="12">
        <f>SUM(L329:AN329)-(J329*Cost!A$2)</f>
        <v>1.78</v>
      </c>
      <c r="J329" s="5">
        <f t="shared" si="1"/>
        <v>2</v>
      </c>
      <c r="K329" s="5" t="s">
        <v>4289</v>
      </c>
      <c r="L329" s="13">
        <v>0.99</v>
      </c>
      <c r="M329" s="5" t="s">
        <v>3733</v>
      </c>
      <c r="N329" s="13">
        <v>0.99</v>
      </c>
      <c r="O329" s="14"/>
      <c r="P329" s="15"/>
      <c r="Q329" s="14"/>
      <c r="R329" s="15"/>
      <c r="S329" s="14"/>
      <c r="T329" s="15"/>
      <c r="U329" s="14"/>
      <c r="V329" s="15"/>
      <c r="W329" s="14"/>
      <c r="X329" s="15"/>
      <c r="Y329" s="14"/>
      <c r="Z329" s="15"/>
      <c r="AA329" s="14"/>
      <c r="AB329" s="15"/>
      <c r="AC329" s="14"/>
      <c r="AD329" s="15"/>
      <c r="AE329" s="14"/>
      <c r="AF329" s="15"/>
      <c r="AG329" s="14"/>
      <c r="AH329" s="15"/>
      <c r="AI329" s="14"/>
      <c r="AJ329" s="15"/>
      <c r="AK329" s="14"/>
      <c r="AL329" s="15"/>
      <c r="AM329" s="14"/>
      <c r="AN329" s="15"/>
    </row>
    <row r="330">
      <c r="A330" s="11">
        <v>358.0</v>
      </c>
      <c r="B330" s="3" t="s">
        <v>5904</v>
      </c>
      <c r="C330" s="5" t="s">
        <v>5634</v>
      </c>
      <c r="D330" s="5" t="s">
        <v>5297</v>
      </c>
      <c r="E330" s="5" t="s">
        <v>5282</v>
      </c>
      <c r="F330" s="14"/>
      <c r="G330" s="5" t="s">
        <v>5283</v>
      </c>
      <c r="H330" s="5" t="s">
        <v>5298</v>
      </c>
      <c r="I330" s="12">
        <f>SUM(L330:AN330)-(J330*Cost!A$2)</f>
        <v>1.78</v>
      </c>
      <c r="J330" s="5">
        <f t="shared" si="1"/>
        <v>2</v>
      </c>
      <c r="K330" s="5" t="s">
        <v>4337</v>
      </c>
      <c r="L330" s="13">
        <v>0.99</v>
      </c>
      <c r="M330" s="5" t="s">
        <v>2204</v>
      </c>
      <c r="N330" s="13">
        <v>0.99</v>
      </c>
      <c r="O330" s="14"/>
      <c r="P330" s="15"/>
      <c r="Q330" s="14"/>
      <c r="R330" s="15"/>
      <c r="S330" s="14"/>
      <c r="T330" s="15"/>
      <c r="U330" s="14"/>
      <c r="V330" s="15"/>
      <c r="W330" s="14"/>
      <c r="X330" s="15"/>
      <c r="Y330" s="14"/>
      <c r="Z330" s="15"/>
      <c r="AA330" s="14"/>
      <c r="AB330" s="15"/>
      <c r="AC330" s="14"/>
      <c r="AD330" s="15"/>
      <c r="AE330" s="14"/>
      <c r="AF330" s="15"/>
      <c r="AG330" s="14"/>
      <c r="AH330" s="15"/>
      <c r="AI330" s="14"/>
      <c r="AJ330" s="15"/>
      <c r="AK330" s="14"/>
      <c r="AL330" s="15"/>
      <c r="AM330" s="14"/>
      <c r="AN330" s="15"/>
    </row>
    <row r="331">
      <c r="A331" s="11">
        <v>213.0</v>
      </c>
      <c r="B331" s="3" t="s">
        <v>5905</v>
      </c>
      <c r="C331" s="5" t="s">
        <v>5621</v>
      </c>
      <c r="D331" s="5" t="s">
        <v>5235</v>
      </c>
      <c r="E331" s="5" t="s">
        <v>5236</v>
      </c>
      <c r="F331" s="5" t="s">
        <v>5237</v>
      </c>
      <c r="G331" s="5" t="s">
        <v>5064</v>
      </c>
      <c r="H331" s="3" t="s">
        <v>5238</v>
      </c>
      <c r="I331" s="12">
        <f>SUM(L331:AN331)-(J331*Cost!A$2)</f>
        <v>5.34</v>
      </c>
      <c r="J331" s="5">
        <f t="shared" si="1"/>
        <v>6</v>
      </c>
      <c r="K331" s="5" t="s">
        <v>4341</v>
      </c>
      <c r="L331" s="13">
        <v>0.99</v>
      </c>
      <c r="M331" s="5" t="s">
        <v>979</v>
      </c>
      <c r="N331" s="13">
        <v>0.99</v>
      </c>
      <c r="O331" s="5" t="s">
        <v>736</v>
      </c>
      <c r="P331" s="13">
        <v>0.99</v>
      </c>
      <c r="Q331" s="5" t="s">
        <v>4322</v>
      </c>
      <c r="R331" s="13">
        <v>0.99</v>
      </c>
      <c r="S331" s="5" t="s">
        <v>4315</v>
      </c>
      <c r="T331" s="13">
        <v>0.99</v>
      </c>
      <c r="U331" s="5" t="s">
        <v>3166</v>
      </c>
      <c r="V331" s="13">
        <v>0.99</v>
      </c>
      <c r="W331" s="14"/>
      <c r="X331" s="15"/>
      <c r="Y331" s="14"/>
      <c r="Z331" s="15"/>
      <c r="AA331" s="14"/>
      <c r="AB331" s="15"/>
      <c r="AC331" s="14"/>
      <c r="AD331" s="15"/>
      <c r="AE331" s="14"/>
      <c r="AF331" s="15"/>
      <c r="AG331" s="14"/>
      <c r="AH331" s="15"/>
      <c r="AI331" s="14"/>
      <c r="AJ331" s="15"/>
      <c r="AK331" s="14"/>
      <c r="AL331" s="15"/>
      <c r="AM331" s="14"/>
      <c r="AN331" s="15"/>
    </row>
    <row r="332">
      <c r="A332" s="11">
        <v>348.0</v>
      </c>
      <c r="B332" s="3" t="s">
        <v>5906</v>
      </c>
      <c r="C332" s="5" t="s">
        <v>5653</v>
      </c>
      <c r="D332" s="5" t="s">
        <v>5251</v>
      </c>
      <c r="E332" s="5" t="s">
        <v>5252</v>
      </c>
      <c r="F332" s="14"/>
      <c r="G332" s="5" t="s">
        <v>5253</v>
      </c>
      <c r="H332" s="3" t="s">
        <v>5254</v>
      </c>
      <c r="I332" s="12">
        <f>SUM(L332:AN332)-(J332*Cost!A$2)</f>
        <v>12.46</v>
      </c>
      <c r="J332" s="5">
        <f t="shared" si="1"/>
        <v>14</v>
      </c>
      <c r="K332" s="5" t="s">
        <v>4345</v>
      </c>
      <c r="L332" s="13">
        <v>0.99</v>
      </c>
      <c r="M332" s="5" t="s">
        <v>4287</v>
      </c>
      <c r="N332" s="13">
        <v>0.99</v>
      </c>
      <c r="O332" s="5" t="s">
        <v>2174</v>
      </c>
      <c r="P332" s="13">
        <v>0.99</v>
      </c>
      <c r="Q332" s="5" t="s">
        <v>3140</v>
      </c>
      <c r="R332" s="13">
        <v>0.99</v>
      </c>
      <c r="S332" s="5" t="s">
        <v>4481</v>
      </c>
      <c r="T332" s="13">
        <v>0.99</v>
      </c>
      <c r="U332" s="5" t="s">
        <v>2306</v>
      </c>
      <c r="V332" s="13">
        <v>0.99</v>
      </c>
      <c r="W332" s="5" t="s">
        <v>4643</v>
      </c>
      <c r="X332" s="13">
        <v>0.99</v>
      </c>
      <c r="Y332" s="5" t="s">
        <v>3238</v>
      </c>
      <c r="Z332" s="13">
        <v>0.99</v>
      </c>
      <c r="AA332" s="5" t="s">
        <v>2139</v>
      </c>
      <c r="AB332" s="13">
        <v>0.99</v>
      </c>
      <c r="AC332" s="5" t="s">
        <v>4901</v>
      </c>
      <c r="AD332" s="13">
        <v>0.99</v>
      </c>
      <c r="AE332" s="5" t="s">
        <v>2737</v>
      </c>
      <c r="AF332" s="13">
        <v>0.99</v>
      </c>
      <c r="AG332" s="5" t="s">
        <v>2096</v>
      </c>
      <c r="AH332" s="13">
        <v>0.99</v>
      </c>
      <c r="AI332" s="5" t="s">
        <v>2021</v>
      </c>
      <c r="AJ332" s="13">
        <v>0.99</v>
      </c>
      <c r="AK332" s="5" t="s">
        <v>2109</v>
      </c>
      <c r="AL332" s="13">
        <v>0.99</v>
      </c>
      <c r="AM332" s="5"/>
      <c r="AN332" s="13"/>
    </row>
    <row r="333">
      <c r="A333" s="11">
        <v>329.0</v>
      </c>
      <c r="B333" s="3" t="s">
        <v>5785</v>
      </c>
      <c r="C333" s="5" t="s">
        <v>5724</v>
      </c>
      <c r="D333" s="5" t="s">
        <v>5090</v>
      </c>
      <c r="E333" s="5" t="s">
        <v>5091</v>
      </c>
      <c r="F333" s="5" t="s">
        <v>5063</v>
      </c>
      <c r="G333" s="5" t="s">
        <v>5064</v>
      </c>
      <c r="H333" s="5" t="s">
        <v>5092</v>
      </c>
      <c r="I333" s="12">
        <f>SUM(L333:AN333)-(J333*Cost!A$2)</f>
        <v>1.78</v>
      </c>
      <c r="J333" s="5">
        <f t="shared" si="1"/>
        <v>2</v>
      </c>
      <c r="K333" s="5" t="s">
        <v>4355</v>
      </c>
      <c r="L333" s="13">
        <v>0.99</v>
      </c>
      <c r="M333" s="5" t="s">
        <v>2133</v>
      </c>
      <c r="N333" s="13">
        <v>0.99</v>
      </c>
      <c r="O333" s="14"/>
      <c r="P333" s="15"/>
      <c r="Q333" s="14"/>
      <c r="R333" s="15"/>
      <c r="S333" s="14"/>
      <c r="T333" s="15"/>
      <c r="U333" s="14"/>
      <c r="V333" s="15"/>
      <c r="W333" s="14"/>
      <c r="X333" s="15"/>
      <c r="Y333" s="14"/>
      <c r="Z333" s="15"/>
      <c r="AA333" s="14"/>
      <c r="AB333" s="15"/>
      <c r="AC333" s="14"/>
      <c r="AD333" s="15"/>
      <c r="AE333" s="14"/>
      <c r="AF333" s="15"/>
      <c r="AG333" s="14"/>
      <c r="AH333" s="15"/>
      <c r="AI333" s="14"/>
      <c r="AJ333" s="15"/>
      <c r="AK333" s="14"/>
      <c r="AL333" s="15"/>
      <c r="AM333" s="14"/>
      <c r="AN333" s="15"/>
    </row>
    <row r="334">
      <c r="A334" s="11">
        <v>328.0</v>
      </c>
      <c r="B334" s="3" t="s">
        <v>5907</v>
      </c>
      <c r="C334" s="5" t="s">
        <v>5767</v>
      </c>
      <c r="D334" s="5" t="s">
        <v>5127</v>
      </c>
      <c r="E334" s="5" t="s">
        <v>5128</v>
      </c>
      <c r="F334" s="5" t="s">
        <v>5129</v>
      </c>
      <c r="G334" s="5" t="s">
        <v>444</v>
      </c>
      <c r="H334" s="5" t="s">
        <v>5130</v>
      </c>
      <c r="I334" s="12">
        <f>SUM(L334:AN334)-(J334*Cost!A$2)</f>
        <v>0.89</v>
      </c>
      <c r="J334" s="5">
        <f t="shared" si="1"/>
        <v>1</v>
      </c>
      <c r="K334" s="5" t="s">
        <v>4359</v>
      </c>
      <c r="L334" s="13">
        <v>0.99</v>
      </c>
      <c r="M334" s="14"/>
      <c r="N334" s="15"/>
      <c r="O334" s="14"/>
      <c r="P334" s="15"/>
      <c r="Q334" s="14"/>
      <c r="R334" s="15"/>
      <c r="S334" s="14"/>
      <c r="T334" s="15"/>
      <c r="U334" s="14"/>
      <c r="V334" s="15"/>
      <c r="W334" s="14"/>
      <c r="X334" s="15"/>
      <c r="Y334" s="14"/>
      <c r="Z334" s="15"/>
      <c r="AA334" s="14"/>
      <c r="AB334" s="15"/>
      <c r="AC334" s="14"/>
      <c r="AD334" s="15"/>
      <c r="AE334" s="14"/>
      <c r="AF334" s="15"/>
      <c r="AG334" s="14"/>
      <c r="AH334" s="15"/>
      <c r="AI334" s="14"/>
      <c r="AJ334" s="15"/>
      <c r="AK334" s="14"/>
      <c r="AL334" s="15"/>
      <c r="AM334" s="14"/>
      <c r="AN334" s="15"/>
    </row>
    <row r="335">
      <c r="A335" s="11">
        <v>112.0</v>
      </c>
      <c r="B335" s="3" t="s">
        <v>5610</v>
      </c>
      <c r="C335" s="5" t="s">
        <v>5747</v>
      </c>
      <c r="D335" s="5" t="s">
        <v>5168</v>
      </c>
      <c r="E335" s="5" t="s">
        <v>3364</v>
      </c>
      <c r="F335" s="5" t="s">
        <v>5169</v>
      </c>
      <c r="G335" s="5" t="s">
        <v>5064</v>
      </c>
      <c r="H335" s="5" t="s">
        <v>5170</v>
      </c>
      <c r="I335" s="12">
        <f>SUM(L335:AN335)-(J335*Cost!A$2)</f>
        <v>1.78</v>
      </c>
      <c r="J335" s="5">
        <f t="shared" si="1"/>
        <v>2</v>
      </c>
      <c r="K335" s="5" t="s">
        <v>4381</v>
      </c>
      <c r="L335" s="13">
        <v>0.99</v>
      </c>
      <c r="M335" s="5" t="s">
        <v>2047</v>
      </c>
      <c r="N335" s="13">
        <v>0.99</v>
      </c>
      <c r="O335" s="14"/>
      <c r="P335" s="15"/>
      <c r="Q335" s="14"/>
      <c r="R335" s="15"/>
      <c r="S335" s="14"/>
      <c r="T335" s="15"/>
      <c r="U335" s="14"/>
      <c r="V335" s="15"/>
      <c r="W335" s="14"/>
      <c r="X335" s="15"/>
      <c r="Y335" s="14"/>
      <c r="Z335" s="15"/>
      <c r="AA335" s="14"/>
      <c r="AB335" s="15"/>
      <c r="AC335" s="14"/>
      <c r="AD335" s="15"/>
      <c r="AE335" s="14"/>
      <c r="AF335" s="15"/>
      <c r="AG335" s="14"/>
      <c r="AH335" s="15"/>
      <c r="AI335" s="14"/>
      <c r="AJ335" s="15"/>
      <c r="AK335" s="14"/>
      <c r="AL335" s="15"/>
      <c r="AM335" s="14"/>
      <c r="AN335" s="15"/>
    </row>
    <row r="336">
      <c r="A336" s="11">
        <v>284.0</v>
      </c>
      <c r="B336" s="3" t="s">
        <v>5908</v>
      </c>
      <c r="C336" s="5" t="s">
        <v>5599</v>
      </c>
      <c r="D336" s="5" t="s">
        <v>5455</v>
      </c>
      <c r="E336" s="5" t="s">
        <v>5456</v>
      </c>
      <c r="F336" s="14"/>
      <c r="G336" s="5" t="s">
        <v>5392</v>
      </c>
      <c r="H336" s="3" t="s">
        <v>5457</v>
      </c>
      <c r="I336" s="12">
        <f>SUM(L336:AN336)-(J336*Cost!A$2)</f>
        <v>8.01</v>
      </c>
      <c r="J336" s="5">
        <f t="shared" si="1"/>
        <v>9</v>
      </c>
      <c r="K336" s="5" t="s">
        <v>4383</v>
      </c>
      <c r="L336" s="13">
        <v>0.99</v>
      </c>
      <c r="M336" s="5" t="s">
        <v>4117</v>
      </c>
      <c r="N336" s="13">
        <v>0.99</v>
      </c>
      <c r="O336" s="5" t="s">
        <v>2178</v>
      </c>
      <c r="P336" s="13">
        <v>0.99</v>
      </c>
      <c r="Q336" s="5" t="s">
        <v>2696</v>
      </c>
      <c r="R336" s="13">
        <v>0.99</v>
      </c>
      <c r="S336" s="5" t="s">
        <v>2113</v>
      </c>
      <c r="T336" s="13">
        <v>0.99</v>
      </c>
      <c r="U336" s="5" t="s">
        <v>3381</v>
      </c>
      <c r="V336" s="13">
        <v>0.99</v>
      </c>
      <c r="W336" s="5" t="s">
        <v>3757</v>
      </c>
      <c r="X336" s="13">
        <v>0.99</v>
      </c>
      <c r="Y336" s="5" t="s">
        <v>4537</v>
      </c>
      <c r="Z336" s="13">
        <v>0.99</v>
      </c>
      <c r="AA336" s="5" t="s">
        <v>3145</v>
      </c>
      <c r="AB336" s="13">
        <v>0.99</v>
      </c>
      <c r="AC336" s="14"/>
      <c r="AD336" s="15"/>
      <c r="AE336" s="14"/>
      <c r="AF336" s="15"/>
      <c r="AG336" s="14"/>
      <c r="AH336" s="15"/>
      <c r="AI336" s="14"/>
      <c r="AJ336" s="15"/>
      <c r="AK336" s="14"/>
      <c r="AL336" s="15"/>
      <c r="AM336" s="14"/>
      <c r="AN336" s="15"/>
    </row>
    <row r="337">
      <c r="A337" s="11">
        <v>51.0</v>
      </c>
      <c r="B337" s="3" t="s">
        <v>5909</v>
      </c>
      <c r="C337" s="5" t="s">
        <v>5588</v>
      </c>
      <c r="D337" s="5" t="s">
        <v>5206</v>
      </c>
      <c r="E337" s="5" t="s">
        <v>5207</v>
      </c>
      <c r="F337" s="14"/>
      <c r="G337" s="5" t="s">
        <v>5208</v>
      </c>
      <c r="H337" s="14"/>
      <c r="I337" s="12">
        <f>SUM(L337:AN337)-(J337*Cost!A$2)</f>
        <v>3.56</v>
      </c>
      <c r="J337" s="5">
        <f t="shared" si="1"/>
        <v>4</v>
      </c>
      <c r="K337" s="5" t="s">
        <v>4385</v>
      </c>
      <c r="L337" s="13">
        <v>0.99</v>
      </c>
      <c r="M337" s="5" t="s">
        <v>2966</v>
      </c>
      <c r="N337" s="13">
        <v>0.99</v>
      </c>
      <c r="O337" s="5" t="s">
        <v>3224</v>
      </c>
      <c r="P337" s="13">
        <v>0.99</v>
      </c>
      <c r="Q337" s="5" t="s">
        <v>2679</v>
      </c>
      <c r="R337" s="13">
        <v>0.99</v>
      </c>
      <c r="S337" s="14"/>
      <c r="T337" s="15"/>
      <c r="U337" s="14"/>
      <c r="V337" s="15"/>
      <c r="W337" s="14"/>
      <c r="X337" s="15"/>
      <c r="Y337" s="14"/>
      <c r="Z337" s="15"/>
      <c r="AA337" s="14"/>
      <c r="AB337" s="15"/>
      <c r="AC337" s="14"/>
      <c r="AD337" s="15"/>
      <c r="AE337" s="14"/>
      <c r="AF337" s="15"/>
      <c r="AG337" s="14"/>
      <c r="AH337" s="15"/>
      <c r="AI337" s="14"/>
      <c r="AJ337" s="15"/>
      <c r="AK337" s="14"/>
      <c r="AL337" s="15"/>
      <c r="AM337" s="14"/>
      <c r="AN337" s="15"/>
    </row>
    <row r="338">
      <c r="A338" s="11">
        <v>158.0</v>
      </c>
      <c r="B338" s="3" t="s">
        <v>5910</v>
      </c>
      <c r="C338" s="5" t="s">
        <v>5554</v>
      </c>
      <c r="D338" s="5" t="s">
        <v>5405</v>
      </c>
      <c r="E338" s="5" t="s">
        <v>5406</v>
      </c>
      <c r="F338" s="5" t="s">
        <v>5407</v>
      </c>
      <c r="G338" s="5" t="s">
        <v>5064</v>
      </c>
      <c r="H338" s="3" t="s">
        <v>5408</v>
      </c>
      <c r="I338" s="12">
        <f>SUM(L338:AN338)-(J338*Cost!A$2)</f>
        <v>8.01</v>
      </c>
      <c r="J338" s="5">
        <f t="shared" si="1"/>
        <v>9</v>
      </c>
      <c r="K338" s="5" t="s">
        <v>4388</v>
      </c>
      <c r="L338" s="13">
        <v>0.99</v>
      </c>
      <c r="M338" s="5" t="s">
        <v>4374</v>
      </c>
      <c r="N338" s="13">
        <v>0.99</v>
      </c>
      <c r="O338" s="5" t="s">
        <v>816</v>
      </c>
      <c r="P338" s="13">
        <v>0.99</v>
      </c>
      <c r="Q338" s="5" t="s">
        <v>4361</v>
      </c>
      <c r="R338" s="13">
        <v>0.99</v>
      </c>
      <c r="S338" s="5" t="s">
        <v>3393</v>
      </c>
      <c r="T338" s="13">
        <v>0.99</v>
      </c>
      <c r="U338" s="5" t="s">
        <v>3288</v>
      </c>
      <c r="V338" s="13">
        <v>0.99</v>
      </c>
      <c r="W338" s="5" t="s">
        <v>1891</v>
      </c>
      <c r="X338" s="13">
        <v>0.99</v>
      </c>
      <c r="Y338" s="5" t="s">
        <v>3447</v>
      </c>
      <c r="Z338" s="13">
        <v>0.99</v>
      </c>
      <c r="AA338" s="5" t="s">
        <v>2695</v>
      </c>
      <c r="AB338" s="13">
        <v>0.99</v>
      </c>
      <c r="AC338" s="14"/>
      <c r="AD338" s="15"/>
      <c r="AE338" s="14"/>
      <c r="AF338" s="15"/>
      <c r="AG338" s="14"/>
      <c r="AH338" s="15"/>
      <c r="AI338" s="14"/>
      <c r="AJ338" s="15"/>
      <c r="AK338" s="14"/>
      <c r="AL338" s="15"/>
      <c r="AM338" s="14"/>
      <c r="AN338" s="15"/>
    </row>
    <row r="339">
      <c r="A339" s="11">
        <v>261.0</v>
      </c>
      <c r="B339" s="3" t="s">
        <v>5911</v>
      </c>
      <c r="C339" s="5" t="s">
        <v>5627</v>
      </c>
      <c r="D339" s="5" t="s">
        <v>5281</v>
      </c>
      <c r="E339" s="5" t="s">
        <v>5282</v>
      </c>
      <c r="F339" s="14"/>
      <c r="G339" s="5" t="s">
        <v>5283</v>
      </c>
      <c r="H339" s="5" t="s">
        <v>5284</v>
      </c>
      <c r="I339" s="12">
        <f>SUM(L339:AN339)-(J339*Cost!A$2)</f>
        <v>3.56</v>
      </c>
      <c r="J339" s="5">
        <f t="shared" si="1"/>
        <v>4</v>
      </c>
      <c r="K339" s="5" t="s">
        <v>4388</v>
      </c>
      <c r="L339" s="13">
        <v>0.99</v>
      </c>
      <c r="M339" s="5" t="s">
        <v>4385</v>
      </c>
      <c r="N339" s="13">
        <v>0.99</v>
      </c>
      <c r="O339" s="5" t="s">
        <v>3674</v>
      </c>
      <c r="P339" s="13">
        <v>0.99</v>
      </c>
      <c r="Q339" s="5" t="s">
        <v>4855</v>
      </c>
      <c r="R339" s="13">
        <v>0.99</v>
      </c>
      <c r="S339" s="14"/>
      <c r="T339" s="15"/>
      <c r="U339" s="14"/>
      <c r="V339" s="15"/>
      <c r="W339" s="14"/>
      <c r="X339" s="15"/>
      <c r="Y339" s="14"/>
      <c r="Z339" s="15"/>
      <c r="AA339" s="14"/>
      <c r="AB339" s="15"/>
      <c r="AC339" s="14"/>
      <c r="AD339" s="15"/>
      <c r="AE339" s="14"/>
      <c r="AF339" s="15"/>
      <c r="AG339" s="14"/>
      <c r="AH339" s="15"/>
      <c r="AI339" s="14"/>
      <c r="AJ339" s="15"/>
      <c r="AK339" s="14"/>
      <c r="AL339" s="15"/>
      <c r="AM339" s="14"/>
      <c r="AN339" s="15"/>
    </row>
    <row r="340">
      <c r="A340" s="11">
        <v>219.0</v>
      </c>
      <c r="B340" s="3" t="s">
        <v>5912</v>
      </c>
      <c r="C340" s="5" t="s">
        <v>5606</v>
      </c>
      <c r="D340" s="5" t="s">
        <v>5303</v>
      </c>
      <c r="E340" s="5" t="s">
        <v>5304</v>
      </c>
      <c r="F340" s="14"/>
      <c r="G340" s="5" t="s">
        <v>5305</v>
      </c>
      <c r="H340" s="3" t="s">
        <v>5306</v>
      </c>
      <c r="I340" s="12">
        <f>SUM(L340:AN340)-(J340*Cost!A$2)</f>
        <v>3.56</v>
      </c>
      <c r="J340" s="5">
        <f t="shared" si="1"/>
        <v>4</v>
      </c>
      <c r="K340" s="5" t="s">
        <v>4391</v>
      </c>
      <c r="L340" s="13">
        <v>0.99</v>
      </c>
      <c r="M340" s="5" t="s">
        <v>2239</v>
      </c>
      <c r="N340" s="13">
        <v>0.99</v>
      </c>
      <c r="O340" s="5" t="s">
        <v>4235</v>
      </c>
      <c r="P340" s="13">
        <v>0.99</v>
      </c>
      <c r="Q340" s="5" t="s">
        <v>4919</v>
      </c>
      <c r="R340" s="13">
        <v>0.99</v>
      </c>
      <c r="S340" s="14"/>
      <c r="T340" s="15"/>
      <c r="U340" s="14"/>
      <c r="V340" s="15"/>
      <c r="W340" s="14"/>
      <c r="X340" s="15"/>
      <c r="Y340" s="14"/>
      <c r="Z340" s="15"/>
      <c r="AA340" s="14"/>
      <c r="AB340" s="15"/>
      <c r="AC340" s="14"/>
      <c r="AD340" s="15"/>
      <c r="AE340" s="14"/>
      <c r="AF340" s="15"/>
      <c r="AG340" s="14"/>
      <c r="AH340" s="15"/>
      <c r="AI340" s="14"/>
      <c r="AJ340" s="15"/>
      <c r="AK340" s="14"/>
      <c r="AL340" s="15"/>
      <c r="AM340" s="14"/>
      <c r="AN340" s="15"/>
    </row>
    <row r="341">
      <c r="A341" s="11">
        <v>308.0</v>
      </c>
      <c r="B341" s="3" t="s">
        <v>5913</v>
      </c>
      <c r="C341" s="5" t="s">
        <v>5611</v>
      </c>
      <c r="D341" s="5" t="s">
        <v>5348</v>
      </c>
      <c r="E341" s="5" t="s">
        <v>5091</v>
      </c>
      <c r="F341" s="5" t="s">
        <v>5063</v>
      </c>
      <c r="G341" s="5" t="s">
        <v>5064</v>
      </c>
      <c r="H341" s="5" t="s">
        <v>5349</v>
      </c>
      <c r="I341" s="12">
        <f>SUM(L341:AN341)-(J341*Cost!A$2)</f>
        <v>3.78</v>
      </c>
      <c r="J341" s="5">
        <f t="shared" si="1"/>
        <v>2</v>
      </c>
      <c r="K341" s="5" t="s">
        <v>4417</v>
      </c>
      <c r="L341" s="13">
        <v>1.99</v>
      </c>
      <c r="M341" s="5" t="s">
        <v>4420</v>
      </c>
      <c r="N341" s="13">
        <v>1.99</v>
      </c>
      <c r="O341" s="14"/>
      <c r="P341" s="15"/>
      <c r="Q341" s="14"/>
      <c r="R341" s="15"/>
      <c r="S341" s="14"/>
      <c r="T341" s="15"/>
      <c r="U341" s="14"/>
      <c r="V341" s="15"/>
      <c r="W341" s="14"/>
      <c r="X341" s="15"/>
      <c r="Y341" s="14"/>
      <c r="Z341" s="15"/>
      <c r="AA341" s="14"/>
      <c r="AB341" s="15"/>
      <c r="AC341" s="14"/>
      <c r="AD341" s="15"/>
      <c r="AE341" s="14"/>
      <c r="AF341" s="15"/>
      <c r="AG341" s="14"/>
      <c r="AH341" s="15"/>
      <c r="AI341" s="14"/>
      <c r="AJ341" s="15"/>
      <c r="AK341" s="14"/>
      <c r="AL341" s="15"/>
      <c r="AM341" s="14"/>
      <c r="AN341" s="15"/>
    </row>
    <row r="342">
      <c r="A342" s="11">
        <v>310.0</v>
      </c>
      <c r="B342" s="3" t="s">
        <v>5914</v>
      </c>
      <c r="C342" s="5" t="s">
        <v>5554</v>
      </c>
      <c r="D342" s="5" t="s">
        <v>5405</v>
      </c>
      <c r="E342" s="5" t="s">
        <v>5406</v>
      </c>
      <c r="F342" s="5" t="s">
        <v>5407</v>
      </c>
      <c r="G342" s="5" t="s">
        <v>5064</v>
      </c>
      <c r="H342" s="3" t="s">
        <v>5408</v>
      </c>
      <c r="I342" s="12">
        <f>SUM(L342:AN342)-(J342*Cost!A$2)</f>
        <v>7.56</v>
      </c>
      <c r="J342" s="5">
        <f t="shared" si="1"/>
        <v>4</v>
      </c>
      <c r="K342" s="5" t="s">
        <v>4418</v>
      </c>
      <c r="L342" s="13">
        <v>1.99</v>
      </c>
      <c r="M342" s="5" t="s">
        <v>1135</v>
      </c>
      <c r="N342" s="13">
        <v>1.99</v>
      </c>
      <c r="O342" s="5" t="s">
        <v>3725</v>
      </c>
      <c r="P342" s="13">
        <v>1.99</v>
      </c>
      <c r="Q342" s="5" t="s">
        <v>3630</v>
      </c>
      <c r="R342" s="13">
        <v>1.99</v>
      </c>
      <c r="S342" s="14"/>
      <c r="T342" s="15"/>
      <c r="U342" s="14"/>
      <c r="V342" s="15"/>
      <c r="W342" s="14"/>
      <c r="X342" s="15"/>
      <c r="Y342" s="14"/>
      <c r="Z342" s="15"/>
      <c r="AA342" s="14"/>
      <c r="AB342" s="15"/>
      <c r="AC342" s="14"/>
      <c r="AD342" s="15"/>
      <c r="AE342" s="14"/>
      <c r="AF342" s="15"/>
      <c r="AG342" s="14"/>
      <c r="AH342" s="15"/>
      <c r="AI342" s="14"/>
      <c r="AJ342" s="15"/>
      <c r="AK342" s="14"/>
      <c r="AL342" s="15"/>
      <c r="AM342" s="14"/>
      <c r="AN342" s="15"/>
    </row>
    <row r="343">
      <c r="A343" s="11">
        <v>151.0</v>
      </c>
      <c r="B343" s="3" t="s">
        <v>5915</v>
      </c>
      <c r="C343" s="5" t="s">
        <v>5687</v>
      </c>
      <c r="D343" s="5" t="s">
        <v>5311</v>
      </c>
      <c r="E343" s="5" t="s">
        <v>5312</v>
      </c>
      <c r="F343" s="14"/>
      <c r="G343" s="5" t="s">
        <v>5313</v>
      </c>
      <c r="H343" s="5" t="s">
        <v>5314</v>
      </c>
      <c r="I343" s="12">
        <f>SUM(L343:AN343)-(J343*Cost!A$2)</f>
        <v>8.01</v>
      </c>
      <c r="J343" s="5">
        <f t="shared" si="1"/>
        <v>9</v>
      </c>
      <c r="K343" s="5" t="s">
        <v>4433</v>
      </c>
      <c r="L343" s="13">
        <v>0.99</v>
      </c>
      <c r="M343" s="5" t="s">
        <v>3532</v>
      </c>
      <c r="N343" s="13">
        <v>0.99</v>
      </c>
      <c r="O343" s="5" t="s">
        <v>2363</v>
      </c>
      <c r="P343" s="13">
        <v>0.99</v>
      </c>
      <c r="Q343" s="5" t="s">
        <v>2753</v>
      </c>
      <c r="R343" s="13">
        <v>0.99</v>
      </c>
      <c r="S343" s="5" t="s">
        <v>4675</v>
      </c>
      <c r="T343" s="13">
        <v>0.99</v>
      </c>
      <c r="U343" s="5" t="s">
        <v>1368</v>
      </c>
      <c r="V343" s="13">
        <v>0.99</v>
      </c>
      <c r="W343" s="5" t="s">
        <v>4171</v>
      </c>
      <c r="X343" s="13">
        <v>0.99</v>
      </c>
      <c r="Y343" s="5" t="s">
        <v>2833</v>
      </c>
      <c r="Z343" s="13">
        <v>0.99</v>
      </c>
      <c r="AA343" s="5" t="s">
        <v>3104</v>
      </c>
      <c r="AB343" s="13">
        <v>0.99</v>
      </c>
      <c r="AC343" s="14"/>
      <c r="AD343" s="15"/>
      <c r="AE343" s="14"/>
      <c r="AF343" s="15"/>
      <c r="AG343" s="14"/>
      <c r="AH343" s="15"/>
      <c r="AI343" s="14"/>
      <c r="AJ343" s="15"/>
      <c r="AK343" s="14"/>
      <c r="AL343" s="15"/>
      <c r="AM343" s="14"/>
      <c r="AN343" s="15"/>
    </row>
    <row r="344">
      <c r="A344" s="11">
        <v>200.0</v>
      </c>
      <c r="B344" s="3" t="s">
        <v>5916</v>
      </c>
      <c r="C344" s="5" t="s">
        <v>5724</v>
      </c>
      <c r="D344" s="5" t="s">
        <v>5090</v>
      </c>
      <c r="E344" s="5" t="s">
        <v>5091</v>
      </c>
      <c r="F344" s="5" t="s">
        <v>5063</v>
      </c>
      <c r="G344" s="5" t="s">
        <v>5064</v>
      </c>
      <c r="H344" s="5" t="s">
        <v>5092</v>
      </c>
      <c r="I344" s="12">
        <f>SUM(L344:AN344)-(J344*Cost!A$2)</f>
        <v>8.01</v>
      </c>
      <c r="J344" s="5">
        <f t="shared" si="1"/>
        <v>9</v>
      </c>
      <c r="K344" s="5" t="s">
        <v>4442</v>
      </c>
      <c r="L344" s="13">
        <v>0.99</v>
      </c>
      <c r="M344" s="5" t="s">
        <v>2560</v>
      </c>
      <c r="N344" s="13">
        <v>0.99</v>
      </c>
      <c r="O344" s="5" t="s">
        <v>1456</v>
      </c>
      <c r="P344" s="13">
        <v>0.99</v>
      </c>
      <c r="Q344" s="5" t="s">
        <v>2460</v>
      </c>
      <c r="R344" s="13">
        <v>0.99</v>
      </c>
      <c r="S344" s="5" t="s">
        <v>2955</v>
      </c>
      <c r="T344" s="13">
        <v>0.99</v>
      </c>
      <c r="U344" s="5" t="s">
        <v>873</v>
      </c>
      <c r="V344" s="13">
        <v>0.99</v>
      </c>
      <c r="W344" s="5" t="s">
        <v>3568</v>
      </c>
      <c r="X344" s="13">
        <v>0.99</v>
      </c>
      <c r="Y344" s="5" t="s">
        <v>1525</v>
      </c>
      <c r="Z344" s="13">
        <v>0.99</v>
      </c>
      <c r="AA344" s="5" t="s">
        <v>5019</v>
      </c>
      <c r="AB344" s="13">
        <v>0.99</v>
      </c>
      <c r="AC344" s="14"/>
      <c r="AD344" s="15"/>
      <c r="AE344" s="14"/>
      <c r="AF344" s="15"/>
      <c r="AG344" s="14"/>
      <c r="AH344" s="15"/>
      <c r="AI344" s="14"/>
      <c r="AJ344" s="15"/>
      <c r="AK344" s="14"/>
      <c r="AL344" s="15"/>
      <c r="AM344" s="14"/>
      <c r="AN344" s="15"/>
    </row>
    <row r="345">
      <c r="A345" s="11">
        <v>163.0</v>
      </c>
      <c r="B345" s="3" t="s">
        <v>5917</v>
      </c>
      <c r="C345" s="5" t="s">
        <v>5634</v>
      </c>
      <c r="D345" s="5" t="s">
        <v>5297</v>
      </c>
      <c r="E345" s="5" t="s">
        <v>5282</v>
      </c>
      <c r="F345" s="14"/>
      <c r="G345" s="5" t="s">
        <v>5283</v>
      </c>
      <c r="H345" s="5" t="s">
        <v>5298</v>
      </c>
      <c r="I345" s="12">
        <f>SUM(L345:AN345)-(J345*Cost!A$2)</f>
        <v>2.67</v>
      </c>
      <c r="J345" s="5">
        <f t="shared" si="1"/>
        <v>3</v>
      </c>
      <c r="K345" s="5" t="s">
        <v>4470</v>
      </c>
      <c r="L345" s="13">
        <v>0.99</v>
      </c>
      <c r="M345" s="5" t="s">
        <v>2835</v>
      </c>
      <c r="N345" s="13">
        <v>0.99</v>
      </c>
      <c r="O345" s="5" t="s">
        <v>1349</v>
      </c>
      <c r="P345" s="13">
        <v>0.99</v>
      </c>
      <c r="Q345" s="14"/>
      <c r="R345" s="15"/>
      <c r="S345" s="14"/>
      <c r="T345" s="15"/>
      <c r="U345" s="14"/>
      <c r="V345" s="15"/>
      <c r="W345" s="14"/>
      <c r="X345" s="15"/>
      <c r="Y345" s="14"/>
      <c r="Z345" s="15"/>
      <c r="AA345" s="14"/>
      <c r="AB345" s="15"/>
      <c r="AC345" s="14"/>
      <c r="AD345" s="15"/>
      <c r="AE345" s="14"/>
      <c r="AF345" s="15"/>
      <c r="AG345" s="14"/>
      <c r="AH345" s="15"/>
      <c r="AI345" s="14"/>
      <c r="AJ345" s="15"/>
      <c r="AK345" s="14"/>
      <c r="AL345" s="15"/>
      <c r="AM345" s="14"/>
      <c r="AN345" s="16"/>
    </row>
    <row r="346">
      <c r="A346" s="11">
        <v>309.0</v>
      </c>
      <c r="B346" s="3" t="s">
        <v>5913</v>
      </c>
      <c r="C346" s="5" t="s">
        <v>5582</v>
      </c>
      <c r="D346" s="5" t="s">
        <v>5318</v>
      </c>
      <c r="E346" s="5" t="s">
        <v>5319</v>
      </c>
      <c r="F346" s="5" t="s">
        <v>5320</v>
      </c>
      <c r="G346" s="5" t="s">
        <v>5064</v>
      </c>
      <c r="H346" s="3" t="s">
        <v>5321</v>
      </c>
      <c r="I346" s="12">
        <f>SUM(L346:AN346)-(J346*Cost!A$2)</f>
        <v>3.78</v>
      </c>
      <c r="J346" s="5">
        <f t="shared" si="1"/>
        <v>2</v>
      </c>
      <c r="K346" s="5" t="s">
        <v>4473</v>
      </c>
      <c r="L346" s="13">
        <v>1.99</v>
      </c>
      <c r="M346" s="5" t="s">
        <v>1423</v>
      </c>
      <c r="N346" s="13">
        <v>1.99</v>
      </c>
      <c r="O346" s="14"/>
      <c r="P346" s="15"/>
      <c r="Q346" s="14"/>
      <c r="R346" s="15"/>
      <c r="S346" s="14"/>
      <c r="T346" s="15"/>
      <c r="U346" s="14"/>
      <c r="V346" s="15"/>
      <c r="W346" s="14"/>
      <c r="X346" s="15"/>
      <c r="Y346" s="14"/>
      <c r="Z346" s="15"/>
      <c r="AA346" s="14"/>
      <c r="AB346" s="15"/>
      <c r="AC346" s="14"/>
      <c r="AD346" s="15"/>
      <c r="AE346" s="14"/>
      <c r="AF346" s="15"/>
      <c r="AG346" s="14"/>
      <c r="AH346" s="15"/>
      <c r="AI346" s="14"/>
      <c r="AJ346" s="15"/>
      <c r="AK346" s="14"/>
      <c r="AL346" s="15"/>
      <c r="AM346" s="14"/>
      <c r="AN346" s="15"/>
    </row>
    <row r="347">
      <c r="A347" s="11">
        <v>205.0</v>
      </c>
      <c r="B347" s="3" t="s">
        <v>5918</v>
      </c>
      <c r="C347" s="5" t="s">
        <v>5676</v>
      </c>
      <c r="D347" s="5" t="s">
        <v>5259</v>
      </c>
      <c r="E347" s="5" t="s">
        <v>5260</v>
      </c>
      <c r="F347" s="14"/>
      <c r="G347" s="5" t="s">
        <v>5261</v>
      </c>
      <c r="H347" s="3" t="s">
        <v>5262</v>
      </c>
      <c r="I347" s="12">
        <f>SUM(L347:AN347)-(J347*Cost!A$2)</f>
        <v>7.56</v>
      </c>
      <c r="J347" s="5">
        <f t="shared" si="1"/>
        <v>4</v>
      </c>
      <c r="K347" s="5" t="s">
        <v>4492</v>
      </c>
      <c r="L347" s="13">
        <v>1.99</v>
      </c>
      <c r="M347" s="5" t="s">
        <v>4462</v>
      </c>
      <c r="N347" s="13">
        <v>1.99</v>
      </c>
      <c r="O347" s="5" t="s">
        <v>4494</v>
      </c>
      <c r="P347" s="13">
        <v>1.99</v>
      </c>
      <c r="Q347" s="5" t="s">
        <v>4486</v>
      </c>
      <c r="R347" s="13">
        <v>1.99</v>
      </c>
      <c r="S347" s="14"/>
      <c r="T347" s="15"/>
      <c r="U347" s="14"/>
      <c r="V347" s="15"/>
      <c r="W347" s="14"/>
      <c r="X347" s="15"/>
      <c r="Y347" s="14"/>
      <c r="Z347" s="15"/>
      <c r="AA347" s="14"/>
      <c r="AB347" s="15"/>
      <c r="AC347" s="14"/>
      <c r="AD347" s="15"/>
      <c r="AE347" s="14"/>
      <c r="AF347" s="15"/>
      <c r="AG347" s="14"/>
      <c r="AH347" s="15"/>
      <c r="AI347" s="14"/>
      <c r="AJ347" s="15"/>
      <c r="AK347" s="14"/>
      <c r="AL347" s="15"/>
      <c r="AM347" s="14"/>
      <c r="AN347" s="15"/>
    </row>
    <row r="348">
      <c r="A348" s="11">
        <v>271.0</v>
      </c>
      <c r="B348" s="3" t="s">
        <v>5919</v>
      </c>
      <c r="C348" s="5" t="s">
        <v>5618</v>
      </c>
      <c r="D348" s="5" t="s">
        <v>5289</v>
      </c>
      <c r="E348" s="5" t="s">
        <v>5290</v>
      </c>
      <c r="F348" s="14"/>
      <c r="G348" s="5" t="s">
        <v>5291</v>
      </c>
      <c r="H348" s="3" t="s">
        <v>5292</v>
      </c>
      <c r="I348" s="12">
        <f>SUM(L348:AN348)-(J348*Cost!A$2)</f>
        <v>12.46</v>
      </c>
      <c r="J348" s="5">
        <f t="shared" si="1"/>
        <v>14</v>
      </c>
      <c r="K348" s="5" t="s">
        <v>4500</v>
      </c>
      <c r="L348" s="13">
        <v>0.99</v>
      </c>
      <c r="M348" s="5" t="s">
        <v>3561</v>
      </c>
      <c r="N348" s="13">
        <v>0.99</v>
      </c>
      <c r="O348" s="5" t="s">
        <v>3577</v>
      </c>
      <c r="P348" s="13">
        <v>0.99</v>
      </c>
      <c r="Q348" s="5" t="s">
        <v>2668</v>
      </c>
      <c r="R348" s="13">
        <v>0.99</v>
      </c>
      <c r="S348" s="5" t="s">
        <v>2958</v>
      </c>
      <c r="T348" s="13">
        <v>0.99</v>
      </c>
      <c r="U348" s="5" t="s">
        <v>1923</v>
      </c>
      <c r="V348" s="13">
        <v>0.99</v>
      </c>
      <c r="W348" s="5" t="s">
        <v>2026</v>
      </c>
      <c r="X348" s="13">
        <v>0.99</v>
      </c>
      <c r="Y348" s="5" t="s">
        <v>2824</v>
      </c>
      <c r="Z348" s="13">
        <v>0.99</v>
      </c>
      <c r="AA348" s="5" t="s">
        <v>4109</v>
      </c>
      <c r="AB348" s="13">
        <v>0.99</v>
      </c>
      <c r="AC348" s="5" t="s">
        <v>4105</v>
      </c>
      <c r="AD348" s="13">
        <v>0.99</v>
      </c>
      <c r="AE348" s="5" t="s">
        <v>3670</v>
      </c>
      <c r="AF348" s="13">
        <v>0.99</v>
      </c>
      <c r="AG348" s="5" t="s">
        <v>3670</v>
      </c>
      <c r="AH348" s="13">
        <v>0.99</v>
      </c>
      <c r="AI348" s="5" t="s">
        <v>3951</v>
      </c>
      <c r="AJ348" s="13">
        <v>0.99</v>
      </c>
      <c r="AK348" s="5" t="s">
        <v>1075</v>
      </c>
      <c r="AL348" s="13">
        <v>0.99</v>
      </c>
      <c r="AM348" s="5"/>
      <c r="AN348" s="13"/>
    </row>
    <row r="349">
      <c r="A349" s="11">
        <v>58.0</v>
      </c>
      <c r="B349" s="3" t="s">
        <v>5920</v>
      </c>
      <c r="C349" s="5" t="s">
        <v>5580</v>
      </c>
      <c r="D349" s="5" t="s">
        <v>5413</v>
      </c>
      <c r="E349" s="5" t="s">
        <v>5414</v>
      </c>
      <c r="F349" s="5" t="s">
        <v>5415</v>
      </c>
      <c r="G349" s="5" t="s">
        <v>5075</v>
      </c>
      <c r="H349" s="5" t="s">
        <v>5416</v>
      </c>
      <c r="I349" s="12">
        <f>SUM(L349:AN349)-(J349*Cost!A$2)</f>
        <v>3.56</v>
      </c>
      <c r="J349" s="5">
        <f t="shared" si="1"/>
        <v>4</v>
      </c>
      <c r="K349" s="5" t="s">
        <v>4504</v>
      </c>
      <c r="L349" s="13">
        <v>0.99</v>
      </c>
      <c r="M349" s="5" t="s">
        <v>4577</v>
      </c>
      <c r="N349" s="13">
        <v>0.99</v>
      </c>
      <c r="O349" s="5" t="s">
        <v>4094</v>
      </c>
      <c r="P349" s="13">
        <v>0.99</v>
      </c>
      <c r="Q349" s="5" t="s">
        <v>1155</v>
      </c>
      <c r="R349" s="13">
        <v>0.99</v>
      </c>
      <c r="S349" s="14"/>
      <c r="T349" s="15"/>
      <c r="U349" s="14"/>
      <c r="V349" s="15"/>
      <c r="W349" s="14"/>
      <c r="X349" s="15"/>
      <c r="Y349" s="14"/>
      <c r="Z349" s="15"/>
      <c r="AA349" s="14"/>
      <c r="AB349" s="15"/>
      <c r="AC349" s="14"/>
      <c r="AD349" s="15"/>
      <c r="AE349" s="14"/>
      <c r="AF349" s="15"/>
      <c r="AG349" s="14"/>
      <c r="AH349" s="15"/>
      <c r="AI349" s="14"/>
      <c r="AJ349" s="15"/>
      <c r="AK349" s="14"/>
      <c r="AL349" s="15"/>
      <c r="AM349" s="14"/>
      <c r="AN349" s="15"/>
    </row>
    <row r="350">
      <c r="A350" s="11">
        <v>146.0</v>
      </c>
      <c r="B350" s="3" t="s">
        <v>5921</v>
      </c>
      <c r="C350" s="5" t="s">
        <v>5616</v>
      </c>
      <c r="D350" s="5" t="s">
        <v>5213</v>
      </c>
      <c r="E350" s="5" t="s">
        <v>5214</v>
      </c>
      <c r="F350" s="5" t="s">
        <v>5177</v>
      </c>
      <c r="G350" s="5" t="s">
        <v>444</v>
      </c>
      <c r="H350" s="5" t="s">
        <v>5215</v>
      </c>
      <c r="I350" s="12">
        <f>SUM(L350:AN350)-(J350*Cost!A$2)</f>
        <v>0.89</v>
      </c>
      <c r="J350" s="5">
        <f t="shared" si="1"/>
        <v>1</v>
      </c>
      <c r="K350" s="5" t="s">
        <v>4520</v>
      </c>
      <c r="L350" s="13">
        <v>0.99</v>
      </c>
      <c r="M350" s="14"/>
      <c r="N350" s="15"/>
      <c r="O350" s="14"/>
      <c r="P350" s="15"/>
      <c r="Q350" s="14"/>
      <c r="R350" s="15"/>
      <c r="S350" s="14"/>
      <c r="T350" s="15"/>
      <c r="U350" s="14"/>
      <c r="V350" s="15"/>
      <c r="W350" s="14"/>
      <c r="X350" s="15"/>
      <c r="Y350" s="14"/>
      <c r="Z350" s="15"/>
      <c r="AA350" s="14"/>
      <c r="AB350" s="15"/>
      <c r="AC350" s="14"/>
      <c r="AD350" s="15"/>
      <c r="AE350" s="14"/>
      <c r="AF350" s="15"/>
      <c r="AG350" s="14"/>
      <c r="AH350" s="15"/>
      <c r="AI350" s="14"/>
      <c r="AJ350" s="15"/>
      <c r="AK350" s="14"/>
      <c r="AL350" s="15"/>
      <c r="AM350" s="14"/>
      <c r="AN350" s="15"/>
    </row>
    <row r="351">
      <c r="A351" s="11">
        <v>270.0</v>
      </c>
      <c r="B351" s="3" t="s">
        <v>5922</v>
      </c>
      <c r="C351" s="5" t="s">
        <v>5560</v>
      </c>
      <c r="D351" s="5" t="s">
        <v>5220</v>
      </c>
      <c r="E351" s="5" t="s">
        <v>5221</v>
      </c>
      <c r="F351" s="14"/>
      <c r="G351" s="5" t="s">
        <v>5162</v>
      </c>
      <c r="H351" s="3" t="s">
        <v>5222</v>
      </c>
      <c r="I351" s="12">
        <f>SUM(L351:AN351)-(J351*Cost!A$2)</f>
        <v>8.01</v>
      </c>
      <c r="J351" s="5">
        <f t="shared" si="1"/>
        <v>9</v>
      </c>
      <c r="K351" s="5" t="s">
        <v>4531</v>
      </c>
      <c r="L351" s="13">
        <v>0.99</v>
      </c>
      <c r="M351" s="5" t="s">
        <v>2916</v>
      </c>
      <c r="N351" s="13">
        <v>0.99</v>
      </c>
      <c r="O351" s="5" t="s">
        <v>4577</v>
      </c>
      <c r="P351" s="13">
        <v>0.99</v>
      </c>
      <c r="Q351" s="5" t="s">
        <v>3718</v>
      </c>
      <c r="R351" s="13">
        <v>0.99</v>
      </c>
      <c r="S351" s="5" t="s">
        <v>2277</v>
      </c>
      <c r="T351" s="13">
        <v>0.99</v>
      </c>
      <c r="U351" s="5" t="s">
        <v>2294</v>
      </c>
      <c r="V351" s="13">
        <v>0.99</v>
      </c>
      <c r="W351" s="5" t="s">
        <v>4057</v>
      </c>
      <c r="X351" s="13">
        <v>0.99</v>
      </c>
      <c r="Y351" s="5" t="s">
        <v>529</v>
      </c>
      <c r="Z351" s="13">
        <v>0.99</v>
      </c>
      <c r="AA351" s="5" t="s">
        <v>4649</v>
      </c>
      <c r="AB351" s="13">
        <v>0.99</v>
      </c>
      <c r="AC351" s="14"/>
      <c r="AD351" s="15"/>
      <c r="AE351" s="14"/>
      <c r="AF351" s="15"/>
      <c r="AG351" s="14"/>
      <c r="AH351" s="15"/>
      <c r="AI351" s="14"/>
      <c r="AJ351" s="15"/>
      <c r="AK351" s="14"/>
      <c r="AL351" s="15"/>
      <c r="AM351" s="14"/>
      <c r="AN351" s="15"/>
    </row>
    <row r="352">
      <c r="A352" s="11">
        <v>43.0</v>
      </c>
      <c r="B352" s="3" t="s">
        <v>5768</v>
      </c>
      <c r="C352" s="5" t="s">
        <v>5627</v>
      </c>
      <c r="D352" s="5" t="s">
        <v>5281</v>
      </c>
      <c r="E352" s="5" t="s">
        <v>5282</v>
      </c>
      <c r="F352" s="14"/>
      <c r="G352" s="5" t="s">
        <v>5283</v>
      </c>
      <c r="H352" s="5" t="s">
        <v>5284</v>
      </c>
      <c r="I352" s="12">
        <f>SUM(L352:AN352)-(J352*Cost!A$2)</f>
        <v>1.78</v>
      </c>
      <c r="J352" s="5">
        <f t="shared" si="1"/>
        <v>2</v>
      </c>
      <c r="K352" s="5" t="s">
        <v>4539</v>
      </c>
      <c r="L352" s="13">
        <v>0.99</v>
      </c>
      <c r="M352" s="5" t="s">
        <v>2993</v>
      </c>
      <c r="N352" s="13">
        <v>0.99</v>
      </c>
      <c r="O352" s="14"/>
      <c r="P352" s="15"/>
      <c r="Q352" s="14"/>
      <c r="R352" s="15"/>
      <c r="S352" s="14"/>
      <c r="T352" s="15"/>
      <c r="U352" s="14"/>
      <c r="V352" s="15"/>
      <c r="W352" s="14"/>
      <c r="X352" s="15"/>
      <c r="Y352" s="14"/>
      <c r="Z352" s="15"/>
      <c r="AA352" s="14"/>
      <c r="AB352" s="15"/>
      <c r="AC352" s="14"/>
      <c r="AD352" s="15"/>
      <c r="AE352" s="14"/>
      <c r="AF352" s="15"/>
      <c r="AG352" s="14"/>
      <c r="AH352" s="15"/>
      <c r="AI352" s="14"/>
      <c r="AJ352" s="15"/>
      <c r="AK352" s="14"/>
      <c r="AL352" s="15"/>
      <c r="AM352" s="14"/>
      <c r="AN352" s="15"/>
    </row>
    <row r="353">
      <c r="A353" s="11">
        <v>227.0</v>
      </c>
      <c r="B353" s="3" t="s">
        <v>5923</v>
      </c>
      <c r="C353" s="5" t="s">
        <v>5676</v>
      </c>
      <c r="D353" s="5" t="s">
        <v>5259</v>
      </c>
      <c r="E353" s="5" t="s">
        <v>5260</v>
      </c>
      <c r="F353" s="14"/>
      <c r="G353" s="5" t="s">
        <v>5261</v>
      </c>
      <c r="H353" s="3" t="s">
        <v>5262</v>
      </c>
      <c r="I353" s="12">
        <f>SUM(L353:AN353)-(J353*Cost!A$2)</f>
        <v>5.34</v>
      </c>
      <c r="J353" s="5">
        <f t="shared" si="1"/>
        <v>6</v>
      </c>
      <c r="K353" s="5" t="s">
        <v>4557</v>
      </c>
      <c r="L353" s="13">
        <v>0.99</v>
      </c>
      <c r="M353" s="5" t="s">
        <v>2465</v>
      </c>
      <c r="N353" s="13">
        <v>0.99</v>
      </c>
      <c r="O353" s="5" t="s">
        <v>2400</v>
      </c>
      <c r="P353" s="13">
        <v>0.99</v>
      </c>
      <c r="Q353" s="5" t="s">
        <v>2647</v>
      </c>
      <c r="R353" s="13">
        <v>0.99</v>
      </c>
      <c r="S353" s="5" t="s">
        <v>1272</v>
      </c>
      <c r="T353" s="13">
        <v>0.99</v>
      </c>
      <c r="U353" s="5" t="s">
        <v>3647</v>
      </c>
      <c r="V353" s="13">
        <v>0.99</v>
      </c>
      <c r="W353" s="14"/>
      <c r="X353" s="15"/>
      <c r="Y353" s="14"/>
      <c r="Z353" s="15"/>
      <c r="AA353" s="14"/>
      <c r="AB353" s="15"/>
      <c r="AC353" s="14"/>
      <c r="AD353" s="15"/>
      <c r="AE353" s="14"/>
      <c r="AF353" s="15"/>
      <c r="AG353" s="14"/>
      <c r="AH353" s="15"/>
      <c r="AI353" s="14"/>
      <c r="AJ353" s="15"/>
      <c r="AK353" s="14"/>
      <c r="AL353" s="15"/>
      <c r="AM353" s="14"/>
      <c r="AN353" s="15"/>
    </row>
    <row r="354">
      <c r="A354" s="11">
        <v>267.0</v>
      </c>
      <c r="B354" s="3" t="s">
        <v>5819</v>
      </c>
      <c r="C354" s="5" t="s">
        <v>5616</v>
      </c>
      <c r="D354" s="5" t="s">
        <v>5213</v>
      </c>
      <c r="E354" s="5" t="s">
        <v>5214</v>
      </c>
      <c r="F354" s="5" t="s">
        <v>5177</v>
      </c>
      <c r="G354" s="5" t="s">
        <v>444</v>
      </c>
      <c r="H354" s="5" t="s">
        <v>5215</v>
      </c>
      <c r="I354" s="12">
        <f>SUM(L354:AN354)-(J354*Cost!A$2)</f>
        <v>1.78</v>
      </c>
      <c r="J354" s="5">
        <f t="shared" si="1"/>
        <v>2</v>
      </c>
      <c r="K354" s="5" t="s">
        <v>4565</v>
      </c>
      <c r="L354" s="13">
        <v>0.99</v>
      </c>
      <c r="M354" s="5" t="s">
        <v>4558</v>
      </c>
      <c r="N354" s="13">
        <v>0.99</v>
      </c>
      <c r="O354" s="14"/>
      <c r="P354" s="15"/>
      <c r="Q354" s="14"/>
      <c r="R354" s="15"/>
      <c r="S354" s="14"/>
      <c r="T354" s="15"/>
      <c r="U354" s="14"/>
      <c r="V354" s="15"/>
      <c r="W354" s="14"/>
      <c r="X354" s="15"/>
      <c r="Y354" s="14"/>
      <c r="Z354" s="15"/>
      <c r="AA354" s="14"/>
      <c r="AB354" s="15"/>
      <c r="AC354" s="14"/>
      <c r="AD354" s="15"/>
      <c r="AE354" s="14"/>
      <c r="AF354" s="15"/>
      <c r="AG354" s="14"/>
      <c r="AH354" s="15"/>
      <c r="AI354" s="14"/>
      <c r="AJ354" s="15"/>
      <c r="AK354" s="14"/>
      <c r="AL354" s="15"/>
      <c r="AM354" s="14"/>
      <c r="AN354" s="15"/>
    </row>
    <row r="355">
      <c r="A355" s="11">
        <v>56.0</v>
      </c>
      <c r="B355" s="3" t="s">
        <v>5782</v>
      </c>
      <c r="C355" s="5" t="s">
        <v>5638</v>
      </c>
      <c r="D355" s="5" t="s">
        <v>5375</v>
      </c>
      <c r="E355" s="5" t="s">
        <v>5376</v>
      </c>
      <c r="F355" s="14"/>
      <c r="G355" s="5" t="s">
        <v>5377</v>
      </c>
      <c r="H355" s="3" t="s">
        <v>5378</v>
      </c>
      <c r="I355" s="12">
        <f>SUM(L355:AN355)-(J355*Cost!A$2)</f>
        <v>1.78</v>
      </c>
      <c r="J355" s="5">
        <f t="shared" si="1"/>
        <v>2</v>
      </c>
      <c r="K355" s="5" t="s">
        <v>4569</v>
      </c>
      <c r="L355" s="13">
        <v>0.99</v>
      </c>
      <c r="M355" s="5" t="s">
        <v>4884</v>
      </c>
      <c r="N355" s="13">
        <v>0.99</v>
      </c>
      <c r="O355" s="14"/>
      <c r="P355" s="15"/>
      <c r="Q355" s="14"/>
      <c r="R355" s="15"/>
      <c r="S355" s="14"/>
      <c r="T355" s="15"/>
      <c r="U355" s="14"/>
      <c r="V355" s="15"/>
      <c r="W355" s="14"/>
      <c r="X355" s="15"/>
      <c r="Y355" s="14"/>
      <c r="Z355" s="15"/>
      <c r="AA355" s="14"/>
      <c r="AB355" s="15"/>
      <c r="AC355" s="14"/>
      <c r="AD355" s="15"/>
      <c r="AE355" s="14"/>
      <c r="AF355" s="15"/>
      <c r="AG355" s="14"/>
      <c r="AH355" s="15"/>
      <c r="AI355" s="14"/>
      <c r="AJ355" s="15"/>
      <c r="AK355" s="14"/>
      <c r="AL355" s="15"/>
      <c r="AM355" s="14"/>
      <c r="AN355" s="15"/>
    </row>
    <row r="356">
      <c r="A356" s="11">
        <v>407.0</v>
      </c>
      <c r="B356" s="3" t="s">
        <v>5924</v>
      </c>
      <c r="C356" s="5" t="s">
        <v>5664</v>
      </c>
      <c r="D356" s="5" t="s">
        <v>5227</v>
      </c>
      <c r="E356" s="5" t="s">
        <v>5228</v>
      </c>
      <c r="F356" s="5" t="s">
        <v>5229</v>
      </c>
      <c r="G356" s="5" t="s">
        <v>5064</v>
      </c>
      <c r="H356" s="3" t="s">
        <v>5230</v>
      </c>
      <c r="I356" s="12">
        <f>SUM(L356:AN356)-(J356*Cost!A$2)</f>
        <v>1.78</v>
      </c>
      <c r="J356" s="5">
        <f t="shared" si="1"/>
        <v>2</v>
      </c>
      <c r="K356" s="5" t="s">
        <v>4570</v>
      </c>
      <c r="L356" s="13">
        <v>0.99</v>
      </c>
      <c r="M356" s="5" t="s">
        <v>4299</v>
      </c>
      <c r="N356" s="13">
        <v>0.99</v>
      </c>
      <c r="O356" s="14"/>
      <c r="P356" s="15"/>
      <c r="Q356" s="14"/>
      <c r="R356" s="15"/>
      <c r="S356" s="14"/>
      <c r="T356" s="15"/>
      <c r="U356" s="14"/>
      <c r="V356" s="15"/>
      <c r="W356" s="14"/>
      <c r="X356" s="15"/>
      <c r="Y356" s="14"/>
      <c r="Z356" s="15"/>
      <c r="AA356" s="14"/>
      <c r="AB356" s="15"/>
      <c r="AC356" s="14"/>
      <c r="AD356" s="15"/>
      <c r="AE356" s="14"/>
      <c r="AF356" s="15"/>
      <c r="AG356" s="14"/>
      <c r="AH356" s="15"/>
      <c r="AI356" s="14"/>
      <c r="AJ356" s="15"/>
      <c r="AK356" s="14"/>
      <c r="AL356" s="15"/>
      <c r="AM356" s="14"/>
      <c r="AN356" s="15"/>
    </row>
    <row r="357">
      <c r="A357" s="11">
        <v>217.0</v>
      </c>
      <c r="B357" s="3" t="s">
        <v>5721</v>
      </c>
      <c r="C357" s="5" t="s">
        <v>5729</v>
      </c>
      <c r="D357" s="5" t="s">
        <v>5422</v>
      </c>
      <c r="E357" s="5" t="s">
        <v>5423</v>
      </c>
      <c r="F357" s="14"/>
      <c r="G357" s="5" t="s">
        <v>5424</v>
      </c>
      <c r="H357" s="14"/>
      <c r="I357" s="12">
        <f>SUM(L357:AN357)-(J357*Cost!A$2)</f>
        <v>1.78</v>
      </c>
      <c r="J357" s="5">
        <f t="shared" si="1"/>
        <v>2</v>
      </c>
      <c r="K357" s="5" t="s">
        <v>4571</v>
      </c>
      <c r="L357" s="13">
        <v>0.99</v>
      </c>
      <c r="M357" s="5" t="s">
        <v>2828</v>
      </c>
      <c r="N357" s="13">
        <v>0.99</v>
      </c>
      <c r="O357" s="14"/>
      <c r="P357" s="15"/>
      <c r="Q357" s="14"/>
      <c r="R357" s="15"/>
      <c r="S357" s="14"/>
      <c r="T357" s="15"/>
      <c r="U357" s="14"/>
      <c r="V357" s="15"/>
      <c r="W357" s="14"/>
      <c r="X357" s="15"/>
      <c r="Y357" s="14"/>
      <c r="Z357" s="15"/>
      <c r="AA357" s="14"/>
      <c r="AB357" s="15"/>
      <c r="AC357" s="14"/>
      <c r="AD357" s="15"/>
      <c r="AE357" s="14"/>
      <c r="AF357" s="15"/>
      <c r="AG357" s="14"/>
      <c r="AH357" s="15"/>
      <c r="AI357" s="14"/>
      <c r="AJ357" s="15"/>
      <c r="AK357" s="14"/>
      <c r="AL357" s="15"/>
      <c r="AM357" s="14"/>
      <c r="AN357" s="15"/>
    </row>
    <row r="358">
      <c r="A358" s="11">
        <v>250.0</v>
      </c>
      <c r="B358" s="3" t="s">
        <v>5925</v>
      </c>
      <c r="C358" s="5" t="s">
        <v>5719</v>
      </c>
      <c r="D358" s="5" t="s">
        <v>5476</v>
      </c>
      <c r="E358" s="5" t="s">
        <v>5477</v>
      </c>
      <c r="F358" s="5" t="s">
        <v>5478</v>
      </c>
      <c r="G358" s="5" t="s">
        <v>5479</v>
      </c>
      <c r="H358" s="3" t="s">
        <v>5480</v>
      </c>
      <c r="I358" s="12">
        <f>SUM(L358:AN358)-(J358*Cost!A$2)</f>
        <v>11.57</v>
      </c>
      <c r="J358" s="5">
        <f t="shared" si="1"/>
        <v>13</v>
      </c>
      <c r="K358" s="5" t="s">
        <v>4573</v>
      </c>
      <c r="L358" s="13">
        <v>0.99</v>
      </c>
      <c r="M358" s="5" t="s">
        <v>583</v>
      </c>
      <c r="N358" s="13">
        <v>0.99</v>
      </c>
      <c r="O358" s="5" t="s">
        <v>2007</v>
      </c>
      <c r="P358" s="13">
        <v>0.99</v>
      </c>
      <c r="Q358" s="5" t="s">
        <v>864</v>
      </c>
      <c r="R358" s="13">
        <v>0.99</v>
      </c>
      <c r="S358" s="5" t="s">
        <v>849</v>
      </c>
      <c r="T358" s="13">
        <v>0.99</v>
      </c>
      <c r="U358" s="5" t="s">
        <v>851</v>
      </c>
      <c r="V358" s="13">
        <v>0.99</v>
      </c>
      <c r="W358" s="5" t="s">
        <v>592</v>
      </c>
      <c r="X358" s="13">
        <v>0.99</v>
      </c>
      <c r="Y358" s="5" t="s">
        <v>3740</v>
      </c>
      <c r="Z358" s="13">
        <v>0.99</v>
      </c>
      <c r="AA358" s="5" t="s">
        <v>631</v>
      </c>
      <c r="AB358" s="13">
        <v>0.99</v>
      </c>
      <c r="AC358" s="5" t="s">
        <v>1903</v>
      </c>
      <c r="AD358" s="13">
        <v>0.99</v>
      </c>
      <c r="AE358" s="5" t="s">
        <v>4436</v>
      </c>
      <c r="AF358" s="13">
        <v>0.99</v>
      </c>
      <c r="AG358" s="5" t="s">
        <v>2452</v>
      </c>
      <c r="AH358" s="13">
        <v>0.99</v>
      </c>
      <c r="AI358" s="5" t="s">
        <v>4395</v>
      </c>
      <c r="AJ358" s="13">
        <v>0.99</v>
      </c>
      <c r="AK358" s="5"/>
      <c r="AL358" s="13"/>
      <c r="AM358" s="14"/>
      <c r="AN358" s="16"/>
    </row>
    <row r="359">
      <c r="A359" s="11">
        <v>357.0</v>
      </c>
      <c r="B359" s="3" t="s">
        <v>5904</v>
      </c>
      <c r="C359" s="5" t="s">
        <v>5727</v>
      </c>
      <c r="D359" s="5" t="s">
        <v>5361</v>
      </c>
      <c r="E359" s="5" t="s">
        <v>5362</v>
      </c>
      <c r="F359" s="14"/>
      <c r="G359" s="5" t="s">
        <v>5363</v>
      </c>
      <c r="H359" s="3" t="s">
        <v>5364</v>
      </c>
      <c r="I359" s="12">
        <f>SUM(L359:AN359)-(J359*Cost!A$2)</f>
        <v>1.78</v>
      </c>
      <c r="J359" s="5">
        <f t="shared" si="1"/>
        <v>2</v>
      </c>
      <c r="K359" s="5" t="s">
        <v>4573</v>
      </c>
      <c r="L359" s="13">
        <v>0.99</v>
      </c>
      <c r="M359" s="5" t="s">
        <v>3947</v>
      </c>
      <c r="N359" s="13">
        <v>0.99</v>
      </c>
      <c r="O359" s="14"/>
      <c r="P359" s="15"/>
      <c r="Q359" s="14"/>
      <c r="R359" s="15"/>
      <c r="S359" s="14"/>
      <c r="T359" s="15"/>
      <c r="U359" s="14"/>
      <c r="V359" s="15"/>
      <c r="W359" s="14"/>
      <c r="X359" s="15"/>
      <c r="Y359" s="14"/>
      <c r="Z359" s="15"/>
      <c r="AA359" s="14"/>
      <c r="AB359" s="15"/>
      <c r="AC359" s="14"/>
      <c r="AD359" s="15"/>
      <c r="AE359" s="14"/>
      <c r="AF359" s="15"/>
      <c r="AG359" s="14"/>
      <c r="AH359" s="15"/>
      <c r="AI359" s="14"/>
      <c r="AJ359" s="15"/>
      <c r="AK359" s="14"/>
      <c r="AL359" s="15"/>
      <c r="AM359" s="14"/>
      <c r="AN359" s="15"/>
    </row>
    <row r="360">
      <c r="A360" s="11">
        <v>360.0</v>
      </c>
      <c r="B360" s="3" t="s">
        <v>5926</v>
      </c>
      <c r="C360" s="5" t="s">
        <v>5624</v>
      </c>
      <c r="D360" s="5" t="s">
        <v>5390</v>
      </c>
      <c r="E360" s="5" t="s">
        <v>5391</v>
      </c>
      <c r="F360" s="14"/>
      <c r="G360" s="5" t="s">
        <v>5392</v>
      </c>
      <c r="H360" s="3" t="s">
        <v>5393</v>
      </c>
      <c r="I360" s="12">
        <f>SUM(L360:AN360)-(J360*Cost!A$2)</f>
        <v>5.34</v>
      </c>
      <c r="J360" s="5">
        <f t="shared" si="1"/>
        <v>6</v>
      </c>
      <c r="K360" s="5" t="s">
        <v>4573</v>
      </c>
      <c r="L360" s="13">
        <v>0.99</v>
      </c>
      <c r="M360" s="5" t="s">
        <v>4651</v>
      </c>
      <c r="N360" s="13">
        <v>0.99</v>
      </c>
      <c r="O360" s="5" t="s">
        <v>2246</v>
      </c>
      <c r="P360" s="13">
        <v>0.99</v>
      </c>
      <c r="Q360" s="5" t="s">
        <v>3846</v>
      </c>
      <c r="R360" s="13">
        <v>0.99</v>
      </c>
      <c r="S360" s="5" t="s">
        <v>1360</v>
      </c>
      <c r="T360" s="13">
        <v>0.99</v>
      </c>
      <c r="U360" s="5" t="s">
        <v>4068</v>
      </c>
      <c r="V360" s="13">
        <v>0.99</v>
      </c>
      <c r="W360" s="14"/>
      <c r="X360" s="15"/>
      <c r="Y360" s="14"/>
      <c r="Z360" s="15"/>
      <c r="AA360" s="14"/>
      <c r="AB360" s="15"/>
      <c r="AC360" s="14"/>
      <c r="AD360" s="15"/>
      <c r="AE360" s="14"/>
      <c r="AF360" s="15"/>
      <c r="AG360" s="14"/>
      <c r="AH360" s="15"/>
      <c r="AI360" s="14"/>
      <c r="AJ360" s="15"/>
      <c r="AK360" s="14"/>
      <c r="AL360" s="15"/>
      <c r="AM360" s="14"/>
      <c r="AN360" s="15"/>
    </row>
    <row r="361">
      <c r="A361" s="11">
        <v>305.0</v>
      </c>
      <c r="B361" s="3" t="s">
        <v>5927</v>
      </c>
      <c r="C361" s="5" t="s">
        <v>5719</v>
      </c>
      <c r="D361" s="5" t="s">
        <v>5476</v>
      </c>
      <c r="E361" s="5" t="s">
        <v>5477</v>
      </c>
      <c r="F361" s="5" t="s">
        <v>5478</v>
      </c>
      <c r="G361" s="5" t="s">
        <v>5479</v>
      </c>
      <c r="H361" s="3" t="s">
        <v>5480</v>
      </c>
      <c r="I361" s="12">
        <f>SUM(L361:AN361)-(J361*Cost!A$2)</f>
        <v>8.01</v>
      </c>
      <c r="J361" s="5">
        <f t="shared" si="1"/>
        <v>9</v>
      </c>
      <c r="K361" s="5" t="s">
        <v>4575</v>
      </c>
      <c r="L361" s="13">
        <v>0.99</v>
      </c>
      <c r="M361" s="5" t="s">
        <v>4276</v>
      </c>
      <c r="N361" s="13">
        <v>0.99</v>
      </c>
      <c r="O361" s="5" t="s">
        <v>4730</v>
      </c>
      <c r="P361" s="13">
        <v>0.99</v>
      </c>
      <c r="Q361" s="5" t="s">
        <v>3427</v>
      </c>
      <c r="R361" s="13">
        <v>0.99</v>
      </c>
      <c r="S361" s="5" t="s">
        <v>1918</v>
      </c>
      <c r="T361" s="13">
        <v>0.99</v>
      </c>
      <c r="U361" s="5" t="s">
        <v>2513</v>
      </c>
      <c r="V361" s="13">
        <v>0.99</v>
      </c>
      <c r="W361" s="5" t="s">
        <v>1487</v>
      </c>
      <c r="X361" s="13">
        <v>0.99</v>
      </c>
      <c r="Y361" s="5" t="s">
        <v>1573</v>
      </c>
      <c r="Z361" s="13">
        <v>0.99</v>
      </c>
      <c r="AA361" s="5" t="s">
        <v>2954</v>
      </c>
      <c r="AB361" s="13">
        <v>0.99</v>
      </c>
      <c r="AC361" s="14"/>
      <c r="AD361" s="15"/>
      <c r="AE361" s="14"/>
      <c r="AF361" s="15"/>
      <c r="AG361" s="14"/>
      <c r="AH361" s="15"/>
      <c r="AI361" s="14"/>
      <c r="AJ361" s="15"/>
      <c r="AK361" s="14"/>
      <c r="AL361" s="15"/>
      <c r="AM361" s="14"/>
      <c r="AN361" s="15"/>
    </row>
    <row r="362">
      <c r="A362" s="11">
        <v>283.0</v>
      </c>
      <c r="B362" s="3" t="s">
        <v>5928</v>
      </c>
      <c r="C362" s="5" t="s">
        <v>5627</v>
      </c>
      <c r="D362" s="5" t="s">
        <v>5281</v>
      </c>
      <c r="E362" s="5" t="s">
        <v>5282</v>
      </c>
      <c r="F362" s="14"/>
      <c r="G362" s="5" t="s">
        <v>5283</v>
      </c>
      <c r="H362" s="5" t="s">
        <v>5284</v>
      </c>
      <c r="I362" s="12">
        <f>SUM(L362:AN362)-(J362*Cost!A$2)</f>
        <v>5.34</v>
      </c>
      <c r="J362" s="5">
        <f t="shared" si="1"/>
        <v>6</v>
      </c>
      <c r="K362" s="5" t="s">
        <v>4596</v>
      </c>
      <c r="L362" s="13">
        <v>0.99</v>
      </c>
      <c r="M362" s="5" t="s">
        <v>2637</v>
      </c>
      <c r="N362" s="13">
        <v>0.99</v>
      </c>
      <c r="O362" s="5" t="s">
        <v>3361</v>
      </c>
      <c r="P362" s="13">
        <v>0.99</v>
      </c>
      <c r="Q362" s="5" t="s">
        <v>1872</v>
      </c>
      <c r="R362" s="13">
        <v>0.99</v>
      </c>
      <c r="S362" s="5" t="s">
        <v>5051</v>
      </c>
      <c r="T362" s="13">
        <v>0.99</v>
      </c>
      <c r="U362" s="5" t="s">
        <v>2998</v>
      </c>
      <c r="V362" s="13">
        <v>0.99</v>
      </c>
      <c r="W362" s="14"/>
      <c r="X362" s="15"/>
      <c r="Y362" s="14"/>
      <c r="Z362" s="15"/>
      <c r="AA362" s="14"/>
      <c r="AB362" s="15"/>
      <c r="AC362" s="14"/>
      <c r="AD362" s="15"/>
      <c r="AE362" s="14"/>
      <c r="AF362" s="15"/>
      <c r="AG362" s="14"/>
      <c r="AH362" s="15"/>
      <c r="AI362" s="14"/>
      <c r="AJ362" s="15"/>
      <c r="AK362" s="14"/>
      <c r="AL362" s="15"/>
      <c r="AM362" s="14"/>
      <c r="AN362" s="15"/>
    </row>
    <row r="363">
      <c r="A363" s="11">
        <v>102.0</v>
      </c>
      <c r="B363" s="3" t="s">
        <v>5929</v>
      </c>
      <c r="C363" s="5" t="s">
        <v>5767</v>
      </c>
      <c r="D363" s="5" t="s">
        <v>5127</v>
      </c>
      <c r="E363" s="5" t="s">
        <v>5128</v>
      </c>
      <c r="F363" s="5" t="s">
        <v>5129</v>
      </c>
      <c r="G363" s="5" t="s">
        <v>444</v>
      </c>
      <c r="H363" s="5" t="s">
        <v>5130</v>
      </c>
      <c r="I363" s="12">
        <f>SUM(L363:AN363)-(J363*Cost!A$2)</f>
        <v>9.01</v>
      </c>
      <c r="J363" s="5">
        <f t="shared" si="1"/>
        <v>9</v>
      </c>
      <c r="K363" s="5" t="s">
        <v>4599</v>
      </c>
      <c r="L363" s="13">
        <v>0.99</v>
      </c>
      <c r="M363" s="5" t="s">
        <v>2597</v>
      </c>
      <c r="N363" s="13">
        <v>0.99</v>
      </c>
      <c r="O363" s="5" t="s">
        <v>3747</v>
      </c>
      <c r="P363" s="13">
        <v>0.99</v>
      </c>
      <c r="Q363" s="5" t="s">
        <v>1834</v>
      </c>
      <c r="R363" s="13">
        <v>0.99</v>
      </c>
      <c r="S363" s="5" t="s">
        <v>3501</v>
      </c>
      <c r="T363" s="13">
        <v>0.99</v>
      </c>
      <c r="U363" s="5" t="s">
        <v>1598</v>
      </c>
      <c r="V363" s="13">
        <v>0.99</v>
      </c>
      <c r="W363" s="5" t="s">
        <v>4663</v>
      </c>
      <c r="X363" s="13">
        <v>0.99</v>
      </c>
      <c r="Y363" s="5" t="s">
        <v>2315</v>
      </c>
      <c r="Z363" s="13">
        <v>0.99</v>
      </c>
      <c r="AA363" s="5" t="s">
        <v>4402</v>
      </c>
      <c r="AB363" s="13">
        <v>1.99</v>
      </c>
      <c r="AC363" s="14"/>
      <c r="AD363" s="15"/>
      <c r="AE363" s="14"/>
      <c r="AF363" s="15"/>
      <c r="AG363" s="14"/>
      <c r="AH363" s="15"/>
      <c r="AI363" s="14"/>
      <c r="AJ363" s="15"/>
      <c r="AK363" s="14"/>
      <c r="AL363" s="15"/>
      <c r="AM363" s="14"/>
      <c r="AN363" s="15"/>
    </row>
    <row r="364">
      <c r="A364" s="11">
        <v>39.0</v>
      </c>
      <c r="B364" s="3" t="s">
        <v>5930</v>
      </c>
      <c r="C364" s="5" t="s">
        <v>5621</v>
      </c>
      <c r="D364" s="5" t="s">
        <v>5235</v>
      </c>
      <c r="E364" s="5" t="s">
        <v>5236</v>
      </c>
      <c r="F364" s="5" t="s">
        <v>5237</v>
      </c>
      <c r="G364" s="5" t="s">
        <v>5064</v>
      </c>
      <c r="H364" s="3" t="s">
        <v>5238</v>
      </c>
      <c r="I364" s="12">
        <f>SUM(L364:AN364)-(J364*Cost!A$2)</f>
        <v>8.01</v>
      </c>
      <c r="J364" s="5">
        <f t="shared" si="1"/>
        <v>9</v>
      </c>
      <c r="K364" s="5" t="s">
        <v>4606</v>
      </c>
      <c r="L364" s="13">
        <v>0.99</v>
      </c>
      <c r="M364" s="5" t="s">
        <v>2275</v>
      </c>
      <c r="N364" s="13">
        <v>0.99</v>
      </c>
      <c r="O364" s="5" t="s">
        <v>3734</v>
      </c>
      <c r="P364" s="13">
        <v>0.99</v>
      </c>
      <c r="Q364" s="5" t="s">
        <v>3898</v>
      </c>
      <c r="R364" s="13">
        <v>0.99</v>
      </c>
      <c r="S364" s="5" t="s">
        <v>1509</v>
      </c>
      <c r="T364" s="13">
        <v>0.99</v>
      </c>
      <c r="U364" s="5" t="s">
        <v>2493</v>
      </c>
      <c r="V364" s="13">
        <v>0.99</v>
      </c>
      <c r="W364" s="5" t="s">
        <v>1359</v>
      </c>
      <c r="X364" s="13">
        <v>0.99</v>
      </c>
      <c r="Y364" s="5" t="s">
        <v>4568</v>
      </c>
      <c r="Z364" s="13">
        <v>0.99</v>
      </c>
      <c r="AA364" s="5" t="s">
        <v>2336</v>
      </c>
      <c r="AB364" s="13">
        <v>0.99</v>
      </c>
      <c r="AC364" s="14"/>
      <c r="AD364" s="15"/>
      <c r="AE364" s="14"/>
      <c r="AF364" s="15"/>
      <c r="AG364" s="14"/>
      <c r="AH364" s="15"/>
      <c r="AI364" s="14"/>
      <c r="AJ364" s="15"/>
      <c r="AK364" s="14"/>
      <c r="AL364" s="15"/>
      <c r="AM364" s="14"/>
      <c r="AN364" s="15"/>
    </row>
    <row r="365">
      <c r="A365" s="11">
        <v>143.0</v>
      </c>
      <c r="B365" s="3" t="s">
        <v>5931</v>
      </c>
      <c r="C365" s="5" t="s">
        <v>5577</v>
      </c>
      <c r="D365" s="5" t="s">
        <v>5083</v>
      </c>
      <c r="E365" s="5" t="s">
        <v>5084</v>
      </c>
      <c r="F365" s="5" t="s">
        <v>5074</v>
      </c>
      <c r="G365" s="5" t="s">
        <v>5075</v>
      </c>
      <c r="H365" s="5" t="s">
        <v>5085</v>
      </c>
      <c r="I365" s="12">
        <f>SUM(L365:AN365)-(J365*Cost!A$2)</f>
        <v>4.45</v>
      </c>
      <c r="J365" s="5">
        <f t="shared" si="1"/>
        <v>5</v>
      </c>
      <c r="K365" s="5" t="s">
        <v>4615</v>
      </c>
      <c r="L365" s="13">
        <v>0.99</v>
      </c>
      <c r="M365" s="5" t="s">
        <v>3874</v>
      </c>
      <c r="N365" s="13">
        <v>0.99</v>
      </c>
      <c r="O365" s="5" t="s">
        <v>1974</v>
      </c>
      <c r="P365" s="13">
        <v>0.99</v>
      </c>
      <c r="Q365" s="5" t="s">
        <v>2328</v>
      </c>
      <c r="R365" s="13">
        <v>0.99</v>
      </c>
      <c r="S365" s="5" t="s">
        <v>1652</v>
      </c>
      <c r="T365" s="13">
        <v>0.99</v>
      </c>
      <c r="U365" s="14"/>
      <c r="V365" s="15"/>
      <c r="W365" s="14"/>
      <c r="X365" s="15"/>
      <c r="Y365" s="14"/>
      <c r="Z365" s="15"/>
      <c r="AA365" s="14"/>
      <c r="AB365" s="15"/>
      <c r="AC365" s="14"/>
      <c r="AD365" s="15"/>
      <c r="AE365" s="14"/>
      <c r="AF365" s="15"/>
      <c r="AG365" s="14"/>
      <c r="AH365" s="15"/>
      <c r="AI365" s="14"/>
      <c r="AJ365" s="15"/>
      <c r="AK365" s="14"/>
      <c r="AL365" s="15"/>
      <c r="AM365" s="14"/>
      <c r="AN365" s="16"/>
    </row>
    <row r="366">
      <c r="A366" s="11">
        <v>292.0</v>
      </c>
      <c r="B366" s="3" t="s">
        <v>5932</v>
      </c>
      <c r="C366" s="5" t="s">
        <v>5573</v>
      </c>
      <c r="D366" s="5" t="s">
        <v>5332</v>
      </c>
      <c r="E366" s="5" t="s">
        <v>5333</v>
      </c>
      <c r="F366" s="5" t="s">
        <v>5334</v>
      </c>
      <c r="G366" s="5" t="s">
        <v>5335</v>
      </c>
      <c r="H366" s="3" t="s">
        <v>5336</v>
      </c>
      <c r="I366" s="12">
        <f>SUM(L366:AN366)-(J366*Cost!A$2)</f>
        <v>12.46</v>
      </c>
      <c r="J366" s="5">
        <f t="shared" si="1"/>
        <v>14</v>
      </c>
      <c r="K366" s="5" t="s">
        <v>4620</v>
      </c>
      <c r="L366" s="13">
        <v>0.99</v>
      </c>
      <c r="M366" s="5" t="s">
        <v>3369</v>
      </c>
      <c r="N366" s="13">
        <v>0.99</v>
      </c>
      <c r="O366" s="5" t="s">
        <v>2944</v>
      </c>
      <c r="P366" s="13">
        <v>0.99</v>
      </c>
      <c r="Q366" s="5" t="s">
        <v>3012</v>
      </c>
      <c r="R366" s="13">
        <v>0.99</v>
      </c>
      <c r="S366" s="5" t="s">
        <v>4422</v>
      </c>
      <c r="T366" s="13">
        <v>0.99</v>
      </c>
      <c r="U366" s="5" t="s">
        <v>3888</v>
      </c>
      <c r="V366" s="13">
        <v>0.99</v>
      </c>
      <c r="W366" s="5" t="s">
        <v>2140</v>
      </c>
      <c r="X366" s="13">
        <v>0.99</v>
      </c>
      <c r="Y366" s="5" t="s">
        <v>1070</v>
      </c>
      <c r="Z366" s="13">
        <v>0.99</v>
      </c>
      <c r="AA366" s="5" t="s">
        <v>5009</v>
      </c>
      <c r="AB366" s="13">
        <v>0.99</v>
      </c>
      <c r="AC366" s="5" t="s">
        <v>3830</v>
      </c>
      <c r="AD366" s="13">
        <v>0.99</v>
      </c>
      <c r="AE366" s="5" t="s">
        <v>3241</v>
      </c>
      <c r="AF366" s="13">
        <v>0.99</v>
      </c>
      <c r="AG366" s="5" t="s">
        <v>3137</v>
      </c>
      <c r="AH366" s="13">
        <v>0.99</v>
      </c>
      <c r="AI366" s="5" t="s">
        <v>3816</v>
      </c>
      <c r="AJ366" s="13">
        <v>0.99</v>
      </c>
      <c r="AK366" s="5" t="s">
        <v>3736</v>
      </c>
      <c r="AL366" s="13">
        <v>0.99</v>
      </c>
      <c r="AM366" s="5"/>
      <c r="AN366" s="13"/>
    </row>
    <row r="367">
      <c r="A367" s="11">
        <v>203.0</v>
      </c>
      <c r="B367" s="3" t="s">
        <v>5602</v>
      </c>
      <c r="C367" s="5" t="s">
        <v>5656</v>
      </c>
      <c r="D367" s="5" t="s">
        <v>5326</v>
      </c>
      <c r="E367" s="5" t="s">
        <v>5161</v>
      </c>
      <c r="F367" s="14"/>
      <c r="G367" s="5" t="s">
        <v>5162</v>
      </c>
      <c r="H367" s="3" t="s">
        <v>5327</v>
      </c>
      <c r="I367" s="12">
        <f>SUM(L367:AN367)-(J367*Cost!A$2)</f>
        <v>2.78</v>
      </c>
      <c r="J367" s="5">
        <f t="shared" si="1"/>
        <v>2</v>
      </c>
      <c r="K367" s="5" t="s">
        <v>4628</v>
      </c>
      <c r="L367" s="13">
        <v>1.99</v>
      </c>
      <c r="M367" s="5" t="s">
        <v>5041</v>
      </c>
      <c r="N367" s="13">
        <v>0.99</v>
      </c>
      <c r="O367" s="14"/>
      <c r="P367" s="15"/>
      <c r="Q367" s="14"/>
      <c r="R367" s="15"/>
      <c r="S367" s="14"/>
      <c r="T367" s="15"/>
      <c r="U367" s="14"/>
      <c r="V367" s="15"/>
      <c r="W367" s="14"/>
      <c r="X367" s="15"/>
      <c r="Y367" s="14"/>
      <c r="Z367" s="15"/>
      <c r="AA367" s="14"/>
      <c r="AB367" s="15"/>
      <c r="AC367" s="14"/>
      <c r="AD367" s="15"/>
      <c r="AE367" s="14"/>
      <c r="AF367" s="15"/>
      <c r="AG367" s="14"/>
      <c r="AH367" s="15"/>
      <c r="AI367" s="14"/>
      <c r="AJ367" s="15"/>
      <c r="AK367" s="14"/>
      <c r="AL367" s="15"/>
      <c r="AM367" s="14"/>
      <c r="AN367" s="15"/>
    </row>
    <row r="368">
      <c r="A368" s="11">
        <v>381.0</v>
      </c>
      <c r="B368" s="3" t="s">
        <v>5933</v>
      </c>
      <c r="C368" s="5" t="s">
        <v>5696</v>
      </c>
      <c r="D368" s="5" t="s">
        <v>5368</v>
      </c>
      <c r="E368" s="5" t="s">
        <v>5369</v>
      </c>
      <c r="F368" s="14"/>
      <c r="G368" s="5" t="s">
        <v>5283</v>
      </c>
      <c r="H368" s="5" t="s">
        <v>5370</v>
      </c>
      <c r="I368" s="12">
        <f>SUM(L368:AN368)-(J368*Cost!A$2)</f>
        <v>5.34</v>
      </c>
      <c r="J368" s="5">
        <f t="shared" si="1"/>
        <v>6</v>
      </c>
      <c r="K368" s="5" t="s">
        <v>4660</v>
      </c>
      <c r="L368" s="13">
        <v>0.99</v>
      </c>
      <c r="M368" s="5" t="s">
        <v>2772</v>
      </c>
      <c r="N368" s="13">
        <v>0.99</v>
      </c>
      <c r="O368" s="5" t="s">
        <v>3483</v>
      </c>
      <c r="P368" s="13">
        <v>0.99</v>
      </c>
      <c r="Q368" s="5" t="s">
        <v>4740</v>
      </c>
      <c r="R368" s="13">
        <v>0.99</v>
      </c>
      <c r="S368" s="5" t="s">
        <v>4776</v>
      </c>
      <c r="T368" s="13">
        <v>0.99</v>
      </c>
      <c r="U368" s="5" t="s">
        <v>1427</v>
      </c>
      <c r="V368" s="13">
        <v>0.99</v>
      </c>
      <c r="W368" s="14"/>
      <c r="X368" s="15"/>
      <c r="Y368" s="14"/>
      <c r="Z368" s="15"/>
      <c r="AA368" s="14"/>
      <c r="AB368" s="15"/>
      <c r="AC368" s="14"/>
      <c r="AD368" s="15"/>
      <c r="AE368" s="14"/>
      <c r="AF368" s="15"/>
      <c r="AG368" s="14"/>
      <c r="AH368" s="15"/>
      <c r="AI368" s="14"/>
      <c r="AJ368" s="15"/>
      <c r="AK368" s="14"/>
      <c r="AL368" s="15"/>
      <c r="AM368" s="14"/>
      <c r="AN368" s="15"/>
    </row>
    <row r="369">
      <c r="A369" s="11">
        <v>409.0</v>
      </c>
      <c r="B369" s="3" t="s">
        <v>5934</v>
      </c>
      <c r="C369" s="5" t="s">
        <v>5641</v>
      </c>
      <c r="D369" s="5" t="s">
        <v>5175</v>
      </c>
      <c r="E369" s="5" t="s">
        <v>5176</v>
      </c>
      <c r="F369" s="5" t="s">
        <v>5177</v>
      </c>
      <c r="G369" s="5" t="s">
        <v>444</v>
      </c>
      <c r="H369" s="5" t="s">
        <v>5178</v>
      </c>
      <c r="I369" s="12">
        <f>SUM(L369:AN369)-(J369*Cost!A$2)</f>
        <v>5.34</v>
      </c>
      <c r="J369" s="5">
        <f t="shared" si="1"/>
        <v>6</v>
      </c>
      <c r="K369" s="5" t="s">
        <v>4689</v>
      </c>
      <c r="L369" s="13">
        <v>0.99</v>
      </c>
      <c r="M369" s="5" t="s">
        <v>3016</v>
      </c>
      <c r="N369" s="13">
        <v>0.99</v>
      </c>
      <c r="O369" s="5" t="s">
        <v>1787</v>
      </c>
      <c r="P369" s="13">
        <v>0.99</v>
      </c>
      <c r="Q369" s="5" t="s">
        <v>1929</v>
      </c>
      <c r="R369" s="13">
        <v>0.99</v>
      </c>
      <c r="S369" s="5" t="s">
        <v>4221</v>
      </c>
      <c r="T369" s="13">
        <v>0.99</v>
      </c>
      <c r="U369" s="5" t="s">
        <v>4535</v>
      </c>
      <c r="V369" s="13">
        <v>0.99</v>
      </c>
      <c r="W369" s="14"/>
      <c r="X369" s="15"/>
      <c r="Y369" s="14"/>
      <c r="Z369" s="15"/>
      <c r="AA369" s="14"/>
      <c r="AB369" s="15"/>
      <c r="AC369" s="14"/>
      <c r="AD369" s="15"/>
      <c r="AE369" s="14"/>
      <c r="AF369" s="15"/>
      <c r="AG369" s="14"/>
      <c r="AH369" s="15"/>
      <c r="AI369" s="14"/>
      <c r="AJ369" s="15"/>
      <c r="AK369" s="14"/>
      <c r="AL369" s="15"/>
      <c r="AM369" s="14"/>
      <c r="AN369" s="15"/>
    </row>
    <row r="370">
      <c r="A370" s="11">
        <v>224.0</v>
      </c>
      <c r="B370" s="3" t="s">
        <v>5935</v>
      </c>
      <c r="C370" s="5" t="s">
        <v>5672</v>
      </c>
      <c r="D370" s="5" t="s">
        <v>5434</v>
      </c>
      <c r="E370" s="5" t="s">
        <v>5435</v>
      </c>
      <c r="F370" s="14"/>
      <c r="G370" s="5" t="s">
        <v>5305</v>
      </c>
      <c r="H370" s="3" t="s">
        <v>5436</v>
      </c>
      <c r="I370" s="12">
        <f>SUM(L370:AN370)-(J370*Cost!A$2)</f>
        <v>1.78</v>
      </c>
      <c r="J370" s="5">
        <f t="shared" si="1"/>
        <v>2</v>
      </c>
      <c r="K370" s="5" t="s">
        <v>4710</v>
      </c>
      <c r="L370" s="13">
        <v>0.99</v>
      </c>
      <c r="M370" s="5" t="s">
        <v>4514</v>
      </c>
      <c r="N370" s="13">
        <v>0.99</v>
      </c>
      <c r="O370" s="14"/>
      <c r="P370" s="15"/>
      <c r="Q370" s="14"/>
      <c r="R370" s="15"/>
      <c r="S370" s="14"/>
      <c r="T370" s="15"/>
      <c r="U370" s="14"/>
      <c r="V370" s="15"/>
      <c r="W370" s="14"/>
      <c r="X370" s="15"/>
      <c r="Y370" s="14"/>
      <c r="Z370" s="15"/>
      <c r="AA370" s="14"/>
      <c r="AB370" s="15"/>
      <c r="AC370" s="14"/>
      <c r="AD370" s="15"/>
      <c r="AE370" s="14"/>
      <c r="AF370" s="15"/>
      <c r="AG370" s="14"/>
      <c r="AH370" s="15"/>
      <c r="AI370" s="14"/>
      <c r="AJ370" s="15"/>
      <c r="AK370" s="14"/>
      <c r="AL370" s="15"/>
      <c r="AM370" s="14"/>
      <c r="AN370" s="15"/>
    </row>
    <row r="371">
      <c r="A371" s="11">
        <v>364.0</v>
      </c>
      <c r="B371" s="3" t="s">
        <v>5799</v>
      </c>
      <c r="C371" s="5" t="s">
        <v>5641</v>
      </c>
      <c r="D371" s="5" t="s">
        <v>5175</v>
      </c>
      <c r="E371" s="5" t="s">
        <v>5176</v>
      </c>
      <c r="F371" s="5" t="s">
        <v>5177</v>
      </c>
      <c r="G371" s="5" t="s">
        <v>444</v>
      </c>
      <c r="H371" s="5" t="s">
        <v>5178</v>
      </c>
      <c r="I371" s="12">
        <f>SUM(L371:AN371)-(J371*Cost!A$2)</f>
        <v>1.78</v>
      </c>
      <c r="J371" s="5">
        <f t="shared" si="1"/>
        <v>2</v>
      </c>
      <c r="K371" s="5" t="s">
        <v>4717</v>
      </c>
      <c r="L371" s="13">
        <v>0.99</v>
      </c>
      <c r="M371" s="5" t="s">
        <v>2302</v>
      </c>
      <c r="N371" s="13">
        <v>0.99</v>
      </c>
      <c r="O371" s="14"/>
      <c r="P371" s="15"/>
      <c r="Q371" s="14"/>
      <c r="R371" s="15"/>
      <c r="S371" s="14"/>
      <c r="T371" s="15"/>
      <c r="U371" s="14"/>
      <c r="V371" s="15"/>
      <c r="W371" s="14"/>
      <c r="X371" s="15"/>
      <c r="Y371" s="14"/>
      <c r="Z371" s="15"/>
      <c r="AA371" s="14"/>
      <c r="AB371" s="15"/>
      <c r="AC371" s="14"/>
      <c r="AD371" s="15"/>
      <c r="AE371" s="14"/>
      <c r="AF371" s="15"/>
      <c r="AG371" s="14"/>
      <c r="AH371" s="15"/>
      <c r="AI371" s="14"/>
      <c r="AJ371" s="15"/>
      <c r="AK371" s="14"/>
      <c r="AL371" s="15"/>
      <c r="AM371" s="14"/>
      <c r="AN371" s="15"/>
    </row>
    <row r="372">
      <c r="A372" s="11">
        <v>332.0</v>
      </c>
      <c r="B372" s="3" t="s">
        <v>5936</v>
      </c>
      <c r="C372" s="5" t="s">
        <v>5554</v>
      </c>
      <c r="D372" s="5" t="s">
        <v>5405</v>
      </c>
      <c r="E372" s="5" t="s">
        <v>5406</v>
      </c>
      <c r="F372" s="5" t="s">
        <v>5407</v>
      </c>
      <c r="G372" s="5" t="s">
        <v>5064</v>
      </c>
      <c r="H372" s="3" t="s">
        <v>5408</v>
      </c>
      <c r="I372" s="12">
        <f>SUM(L372:AN372)-(J372*Cost!A$2)</f>
        <v>5.34</v>
      </c>
      <c r="J372" s="5">
        <f t="shared" si="1"/>
        <v>6</v>
      </c>
      <c r="K372" s="5" t="s">
        <v>4718</v>
      </c>
      <c r="L372" s="13">
        <v>0.99</v>
      </c>
      <c r="M372" s="5" t="s">
        <v>1094</v>
      </c>
      <c r="N372" s="13">
        <v>0.99</v>
      </c>
      <c r="O372" s="5" t="s">
        <v>720</v>
      </c>
      <c r="P372" s="13">
        <v>0.99</v>
      </c>
      <c r="Q372" s="5" t="s">
        <v>2645</v>
      </c>
      <c r="R372" s="13">
        <v>0.99</v>
      </c>
      <c r="S372" s="5" t="s">
        <v>4949</v>
      </c>
      <c r="T372" s="13">
        <v>0.99</v>
      </c>
      <c r="U372" s="5" t="s">
        <v>4475</v>
      </c>
      <c r="V372" s="13">
        <v>0.99</v>
      </c>
      <c r="W372" s="14"/>
      <c r="X372" s="15"/>
      <c r="Y372" s="14"/>
      <c r="Z372" s="15"/>
      <c r="AA372" s="14"/>
      <c r="AB372" s="15"/>
      <c r="AC372" s="14"/>
      <c r="AD372" s="15"/>
      <c r="AE372" s="14"/>
      <c r="AF372" s="15"/>
      <c r="AG372" s="14"/>
      <c r="AH372" s="15"/>
      <c r="AI372" s="14"/>
      <c r="AJ372" s="15"/>
      <c r="AK372" s="14"/>
      <c r="AL372" s="15"/>
      <c r="AM372" s="14"/>
      <c r="AN372" s="15"/>
    </row>
    <row r="373">
      <c r="A373" s="11">
        <v>366.0</v>
      </c>
      <c r="B373" s="3" t="s">
        <v>5937</v>
      </c>
      <c r="C373" s="5" t="s">
        <v>5684</v>
      </c>
      <c r="D373" s="5" t="s">
        <v>5470</v>
      </c>
      <c r="E373" s="5" t="s">
        <v>5471</v>
      </c>
      <c r="F373" s="5" t="s">
        <v>5472</v>
      </c>
      <c r="G373" s="5" t="s">
        <v>444</v>
      </c>
      <c r="H373" s="5" t="s">
        <v>5473</v>
      </c>
      <c r="I373" s="12">
        <f>SUM(L373:AN373)-(J373*Cost!A$2)</f>
        <v>3.56</v>
      </c>
      <c r="J373" s="5">
        <f t="shared" si="1"/>
        <v>4</v>
      </c>
      <c r="K373" s="5" t="s">
        <v>4734</v>
      </c>
      <c r="L373" s="13">
        <v>0.99</v>
      </c>
      <c r="M373" s="5" t="s">
        <v>3647</v>
      </c>
      <c r="N373" s="13">
        <v>0.99</v>
      </c>
      <c r="O373" s="5" t="s">
        <v>1957</v>
      </c>
      <c r="P373" s="13">
        <v>0.99</v>
      </c>
      <c r="Q373" s="5" t="s">
        <v>4284</v>
      </c>
      <c r="R373" s="13">
        <v>0.99</v>
      </c>
      <c r="S373" s="14"/>
      <c r="T373" s="15"/>
      <c r="U373" s="14"/>
      <c r="V373" s="15"/>
      <c r="W373" s="14"/>
      <c r="X373" s="15"/>
      <c r="Y373" s="14"/>
      <c r="Z373" s="15"/>
      <c r="AA373" s="14"/>
      <c r="AB373" s="15"/>
      <c r="AC373" s="14"/>
      <c r="AD373" s="15"/>
      <c r="AE373" s="14"/>
      <c r="AF373" s="15"/>
      <c r="AG373" s="14"/>
      <c r="AH373" s="15"/>
      <c r="AI373" s="14"/>
      <c r="AJ373" s="15"/>
      <c r="AK373" s="14"/>
      <c r="AL373" s="15"/>
      <c r="AM373" s="14"/>
      <c r="AN373" s="15"/>
    </row>
    <row r="374">
      <c r="A374" s="11">
        <v>229.0</v>
      </c>
      <c r="B374" s="3" t="s">
        <v>5938</v>
      </c>
      <c r="C374" s="5" t="s">
        <v>5599</v>
      </c>
      <c r="D374" s="5" t="s">
        <v>5455</v>
      </c>
      <c r="E374" s="5" t="s">
        <v>5456</v>
      </c>
      <c r="F374" s="14"/>
      <c r="G374" s="5" t="s">
        <v>5392</v>
      </c>
      <c r="H374" s="3" t="s">
        <v>5457</v>
      </c>
      <c r="I374" s="12">
        <f>SUM(L374:AN374)-(J374*Cost!A$2)</f>
        <v>12.46</v>
      </c>
      <c r="J374" s="5">
        <f t="shared" si="1"/>
        <v>14</v>
      </c>
      <c r="K374" s="5" t="s">
        <v>4747</v>
      </c>
      <c r="L374" s="13">
        <v>0.99</v>
      </c>
      <c r="M374" s="5" t="s">
        <v>2280</v>
      </c>
      <c r="N374" s="13">
        <v>0.99</v>
      </c>
      <c r="O374" s="5" t="s">
        <v>1594</v>
      </c>
      <c r="P374" s="13">
        <v>0.99</v>
      </c>
      <c r="Q374" s="5" t="s">
        <v>2531</v>
      </c>
      <c r="R374" s="13">
        <v>0.99</v>
      </c>
      <c r="S374" s="5" t="s">
        <v>1813</v>
      </c>
      <c r="T374" s="13">
        <v>0.99</v>
      </c>
      <c r="U374" s="5" t="s">
        <v>3099</v>
      </c>
      <c r="V374" s="13">
        <v>0.99</v>
      </c>
      <c r="W374" s="5" t="s">
        <v>3036</v>
      </c>
      <c r="X374" s="13">
        <v>0.99</v>
      </c>
      <c r="Y374" s="5" t="s">
        <v>2059</v>
      </c>
      <c r="Z374" s="13">
        <v>0.99</v>
      </c>
      <c r="AA374" s="5" t="s">
        <v>4749</v>
      </c>
      <c r="AB374" s="13">
        <v>0.99</v>
      </c>
      <c r="AC374" s="5" t="s">
        <v>2774</v>
      </c>
      <c r="AD374" s="13">
        <v>0.99</v>
      </c>
      <c r="AE374" s="5" t="s">
        <v>4125</v>
      </c>
      <c r="AF374" s="13">
        <v>0.99</v>
      </c>
      <c r="AG374" s="5" t="s">
        <v>1337</v>
      </c>
      <c r="AH374" s="13">
        <v>0.99</v>
      </c>
      <c r="AI374" s="5" t="s">
        <v>1371</v>
      </c>
      <c r="AJ374" s="13">
        <v>0.99</v>
      </c>
      <c r="AK374" s="5" t="s">
        <v>1401</v>
      </c>
      <c r="AL374" s="13">
        <v>0.99</v>
      </c>
      <c r="AM374" s="5"/>
      <c r="AN374" s="13"/>
    </row>
    <row r="375">
      <c r="A375" s="11">
        <v>208.0</v>
      </c>
      <c r="B375" s="3" t="s">
        <v>5939</v>
      </c>
      <c r="C375" s="5" t="s">
        <v>5632</v>
      </c>
      <c r="D375" s="5" t="s">
        <v>5267</v>
      </c>
      <c r="E375" s="5" t="s">
        <v>5268</v>
      </c>
      <c r="F375" s="14"/>
      <c r="G375" s="5" t="s">
        <v>5269</v>
      </c>
      <c r="H375" s="3" t="s">
        <v>5270</v>
      </c>
      <c r="I375" s="12">
        <f>SUM(L375:AN375)-(J375*Cost!A$2)</f>
        <v>14.46</v>
      </c>
      <c r="J375" s="5">
        <f t="shared" si="1"/>
        <v>14</v>
      </c>
      <c r="K375" s="5" t="s">
        <v>4750</v>
      </c>
      <c r="L375" s="13">
        <v>0.99</v>
      </c>
      <c r="M375" s="5" t="s">
        <v>1600</v>
      </c>
      <c r="N375" s="13">
        <v>0.99</v>
      </c>
      <c r="O375" s="5" t="s">
        <v>4431</v>
      </c>
      <c r="P375" s="13">
        <v>1.99</v>
      </c>
      <c r="Q375" s="5" t="s">
        <v>1913</v>
      </c>
      <c r="R375" s="13">
        <v>0.99</v>
      </c>
      <c r="S375" s="5" t="s">
        <v>4154</v>
      </c>
      <c r="T375" s="13">
        <v>1.99</v>
      </c>
      <c r="U375" s="5" t="s">
        <v>1499</v>
      </c>
      <c r="V375" s="13">
        <v>0.99</v>
      </c>
      <c r="W375" s="5" t="s">
        <v>3915</v>
      </c>
      <c r="X375" s="13">
        <v>0.99</v>
      </c>
      <c r="Y375" s="5" t="s">
        <v>1926</v>
      </c>
      <c r="Z375" s="13">
        <v>0.99</v>
      </c>
      <c r="AA375" s="5" t="s">
        <v>4041</v>
      </c>
      <c r="AB375" s="13">
        <v>0.99</v>
      </c>
      <c r="AC375" s="5" t="s">
        <v>1533</v>
      </c>
      <c r="AD375" s="13">
        <v>0.99</v>
      </c>
      <c r="AE375" s="5" t="s">
        <v>4307</v>
      </c>
      <c r="AF375" s="13">
        <v>0.99</v>
      </c>
      <c r="AG375" s="5" t="s">
        <v>2807</v>
      </c>
      <c r="AH375" s="13">
        <v>0.99</v>
      </c>
      <c r="AI375" s="5" t="s">
        <v>3982</v>
      </c>
      <c r="AJ375" s="13">
        <v>0.99</v>
      </c>
      <c r="AK375" s="5" t="s">
        <v>4725</v>
      </c>
      <c r="AL375" s="13">
        <v>0.99</v>
      </c>
      <c r="AM375" s="5"/>
      <c r="AN375" s="13"/>
    </row>
    <row r="376">
      <c r="A376" s="11">
        <v>116.0</v>
      </c>
      <c r="B376" s="3" t="s">
        <v>5940</v>
      </c>
      <c r="C376" s="5" t="s">
        <v>5575</v>
      </c>
      <c r="D376" s="5" t="s">
        <v>5353</v>
      </c>
      <c r="E376" s="5" t="s">
        <v>5354</v>
      </c>
      <c r="F376" s="5" t="s">
        <v>5355</v>
      </c>
      <c r="G376" s="5" t="s">
        <v>444</v>
      </c>
      <c r="H376" s="5" t="s">
        <v>5356</v>
      </c>
      <c r="I376" s="12">
        <f>SUM(L376:AN376)-(J376*Cost!A$2)</f>
        <v>8.01</v>
      </c>
      <c r="J376" s="5">
        <f t="shared" si="1"/>
        <v>9</v>
      </c>
      <c r="K376" s="5" t="s">
        <v>4751</v>
      </c>
      <c r="L376" s="13">
        <v>0.99</v>
      </c>
      <c r="M376" s="5" t="s">
        <v>3101</v>
      </c>
      <c r="N376" s="13">
        <v>0.99</v>
      </c>
      <c r="O376" s="5" t="s">
        <v>1774</v>
      </c>
      <c r="P376" s="13">
        <v>0.99</v>
      </c>
      <c r="Q376" s="5" t="s">
        <v>1184</v>
      </c>
      <c r="R376" s="13">
        <v>0.99</v>
      </c>
      <c r="S376" s="5" t="s">
        <v>1005</v>
      </c>
      <c r="T376" s="13">
        <v>0.99</v>
      </c>
      <c r="U376" s="5" t="s">
        <v>1690</v>
      </c>
      <c r="V376" s="13">
        <v>0.99</v>
      </c>
      <c r="W376" s="5" t="s">
        <v>2163</v>
      </c>
      <c r="X376" s="13">
        <v>0.99</v>
      </c>
      <c r="Y376" s="5" t="s">
        <v>3496</v>
      </c>
      <c r="Z376" s="13">
        <v>0.99</v>
      </c>
      <c r="AA376" s="5" t="s">
        <v>3496</v>
      </c>
      <c r="AB376" s="13">
        <v>0.99</v>
      </c>
      <c r="AC376" s="14"/>
      <c r="AD376" s="15"/>
      <c r="AE376" s="14"/>
      <c r="AF376" s="15"/>
      <c r="AG376" s="14"/>
      <c r="AH376" s="15"/>
      <c r="AI376" s="14"/>
      <c r="AJ376" s="15"/>
      <c r="AK376" s="14"/>
      <c r="AL376" s="15"/>
      <c r="AM376" s="14"/>
      <c r="AN376" s="15"/>
    </row>
    <row r="377">
      <c r="A377" s="11">
        <v>170.0</v>
      </c>
      <c r="B377" s="3" t="s">
        <v>5941</v>
      </c>
      <c r="C377" s="5" t="s">
        <v>5597</v>
      </c>
      <c r="D377" s="5" t="s">
        <v>5447</v>
      </c>
      <c r="E377" s="5" t="s">
        <v>5448</v>
      </c>
      <c r="F377" s="5" t="s">
        <v>5449</v>
      </c>
      <c r="G377" s="5" t="s">
        <v>444</v>
      </c>
      <c r="H377" s="5" t="s">
        <v>5450</v>
      </c>
      <c r="I377" s="12">
        <f>SUM(L377:AN377)-(J377*Cost!A$2)</f>
        <v>3.56</v>
      </c>
      <c r="J377" s="5">
        <f t="shared" si="1"/>
        <v>4</v>
      </c>
      <c r="K377" s="5" t="s">
        <v>4754</v>
      </c>
      <c r="L377" s="13">
        <v>0.99</v>
      </c>
      <c r="M377" s="5" t="s">
        <v>3912</v>
      </c>
      <c r="N377" s="13">
        <v>0.99</v>
      </c>
      <c r="O377" s="5" t="s">
        <v>3431</v>
      </c>
      <c r="P377" s="13">
        <v>0.99</v>
      </c>
      <c r="Q377" s="5" t="s">
        <v>1498</v>
      </c>
      <c r="R377" s="13">
        <v>0.99</v>
      </c>
      <c r="S377" s="14"/>
      <c r="T377" s="15"/>
      <c r="U377" s="14"/>
      <c r="V377" s="15"/>
      <c r="W377" s="14"/>
      <c r="X377" s="15"/>
      <c r="Y377" s="14"/>
      <c r="Z377" s="15"/>
      <c r="AA377" s="14"/>
      <c r="AB377" s="15"/>
      <c r="AC377" s="14"/>
      <c r="AD377" s="15"/>
      <c r="AE377" s="14"/>
      <c r="AF377" s="15"/>
      <c r="AG377" s="14"/>
      <c r="AH377" s="15"/>
      <c r="AI377" s="14"/>
      <c r="AJ377" s="15"/>
      <c r="AK377" s="14"/>
      <c r="AL377" s="15"/>
      <c r="AM377" s="14"/>
      <c r="AN377" s="15"/>
    </row>
    <row r="378">
      <c r="A378" s="11">
        <v>306.0</v>
      </c>
      <c r="B378" s="3" t="s">
        <v>5942</v>
      </c>
      <c r="C378" s="5" t="s">
        <v>5556</v>
      </c>
      <c r="D378" s="5" t="s">
        <v>5098</v>
      </c>
      <c r="E378" s="5" t="s">
        <v>5099</v>
      </c>
      <c r="F378" s="14"/>
      <c r="G378" s="5" t="s">
        <v>5100</v>
      </c>
      <c r="H378" s="3" t="s">
        <v>5101</v>
      </c>
      <c r="I378" s="12">
        <f>SUM(L378:AN378)-(J378*Cost!A$2)</f>
        <v>15.46</v>
      </c>
      <c r="J378" s="5">
        <f t="shared" si="1"/>
        <v>14</v>
      </c>
      <c r="K378" s="5" t="s">
        <v>4756</v>
      </c>
      <c r="L378" s="13">
        <v>0.99</v>
      </c>
      <c r="M378" s="5" t="s">
        <v>2584</v>
      </c>
      <c r="N378" s="13">
        <v>0.99</v>
      </c>
      <c r="O378" s="5" t="s">
        <v>1099</v>
      </c>
      <c r="P378" s="13">
        <v>0.99</v>
      </c>
      <c r="Q378" s="5" t="s">
        <v>1924</v>
      </c>
      <c r="R378" s="13">
        <v>0.99</v>
      </c>
      <c r="S378" s="5" t="s">
        <v>1944</v>
      </c>
      <c r="T378" s="13">
        <v>0.99</v>
      </c>
      <c r="U378" s="5" t="s">
        <v>4094</v>
      </c>
      <c r="V378" s="13">
        <v>0.99</v>
      </c>
      <c r="W378" s="5" t="s">
        <v>3936</v>
      </c>
      <c r="X378" s="13">
        <v>0.99</v>
      </c>
      <c r="Y378" s="5" t="s">
        <v>4229</v>
      </c>
      <c r="Z378" s="13">
        <v>0.99</v>
      </c>
      <c r="AA378" s="5" t="s">
        <v>5027</v>
      </c>
      <c r="AB378" s="13">
        <v>0.99</v>
      </c>
      <c r="AC378" s="5" t="s">
        <v>1735</v>
      </c>
      <c r="AD378" s="13">
        <v>0.99</v>
      </c>
      <c r="AE378" s="5" t="s">
        <v>1504</v>
      </c>
      <c r="AF378" s="13">
        <v>0.99</v>
      </c>
      <c r="AG378" s="5" t="s">
        <v>4467</v>
      </c>
      <c r="AH378" s="13">
        <v>1.99</v>
      </c>
      <c r="AI378" s="5" t="s">
        <v>2568</v>
      </c>
      <c r="AJ378" s="13">
        <v>1.99</v>
      </c>
      <c r="AK378" s="5" t="s">
        <v>2071</v>
      </c>
      <c r="AL378" s="13">
        <v>1.99</v>
      </c>
      <c r="AM378" s="5"/>
      <c r="AN378" s="13"/>
    </row>
    <row r="379">
      <c r="A379" s="11">
        <v>225.0</v>
      </c>
      <c r="B379" s="3" t="s">
        <v>5935</v>
      </c>
      <c r="C379" s="5" t="s">
        <v>5590</v>
      </c>
      <c r="D379" s="5" t="s">
        <v>5441</v>
      </c>
      <c r="E379" s="5" t="s">
        <v>5435</v>
      </c>
      <c r="F379" s="14"/>
      <c r="G379" s="5" t="s">
        <v>5305</v>
      </c>
      <c r="H379" s="3" t="s">
        <v>5442</v>
      </c>
      <c r="I379" s="12">
        <f>SUM(L379:AN379)-(J379*Cost!A$2)</f>
        <v>1.78</v>
      </c>
      <c r="J379" s="5">
        <f t="shared" si="1"/>
        <v>2</v>
      </c>
      <c r="K379" s="5" t="s">
        <v>4760</v>
      </c>
      <c r="L379" s="13">
        <v>0.99</v>
      </c>
      <c r="M379" s="5" t="s">
        <v>2644</v>
      </c>
      <c r="N379" s="13">
        <v>0.99</v>
      </c>
      <c r="O379" s="14"/>
      <c r="P379" s="15"/>
      <c r="Q379" s="14"/>
      <c r="R379" s="15"/>
      <c r="S379" s="14"/>
      <c r="T379" s="15"/>
      <c r="U379" s="14"/>
      <c r="V379" s="15"/>
      <c r="W379" s="14"/>
      <c r="X379" s="15"/>
      <c r="Y379" s="14"/>
      <c r="Z379" s="15"/>
      <c r="AA379" s="14"/>
      <c r="AB379" s="15"/>
      <c r="AC379" s="14"/>
      <c r="AD379" s="15"/>
      <c r="AE379" s="14"/>
      <c r="AF379" s="15"/>
      <c r="AG379" s="14"/>
      <c r="AH379" s="15"/>
      <c r="AI379" s="14"/>
      <c r="AJ379" s="15"/>
      <c r="AK379" s="14"/>
      <c r="AL379" s="15"/>
      <c r="AM379" s="14"/>
      <c r="AN379" s="15"/>
    </row>
    <row r="380">
      <c r="A380" s="11">
        <v>323.0</v>
      </c>
      <c r="B380" s="3" t="s">
        <v>5665</v>
      </c>
      <c r="C380" s="5" t="s">
        <v>5678</v>
      </c>
      <c r="D380" s="5" t="s">
        <v>5160</v>
      </c>
      <c r="E380" s="5" t="s">
        <v>5161</v>
      </c>
      <c r="F380" s="14"/>
      <c r="G380" s="5" t="s">
        <v>5162</v>
      </c>
      <c r="H380" s="3" t="s">
        <v>5163</v>
      </c>
      <c r="I380" s="12">
        <f>SUM(L380:AN380)-(J380*Cost!A$2)</f>
        <v>1.78</v>
      </c>
      <c r="J380" s="5">
        <f t="shared" si="1"/>
        <v>2</v>
      </c>
      <c r="K380" s="5" t="s">
        <v>4763</v>
      </c>
      <c r="L380" s="13">
        <v>0.99</v>
      </c>
      <c r="M380" s="5" t="s">
        <v>1386</v>
      </c>
      <c r="N380" s="13">
        <v>0.99</v>
      </c>
      <c r="O380" s="14"/>
      <c r="P380" s="15"/>
      <c r="Q380" s="14"/>
      <c r="R380" s="15"/>
      <c r="S380" s="14"/>
      <c r="T380" s="15"/>
      <c r="U380" s="14"/>
      <c r="V380" s="15"/>
      <c r="W380" s="14"/>
      <c r="X380" s="15"/>
      <c r="Y380" s="14"/>
      <c r="Z380" s="15"/>
      <c r="AA380" s="14"/>
      <c r="AB380" s="15"/>
      <c r="AC380" s="14"/>
      <c r="AD380" s="15"/>
      <c r="AE380" s="14"/>
      <c r="AF380" s="15"/>
      <c r="AG380" s="14"/>
      <c r="AH380" s="15"/>
      <c r="AI380" s="14"/>
      <c r="AJ380" s="15"/>
      <c r="AK380" s="14"/>
      <c r="AL380" s="15"/>
      <c r="AM380" s="14"/>
      <c r="AN380" s="15"/>
    </row>
    <row r="381">
      <c r="A381" s="11">
        <v>176.0</v>
      </c>
      <c r="B381" s="3" t="s">
        <v>5754</v>
      </c>
      <c r="C381" s="5" t="s">
        <v>5690</v>
      </c>
      <c r="D381" s="5" t="s">
        <v>5398</v>
      </c>
      <c r="E381" s="5" t="s">
        <v>5399</v>
      </c>
      <c r="F381" s="14"/>
      <c r="G381" s="5" t="s">
        <v>5400</v>
      </c>
      <c r="H381" s="3" t="s">
        <v>5401</v>
      </c>
      <c r="I381" s="12">
        <f>SUM(L381:AN381)-(J381*Cost!A$2)</f>
        <v>1.78</v>
      </c>
      <c r="J381" s="5">
        <f t="shared" si="1"/>
        <v>2</v>
      </c>
      <c r="K381" s="5" t="s">
        <v>4764</v>
      </c>
      <c r="L381" s="13">
        <v>0.99</v>
      </c>
      <c r="M381" s="5" t="s">
        <v>2907</v>
      </c>
      <c r="N381" s="13">
        <v>0.99</v>
      </c>
      <c r="O381" s="14"/>
      <c r="P381" s="15"/>
      <c r="Q381" s="14"/>
      <c r="R381" s="15"/>
      <c r="S381" s="14"/>
      <c r="T381" s="15"/>
      <c r="U381" s="14"/>
      <c r="V381" s="15"/>
      <c r="W381" s="14"/>
      <c r="X381" s="15"/>
      <c r="Y381" s="14"/>
      <c r="Z381" s="15"/>
      <c r="AA381" s="14"/>
      <c r="AB381" s="15"/>
      <c r="AC381" s="14"/>
      <c r="AD381" s="15"/>
      <c r="AE381" s="14"/>
      <c r="AF381" s="15"/>
      <c r="AG381" s="14"/>
      <c r="AH381" s="15"/>
      <c r="AI381" s="14"/>
      <c r="AJ381" s="15"/>
      <c r="AK381" s="14"/>
      <c r="AL381" s="15"/>
      <c r="AM381" s="14"/>
      <c r="AN381" s="15"/>
    </row>
    <row r="382">
      <c r="A382" s="11">
        <v>32.0</v>
      </c>
      <c r="B382" s="3" t="s">
        <v>5943</v>
      </c>
      <c r="C382" s="5" t="s">
        <v>5776</v>
      </c>
      <c r="D382" s="5" t="s">
        <v>5493</v>
      </c>
      <c r="E382" s="5" t="s">
        <v>5494</v>
      </c>
      <c r="F382" s="5" t="s">
        <v>5495</v>
      </c>
      <c r="G382" s="5" t="s">
        <v>5496</v>
      </c>
      <c r="H382" s="3" t="s">
        <v>5497</v>
      </c>
      <c r="I382" s="12">
        <f>SUM(L382:AN382)-(J382*Cost!A$2)</f>
        <v>8.01</v>
      </c>
      <c r="J382" s="5">
        <f t="shared" si="1"/>
        <v>9</v>
      </c>
      <c r="K382" s="5" t="s">
        <v>4765</v>
      </c>
      <c r="L382" s="13">
        <v>0.99</v>
      </c>
      <c r="M382" s="5" t="s">
        <v>2174</v>
      </c>
      <c r="N382" s="13">
        <v>0.99</v>
      </c>
      <c r="O382" s="5" t="s">
        <v>1113</v>
      </c>
      <c r="P382" s="13">
        <v>0.99</v>
      </c>
      <c r="Q382" s="5" t="s">
        <v>1874</v>
      </c>
      <c r="R382" s="13">
        <v>0.99</v>
      </c>
      <c r="S382" s="5" t="s">
        <v>4481</v>
      </c>
      <c r="T382" s="13">
        <v>0.99</v>
      </c>
      <c r="U382" s="5" t="s">
        <v>4894</v>
      </c>
      <c r="V382" s="13">
        <v>0.99</v>
      </c>
      <c r="W382" s="5" t="s">
        <v>4815</v>
      </c>
      <c r="X382" s="13">
        <v>0.99</v>
      </c>
      <c r="Y382" s="5" t="s">
        <v>4643</v>
      </c>
      <c r="Z382" s="13">
        <v>0.99</v>
      </c>
      <c r="AA382" s="5" t="s">
        <v>1473</v>
      </c>
      <c r="AB382" s="13">
        <v>0.99</v>
      </c>
      <c r="AC382" s="14"/>
      <c r="AD382" s="15"/>
      <c r="AE382" s="14"/>
      <c r="AF382" s="15"/>
      <c r="AG382" s="14"/>
      <c r="AH382" s="15"/>
      <c r="AI382" s="14"/>
      <c r="AJ382" s="15"/>
      <c r="AK382" s="14"/>
      <c r="AL382" s="15"/>
      <c r="AM382" s="14"/>
      <c r="AN382" s="15"/>
    </row>
    <row r="383">
      <c r="A383" s="11">
        <v>19.0</v>
      </c>
      <c r="B383" s="3" t="s">
        <v>5944</v>
      </c>
      <c r="C383" s="5" t="s">
        <v>5656</v>
      </c>
      <c r="D383" s="5" t="s">
        <v>5326</v>
      </c>
      <c r="E383" s="5" t="s">
        <v>5161</v>
      </c>
      <c r="F383" s="14"/>
      <c r="G383" s="5" t="s">
        <v>5162</v>
      </c>
      <c r="H383" s="3" t="s">
        <v>5327</v>
      </c>
      <c r="I383" s="12">
        <f>SUM(L383:AN383)-(J383*Cost!A$2)</f>
        <v>12.46</v>
      </c>
      <c r="J383" s="5">
        <f t="shared" si="1"/>
        <v>14</v>
      </c>
      <c r="K383" s="5" t="s">
        <v>4770</v>
      </c>
      <c r="L383" s="13">
        <v>0.99</v>
      </c>
      <c r="M383" s="5" t="s">
        <v>3749</v>
      </c>
      <c r="N383" s="13">
        <v>0.99</v>
      </c>
      <c r="O383" s="5" t="s">
        <v>3715</v>
      </c>
      <c r="P383" s="13">
        <v>0.99</v>
      </c>
      <c r="Q383" s="5" t="s">
        <v>4008</v>
      </c>
      <c r="R383" s="13">
        <v>0.99</v>
      </c>
      <c r="S383" s="5" t="s">
        <v>1689</v>
      </c>
      <c r="T383" s="13">
        <v>0.99</v>
      </c>
      <c r="U383" s="5" t="s">
        <v>4532</v>
      </c>
      <c r="V383" s="13">
        <v>0.99</v>
      </c>
      <c r="W383" s="5" t="s">
        <v>2770</v>
      </c>
      <c r="X383" s="13">
        <v>0.99</v>
      </c>
      <c r="Y383" s="5" t="s">
        <v>2017</v>
      </c>
      <c r="Z383" s="13">
        <v>0.99</v>
      </c>
      <c r="AA383" s="5" t="s">
        <v>2915</v>
      </c>
      <c r="AB383" s="13">
        <v>0.99</v>
      </c>
      <c r="AC383" s="5" t="s">
        <v>4066</v>
      </c>
      <c r="AD383" s="13">
        <v>0.99</v>
      </c>
      <c r="AE383" s="5" t="s">
        <v>1680</v>
      </c>
      <c r="AF383" s="13">
        <v>0.99</v>
      </c>
      <c r="AG383" s="5" t="s">
        <v>3607</v>
      </c>
      <c r="AH383" s="13">
        <v>0.99</v>
      </c>
      <c r="AI383" s="5" t="s">
        <v>1069</v>
      </c>
      <c r="AJ383" s="13">
        <v>0.99</v>
      </c>
      <c r="AK383" s="5" t="s">
        <v>2429</v>
      </c>
      <c r="AL383" s="13">
        <v>0.99</v>
      </c>
      <c r="AM383" s="5"/>
      <c r="AN383" s="13"/>
    </row>
    <row r="384">
      <c r="A384" s="11">
        <v>174.0</v>
      </c>
      <c r="B384" s="3" t="s">
        <v>5945</v>
      </c>
      <c r="C384" s="5" t="s">
        <v>5556</v>
      </c>
      <c r="D384" s="5" t="s">
        <v>5098</v>
      </c>
      <c r="E384" s="5" t="s">
        <v>5099</v>
      </c>
      <c r="F384" s="14"/>
      <c r="G384" s="5" t="s">
        <v>5100</v>
      </c>
      <c r="H384" s="3" t="s">
        <v>5101</v>
      </c>
      <c r="I384" s="12">
        <f>SUM(L384:AN384)-(J384*Cost!A$2)</f>
        <v>0.89</v>
      </c>
      <c r="J384" s="5">
        <f t="shared" si="1"/>
        <v>1</v>
      </c>
      <c r="K384" s="5" t="s">
        <v>4781</v>
      </c>
      <c r="L384" s="13">
        <v>0.99</v>
      </c>
      <c r="M384" s="14"/>
      <c r="N384" s="15"/>
      <c r="O384" s="14"/>
      <c r="P384" s="15"/>
      <c r="Q384" s="14"/>
      <c r="R384" s="15"/>
      <c r="S384" s="14"/>
      <c r="T384" s="15"/>
      <c r="U384" s="14"/>
      <c r="V384" s="15"/>
      <c r="W384" s="14"/>
      <c r="X384" s="15"/>
      <c r="Y384" s="14"/>
      <c r="Z384" s="15"/>
      <c r="AA384" s="14"/>
      <c r="AB384" s="15"/>
      <c r="AC384" s="14"/>
      <c r="AD384" s="15"/>
      <c r="AE384" s="14"/>
      <c r="AF384" s="15"/>
      <c r="AG384" s="14"/>
      <c r="AH384" s="15"/>
      <c r="AI384" s="14"/>
      <c r="AJ384" s="15"/>
      <c r="AK384" s="14"/>
      <c r="AL384" s="15"/>
      <c r="AM384" s="14"/>
      <c r="AN384" s="15"/>
    </row>
    <row r="385">
      <c r="A385" s="11">
        <v>338.0</v>
      </c>
      <c r="B385" s="3" t="s">
        <v>5946</v>
      </c>
      <c r="C385" s="5" t="s">
        <v>5624</v>
      </c>
      <c r="D385" s="5" t="s">
        <v>5390</v>
      </c>
      <c r="E385" s="5" t="s">
        <v>5391</v>
      </c>
      <c r="F385" s="14"/>
      <c r="G385" s="5" t="s">
        <v>5392</v>
      </c>
      <c r="H385" s="3" t="s">
        <v>5393</v>
      </c>
      <c r="I385" s="12">
        <f>SUM(L385:AN385)-(J385*Cost!A$2)</f>
        <v>3.56</v>
      </c>
      <c r="J385" s="5">
        <f t="shared" si="1"/>
        <v>4</v>
      </c>
      <c r="K385" s="5" t="s">
        <v>1372</v>
      </c>
      <c r="L385" s="13">
        <v>0.99</v>
      </c>
      <c r="M385" s="5" t="s">
        <v>2915</v>
      </c>
      <c r="N385" s="13">
        <v>0.99</v>
      </c>
      <c r="O385" s="5" t="s">
        <v>3551</v>
      </c>
      <c r="P385" s="13">
        <v>0.99</v>
      </c>
      <c r="Q385" s="5" t="s">
        <v>1988</v>
      </c>
      <c r="R385" s="13">
        <v>0.99</v>
      </c>
      <c r="S385" s="14"/>
      <c r="T385" s="15"/>
      <c r="U385" s="14"/>
      <c r="V385" s="15"/>
      <c r="W385" s="14"/>
      <c r="X385" s="15"/>
      <c r="Y385" s="14"/>
      <c r="Z385" s="15"/>
      <c r="AA385" s="14"/>
      <c r="AB385" s="15"/>
      <c r="AC385" s="14"/>
      <c r="AD385" s="15"/>
      <c r="AE385" s="14"/>
      <c r="AF385" s="15"/>
      <c r="AG385" s="14"/>
      <c r="AH385" s="15"/>
      <c r="AI385" s="14"/>
      <c r="AJ385" s="15"/>
      <c r="AK385" s="14"/>
      <c r="AL385" s="15"/>
      <c r="AM385" s="14"/>
      <c r="AN385" s="15"/>
    </row>
    <row r="386">
      <c r="A386" s="11">
        <v>221.0</v>
      </c>
      <c r="B386" s="3" t="s">
        <v>5947</v>
      </c>
      <c r="C386" s="5" t="s">
        <v>5604</v>
      </c>
      <c r="D386" s="5" t="s">
        <v>5117</v>
      </c>
      <c r="E386" s="5" t="s">
        <v>5118</v>
      </c>
      <c r="F386" s="5" t="s">
        <v>5119</v>
      </c>
      <c r="G386" s="5" t="s">
        <v>5075</v>
      </c>
      <c r="H386" s="5" t="s">
        <v>5120</v>
      </c>
      <c r="I386" s="12">
        <f>SUM(L386:AN386)-(J386*Cost!A$2)</f>
        <v>8.01</v>
      </c>
      <c r="J386" s="5">
        <f t="shared" si="1"/>
        <v>9</v>
      </c>
      <c r="K386" s="5" t="s">
        <v>4789</v>
      </c>
      <c r="L386" s="13">
        <v>0.99</v>
      </c>
      <c r="M386" s="5" t="s">
        <v>3246</v>
      </c>
      <c r="N386" s="13">
        <v>0.99</v>
      </c>
      <c r="O386" s="5" t="s">
        <v>3172</v>
      </c>
      <c r="P386" s="13">
        <v>0.99</v>
      </c>
      <c r="Q386" s="5" t="s">
        <v>3129</v>
      </c>
      <c r="R386" s="13">
        <v>0.99</v>
      </c>
      <c r="S386" s="5" t="s">
        <v>3933</v>
      </c>
      <c r="T386" s="13">
        <v>0.99</v>
      </c>
      <c r="U386" s="5" t="s">
        <v>4753</v>
      </c>
      <c r="V386" s="13">
        <v>0.99</v>
      </c>
      <c r="W386" s="5" t="s">
        <v>974</v>
      </c>
      <c r="X386" s="13">
        <v>0.99</v>
      </c>
      <c r="Y386" s="5" t="s">
        <v>1184</v>
      </c>
      <c r="Z386" s="13">
        <v>0.99</v>
      </c>
      <c r="AA386" s="5" t="s">
        <v>3112</v>
      </c>
      <c r="AB386" s="13">
        <v>0.99</v>
      </c>
      <c r="AC386" s="14"/>
      <c r="AD386" s="15"/>
      <c r="AE386" s="14"/>
      <c r="AF386" s="15"/>
      <c r="AG386" s="14"/>
      <c r="AH386" s="15"/>
      <c r="AI386" s="14"/>
      <c r="AJ386" s="15"/>
      <c r="AK386" s="14"/>
      <c r="AL386" s="15"/>
      <c r="AM386" s="14"/>
      <c r="AN386" s="15"/>
    </row>
    <row r="387">
      <c r="A387" s="11">
        <v>13.0</v>
      </c>
      <c r="B387" s="3" t="s">
        <v>5948</v>
      </c>
      <c r="C387" s="5" t="s">
        <v>5724</v>
      </c>
      <c r="D387" s="5" t="s">
        <v>5090</v>
      </c>
      <c r="E387" s="5" t="s">
        <v>5091</v>
      </c>
      <c r="F387" s="5" t="s">
        <v>5063</v>
      </c>
      <c r="G387" s="5" t="s">
        <v>5064</v>
      </c>
      <c r="H387" s="5" t="s">
        <v>5092</v>
      </c>
      <c r="I387" s="12">
        <f>SUM(L387:AN387)-(J387*Cost!A$2)</f>
        <v>0.89</v>
      </c>
      <c r="J387" s="5">
        <f t="shared" si="1"/>
        <v>1</v>
      </c>
      <c r="K387" s="5" t="s">
        <v>4794</v>
      </c>
      <c r="L387" s="13">
        <v>0.99</v>
      </c>
      <c r="M387" s="14"/>
      <c r="N387" s="15"/>
      <c r="O387" s="14"/>
      <c r="P387" s="15"/>
      <c r="Q387" s="14"/>
      <c r="R387" s="15"/>
      <c r="S387" s="14"/>
      <c r="T387" s="15"/>
      <c r="U387" s="14"/>
      <c r="V387" s="15"/>
      <c r="W387" s="14"/>
      <c r="X387" s="15"/>
      <c r="Y387" s="14"/>
      <c r="Z387" s="15"/>
      <c r="AA387" s="14"/>
      <c r="AB387" s="15"/>
      <c r="AC387" s="14"/>
      <c r="AD387" s="15"/>
      <c r="AE387" s="14"/>
      <c r="AF387" s="15"/>
      <c r="AG387" s="14"/>
      <c r="AH387" s="15"/>
      <c r="AI387" s="14"/>
      <c r="AJ387" s="15"/>
      <c r="AK387" s="14"/>
      <c r="AL387" s="15"/>
      <c r="AM387" s="14"/>
      <c r="AN387" s="15"/>
    </row>
    <row r="388">
      <c r="A388" s="11">
        <v>382.0</v>
      </c>
      <c r="B388" s="3" t="s">
        <v>5949</v>
      </c>
      <c r="C388" s="5" t="s">
        <v>5577</v>
      </c>
      <c r="D388" s="5" t="s">
        <v>5083</v>
      </c>
      <c r="E388" s="5" t="s">
        <v>5084</v>
      </c>
      <c r="F388" s="5" t="s">
        <v>5074</v>
      </c>
      <c r="G388" s="5" t="s">
        <v>5075</v>
      </c>
      <c r="H388" s="5" t="s">
        <v>5085</v>
      </c>
      <c r="I388" s="12">
        <f>SUM(L388:AN388)-(J388*Cost!A$2)</f>
        <v>8.01</v>
      </c>
      <c r="J388" s="5">
        <f t="shared" si="1"/>
        <v>9</v>
      </c>
      <c r="K388" s="5" t="s">
        <v>4795</v>
      </c>
      <c r="L388" s="13">
        <v>0.99</v>
      </c>
      <c r="M388" s="5" t="s">
        <v>3158</v>
      </c>
      <c r="N388" s="13">
        <v>0.99</v>
      </c>
      <c r="O388" s="5" t="s">
        <v>3912</v>
      </c>
      <c r="P388" s="13">
        <v>0.99</v>
      </c>
      <c r="Q388" s="5" t="s">
        <v>1621</v>
      </c>
      <c r="R388" s="13">
        <v>0.99</v>
      </c>
      <c r="S388" s="5" t="s">
        <v>3173</v>
      </c>
      <c r="T388" s="13">
        <v>0.99</v>
      </c>
      <c r="U388" s="5" t="s">
        <v>4023</v>
      </c>
      <c r="V388" s="13">
        <v>0.99</v>
      </c>
      <c r="W388" s="5" t="s">
        <v>3090</v>
      </c>
      <c r="X388" s="13">
        <v>0.99</v>
      </c>
      <c r="Y388" s="5" t="s">
        <v>2262</v>
      </c>
      <c r="Z388" s="13">
        <v>0.99</v>
      </c>
      <c r="AA388" s="5" t="s">
        <v>3583</v>
      </c>
      <c r="AB388" s="13">
        <v>0.99</v>
      </c>
      <c r="AC388" s="14"/>
      <c r="AD388" s="15"/>
      <c r="AE388" s="14"/>
      <c r="AF388" s="15"/>
      <c r="AG388" s="14"/>
      <c r="AH388" s="15"/>
      <c r="AI388" s="14"/>
      <c r="AJ388" s="15"/>
      <c r="AK388" s="14"/>
      <c r="AL388" s="15"/>
      <c r="AM388" s="14"/>
      <c r="AN388" s="15"/>
    </row>
    <row r="389">
      <c r="A389" s="11">
        <v>274.0</v>
      </c>
      <c r="B389" s="3" t="s">
        <v>5855</v>
      </c>
      <c r="C389" s="5" t="s">
        <v>5638</v>
      </c>
      <c r="D389" s="5" t="s">
        <v>5375</v>
      </c>
      <c r="E389" s="5" t="s">
        <v>5376</v>
      </c>
      <c r="F389" s="14"/>
      <c r="G389" s="5" t="s">
        <v>5377</v>
      </c>
      <c r="H389" s="3" t="s">
        <v>5378</v>
      </c>
      <c r="I389" s="12">
        <f>SUM(L389:AN389)-(J389*Cost!A$2)</f>
        <v>1.78</v>
      </c>
      <c r="J389" s="5">
        <f t="shared" si="1"/>
        <v>2</v>
      </c>
      <c r="K389" s="5" t="s">
        <v>4830</v>
      </c>
      <c r="L389" s="13">
        <v>0.99</v>
      </c>
      <c r="M389" s="5" t="s">
        <v>3101</v>
      </c>
      <c r="N389" s="13">
        <v>0.99</v>
      </c>
      <c r="O389" s="14"/>
      <c r="P389" s="15"/>
      <c r="Q389" s="14"/>
      <c r="R389" s="15"/>
      <c r="S389" s="14"/>
      <c r="T389" s="15"/>
      <c r="U389" s="14"/>
      <c r="V389" s="15"/>
      <c r="W389" s="14"/>
      <c r="X389" s="15"/>
      <c r="Y389" s="14"/>
      <c r="Z389" s="15"/>
      <c r="AA389" s="14"/>
      <c r="AB389" s="15"/>
      <c r="AC389" s="14"/>
      <c r="AD389" s="15"/>
      <c r="AE389" s="14"/>
      <c r="AF389" s="15"/>
      <c r="AG389" s="14"/>
      <c r="AH389" s="15"/>
      <c r="AI389" s="14"/>
      <c r="AJ389" s="15"/>
      <c r="AK389" s="14"/>
      <c r="AL389" s="15"/>
      <c r="AM389" s="14"/>
      <c r="AN389" s="15"/>
    </row>
    <row r="390">
      <c r="A390" s="11">
        <v>391.0</v>
      </c>
      <c r="B390" s="3" t="s">
        <v>5950</v>
      </c>
      <c r="C390" s="5" t="s">
        <v>5646</v>
      </c>
      <c r="D390" s="5" t="s">
        <v>5485</v>
      </c>
      <c r="E390" s="5" t="s">
        <v>5486</v>
      </c>
      <c r="F390" s="5" t="s">
        <v>5487</v>
      </c>
      <c r="G390" s="5" t="s">
        <v>444</v>
      </c>
      <c r="H390" s="5" t="s">
        <v>5488</v>
      </c>
      <c r="I390" s="12">
        <f>SUM(L390:AN390)-(J390*Cost!A$2)</f>
        <v>0.89</v>
      </c>
      <c r="J390" s="5">
        <f t="shared" si="1"/>
        <v>1</v>
      </c>
      <c r="K390" s="5" t="s">
        <v>4835</v>
      </c>
      <c r="L390" s="13">
        <v>0.99</v>
      </c>
      <c r="M390" s="14"/>
      <c r="N390" s="15"/>
      <c r="O390" s="14"/>
      <c r="P390" s="15"/>
      <c r="Q390" s="14"/>
      <c r="R390" s="15"/>
      <c r="S390" s="14"/>
      <c r="T390" s="15"/>
      <c r="U390" s="14"/>
      <c r="V390" s="15"/>
      <c r="W390" s="14"/>
      <c r="X390" s="15"/>
      <c r="Y390" s="14"/>
      <c r="Z390" s="15"/>
      <c r="AA390" s="14"/>
      <c r="AB390" s="15"/>
      <c r="AC390" s="14"/>
      <c r="AD390" s="15"/>
      <c r="AE390" s="14"/>
      <c r="AF390" s="15"/>
      <c r="AG390" s="14"/>
      <c r="AH390" s="15"/>
      <c r="AI390" s="14"/>
      <c r="AJ390" s="15"/>
      <c r="AK390" s="14"/>
      <c r="AL390" s="15"/>
      <c r="AM390" s="14"/>
      <c r="AN390" s="15"/>
    </row>
    <row r="391">
      <c r="A391" s="11">
        <v>400.0</v>
      </c>
      <c r="B391" s="3" t="s">
        <v>5741</v>
      </c>
      <c r="C391" s="5" t="s">
        <v>5676</v>
      </c>
      <c r="D391" s="5" t="s">
        <v>5259</v>
      </c>
      <c r="E391" s="5" t="s">
        <v>5260</v>
      </c>
      <c r="F391" s="14"/>
      <c r="G391" s="5" t="s">
        <v>5261</v>
      </c>
      <c r="H391" s="3" t="s">
        <v>5262</v>
      </c>
      <c r="I391" s="12">
        <f>SUM(L391:AN391)-(J391*Cost!A$2)</f>
        <v>1.78</v>
      </c>
      <c r="J391" s="5">
        <f t="shared" si="1"/>
        <v>2</v>
      </c>
      <c r="K391" s="5" t="s">
        <v>4836</v>
      </c>
      <c r="L391" s="13">
        <v>0.99</v>
      </c>
      <c r="M391" s="5" t="s">
        <v>3557</v>
      </c>
      <c r="N391" s="13">
        <v>0.99</v>
      </c>
      <c r="O391" s="14"/>
      <c r="P391" s="15"/>
      <c r="Q391" s="14"/>
      <c r="R391" s="15"/>
      <c r="S391" s="14"/>
      <c r="T391" s="15"/>
      <c r="U391" s="14"/>
      <c r="V391" s="15"/>
      <c r="W391" s="14"/>
      <c r="X391" s="15"/>
      <c r="Y391" s="14"/>
      <c r="Z391" s="15"/>
      <c r="AA391" s="14"/>
      <c r="AB391" s="15"/>
      <c r="AC391" s="14"/>
      <c r="AD391" s="15"/>
      <c r="AE391" s="14"/>
      <c r="AF391" s="15"/>
      <c r="AG391" s="14"/>
      <c r="AH391" s="15"/>
      <c r="AI391" s="14"/>
      <c r="AJ391" s="15"/>
      <c r="AK391" s="14"/>
      <c r="AL391" s="15"/>
      <c r="AM391" s="14"/>
      <c r="AN391" s="15"/>
    </row>
    <row r="392">
      <c r="A392" s="11">
        <v>142.0</v>
      </c>
      <c r="B392" s="3" t="s">
        <v>5951</v>
      </c>
      <c r="C392" s="5" t="s">
        <v>5653</v>
      </c>
      <c r="D392" s="5" t="s">
        <v>5251</v>
      </c>
      <c r="E392" s="5" t="s">
        <v>5252</v>
      </c>
      <c r="F392" s="14"/>
      <c r="G392" s="5" t="s">
        <v>5253</v>
      </c>
      <c r="H392" s="3" t="s">
        <v>5254</v>
      </c>
      <c r="I392" s="12">
        <f>SUM(L392:AN392)-(J392*Cost!A$2)</f>
        <v>3.56</v>
      </c>
      <c r="J392" s="5">
        <f t="shared" si="1"/>
        <v>4</v>
      </c>
      <c r="K392" s="5" t="s">
        <v>4837</v>
      </c>
      <c r="L392" s="13">
        <v>0.99</v>
      </c>
      <c r="M392" s="5" t="s">
        <v>4908</v>
      </c>
      <c r="N392" s="13">
        <v>0.99</v>
      </c>
      <c r="O392" s="5" t="s">
        <v>2751</v>
      </c>
      <c r="P392" s="13">
        <v>0.99</v>
      </c>
      <c r="Q392" s="5" t="s">
        <v>3539</v>
      </c>
      <c r="R392" s="13">
        <v>0.99</v>
      </c>
      <c r="S392" s="14"/>
      <c r="T392" s="15"/>
      <c r="U392" s="14"/>
      <c r="V392" s="15"/>
      <c r="W392" s="14"/>
      <c r="X392" s="15"/>
      <c r="Y392" s="14"/>
      <c r="Z392" s="15"/>
      <c r="AA392" s="14"/>
      <c r="AB392" s="15"/>
      <c r="AC392" s="14"/>
      <c r="AD392" s="15"/>
      <c r="AE392" s="14"/>
      <c r="AF392" s="15"/>
      <c r="AG392" s="14"/>
      <c r="AH392" s="15"/>
      <c r="AI392" s="14"/>
      <c r="AJ392" s="15"/>
      <c r="AK392" s="14"/>
      <c r="AL392" s="15"/>
      <c r="AM392" s="14"/>
      <c r="AN392" s="15"/>
    </row>
    <row r="393">
      <c r="A393" s="11">
        <v>304.0</v>
      </c>
      <c r="B393" s="3" t="s">
        <v>5952</v>
      </c>
      <c r="C393" s="5" t="s">
        <v>5713</v>
      </c>
      <c r="D393" s="5" t="s">
        <v>5502</v>
      </c>
      <c r="E393" s="5" t="s">
        <v>5503</v>
      </c>
      <c r="F393" s="14"/>
      <c r="G393" s="5" t="s">
        <v>5504</v>
      </c>
      <c r="H393" s="5" t="s">
        <v>5505</v>
      </c>
      <c r="I393" s="12">
        <f>SUM(L393:AN393)-(J393*Cost!A$2)</f>
        <v>5.34</v>
      </c>
      <c r="J393" s="5">
        <f t="shared" si="1"/>
        <v>6</v>
      </c>
      <c r="K393" s="5" t="s">
        <v>4841</v>
      </c>
      <c r="L393" s="13">
        <v>0.99</v>
      </c>
      <c r="M393" s="5" t="s">
        <v>2474</v>
      </c>
      <c r="N393" s="13">
        <v>0.99</v>
      </c>
      <c r="O393" s="5" t="s">
        <v>4071</v>
      </c>
      <c r="P393" s="13">
        <v>0.99</v>
      </c>
      <c r="Q393" s="5" t="s">
        <v>4918</v>
      </c>
      <c r="R393" s="13">
        <v>0.99</v>
      </c>
      <c r="S393" s="5" t="s">
        <v>1466</v>
      </c>
      <c r="T393" s="13">
        <v>0.99</v>
      </c>
      <c r="U393" s="5" t="s">
        <v>4975</v>
      </c>
      <c r="V393" s="13">
        <v>0.99</v>
      </c>
      <c r="W393" s="14"/>
      <c r="X393" s="15"/>
      <c r="Y393" s="14"/>
      <c r="Z393" s="15"/>
      <c r="AA393" s="14"/>
      <c r="AB393" s="15"/>
      <c r="AC393" s="14"/>
      <c r="AD393" s="15"/>
      <c r="AE393" s="14"/>
      <c r="AF393" s="15"/>
      <c r="AG393" s="14"/>
      <c r="AH393" s="15"/>
      <c r="AI393" s="14"/>
      <c r="AJ393" s="15"/>
      <c r="AK393" s="14"/>
      <c r="AL393" s="15"/>
      <c r="AM393" s="14"/>
      <c r="AN393" s="15"/>
    </row>
    <row r="394">
      <c r="A394" s="11">
        <v>21.0</v>
      </c>
      <c r="B394" s="3" t="s">
        <v>5728</v>
      </c>
      <c r="C394" s="5" t="s">
        <v>5719</v>
      </c>
      <c r="D394" s="5" t="s">
        <v>5476</v>
      </c>
      <c r="E394" s="5" t="s">
        <v>5477</v>
      </c>
      <c r="F394" s="5" t="s">
        <v>5478</v>
      </c>
      <c r="G394" s="5" t="s">
        <v>5479</v>
      </c>
      <c r="H394" s="3" t="s">
        <v>5480</v>
      </c>
      <c r="I394" s="12">
        <f>SUM(L394:AN394)-(J394*Cost!A$2)</f>
        <v>1.78</v>
      </c>
      <c r="J394" s="5">
        <f t="shared" si="1"/>
        <v>2</v>
      </c>
      <c r="K394" s="5" t="s">
        <v>4852</v>
      </c>
      <c r="L394" s="13">
        <v>0.99</v>
      </c>
      <c r="M394" s="5" t="s">
        <v>4291</v>
      </c>
      <c r="N394" s="13">
        <v>0.99</v>
      </c>
      <c r="O394" s="14"/>
      <c r="P394" s="15"/>
      <c r="Q394" s="14"/>
      <c r="R394" s="15"/>
      <c r="S394" s="14"/>
      <c r="T394" s="15"/>
      <c r="U394" s="14"/>
      <c r="V394" s="15"/>
      <c r="W394" s="14"/>
      <c r="X394" s="15"/>
      <c r="Y394" s="14"/>
      <c r="Z394" s="15"/>
      <c r="AA394" s="14"/>
      <c r="AB394" s="15"/>
      <c r="AC394" s="14"/>
      <c r="AD394" s="15"/>
      <c r="AE394" s="14"/>
      <c r="AF394" s="15"/>
      <c r="AG394" s="14"/>
      <c r="AH394" s="15"/>
      <c r="AI394" s="14"/>
      <c r="AJ394" s="15"/>
      <c r="AK394" s="14"/>
      <c r="AL394" s="15"/>
      <c r="AM394" s="14"/>
      <c r="AN394" s="15"/>
    </row>
    <row r="395">
      <c r="A395" s="11">
        <v>206.0</v>
      </c>
      <c r="B395" s="3" t="s">
        <v>5953</v>
      </c>
      <c r="C395" s="5" t="s">
        <v>5776</v>
      </c>
      <c r="D395" s="5" t="s">
        <v>5493</v>
      </c>
      <c r="E395" s="5" t="s">
        <v>5494</v>
      </c>
      <c r="F395" s="5" t="s">
        <v>5495</v>
      </c>
      <c r="G395" s="5" t="s">
        <v>5496</v>
      </c>
      <c r="H395" s="3" t="s">
        <v>5497</v>
      </c>
      <c r="I395" s="12">
        <f>SUM(L395:AN395)-(J395*Cost!A$2)</f>
        <v>8.34</v>
      </c>
      <c r="J395" s="5">
        <f t="shared" si="1"/>
        <v>6</v>
      </c>
      <c r="K395" s="5" t="s">
        <v>4859</v>
      </c>
      <c r="L395" s="13">
        <v>1.99</v>
      </c>
      <c r="M395" s="5" t="s">
        <v>2431</v>
      </c>
      <c r="N395" s="13">
        <v>1.99</v>
      </c>
      <c r="O395" s="5" t="s">
        <v>4466</v>
      </c>
      <c r="P395" s="13">
        <v>1.99</v>
      </c>
      <c r="Q395" s="5" t="s">
        <v>2704</v>
      </c>
      <c r="R395" s="13">
        <v>0.99</v>
      </c>
      <c r="S395" s="5" t="s">
        <v>1639</v>
      </c>
      <c r="T395" s="13">
        <v>0.99</v>
      </c>
      <c r="U395" s="5" t="s">
        <v>3474</v>
      </c>
      <c r="V395" s="13">
        <v>0.99</v>
      </c>
      <c r="W395" s="14"/>
      <c r="X395" s="15"/>
      <c r="Y395" s="14"/>
      <c r="Z395" s="15"/>
      <c r="AA395" s="14"/>
      <c r="AB395" s="15"/>
      <c r="AC395" s="14"/>
      <c r="AD395" s="15"/>
      <c r="AE395" s="14"/>
      <c r="AF395" s="15"/>
      <c r="AG395" s="14"/>
      <c r="AH395" s="15"/>
      <c r="AI395" s="14"/>
      <c r="AJ395" s="15"/>
      <c r="AK395" s="14"/>
      <c r="AL395" s="15"/>
      <c r="AM395" s="14"/>
      <c r="AN395" s="15"/>
    </row>
    <row r="396">
      <c r="A396" s="11">
        <v>126.0</v>
      </c>
      <c r="B396" s="3" t="s">
        <v>5903</v>
      </c>
      <c r="C396" s="5" t="s">
        <v>5681</v>
      </c>
      <c r="D396" s="5" t="s">
        <v>5428</v>
      </c>
      <c r="E396" s="5" t="s">
        <v>5429</v>
      </c>
      <c r="F396" s="14"/>
      <c r="G396" s="5" t="s">
        <v>5208</v>
      </c>
      <c r="H396" s="14"/>
      <c r="I396" s="12">
        <f>SUM(L396:AN396)-(J396*Cost!A$2)</f>
        <v>1.78</v>
      </c>
      <c r="J396" s="5">
        <f t="shared" si="1"/>
        <v>2</v>
      </c>
      <c r="K396" s="5" t="s">
        <v>4871</v>
      </c>
      <c r="L396" s="13">
        <v>0.99</v>
      </c>
      <c r="M396" s="5" t="s">
        <v>2330</v>
      </c>
      <c r="N396" s="13">
        <v>0.99</v>
      </c>
      <c r="O396" s="14"/>
      <c r="P396" s="15"/>
      <c r="Q396" s="14"/>
      <c r="R396" s="15"/>
      <c r="S396" s="14"/>
      <c r="T396" s="15"/>
      <c r="U396" s="14"/>
      <c r="V396" s="15"/>
      <c r="W396" s="14"/>
      <c r="X396" s="15"/>
      <c r="Y396" s="14"/>
      <c r="Z396" s="15"/>
      <c r="AA396" s="14"/>
      <c r="AB396" s="15"/>
      <c r="AC396" s="14"/>
      <c r="AD396" s="15"/>
      <c r="AE396" s="14"/>
      <c r="AF396" s="15"/>
      <c r="AG396" s="14"/>
      <c r="AH396" s="15"/>
      <c r="AI396" s="14"/>
      <c r="AJ396" s="15"/>
      <c r="AK396" s="14"/>
      <c r="AL396" s="15"/>
      <c r="AM396" s="14"/>
      <c r="AN396" s="15"/>
    </row>
    <row r="397">
      <c r="A397" s="11">
        <v>279.0</v>
      </c>
      <c r="B397" s="3" t="s">
        <v>5954</v>
      </c>
      <c r="C397" s="5" t="s">
        <v>5676</v>
      </c>
      <c r="D397" s="5" t="s">
        <v>5259</v>
      </c>
      <c r="E397" s="5" t="s">
        <v>5260</v>
      </c>
      <c r="F397" s="14"/>
      <c r="G397" s="5" t="s">
        <v>5261</v>
      </c>
      <c r="H397" s="3" t="s">
        <v>5262</v>
      </c>
      <c r="I397" s="12">
        <f>SUM(L397:AN397)-(J397*Cost!A$2)</f>
        <v>0.89</v>
      </c>
      <c r="J397" s="5">
        <f t="shared" si="1"/>
        <v>1</v>
      </c>
      <c r="K397" s="5" t="s">
        <v>4874</v>
      </c>
      <c r="L397" s="13">
        <v>0.99</v>
      </c>
      <c r="M397" s="14"/>
      <c r="N397" s="15"/>
      <c r="O397" s="14"/>
      <c r="P397" s="15"/>
      <c r="Q397" s="14"/>
      <c r="R397" s="15"/>
      <c r="S397" s="14"/>
      <c r="T397" s="15"/>
      <c r="U397" s="14"/>
      <c r="V397" s="15"/>
      <c r="W397" s="14"/>
      <c r="X397" s="15"/>
      <c r="Y397" s="14"/>
      <c r="Z397" s="15"/>
      <c r="AA397" s="14"/>
      <c r="AB397" s="15"/>
      <c r="AC397" s="14"/>
      <c r="AD397" s="15"/>
      <c r="AE397" s="14"/>
      <c r="AF397" s="15"/>
      <c r="AG397" s="14"/>
      <c r="AH397" s="15"/>
      <c r="AI397" s="14"/>
      <c r="AJ397" s="15"/>
      <c r="AK397" s="14"/>
      <c r="AL397" s="15"/>
      <c r="AM397" s="14"/>
      <c r="AN397" s="15"/>
    </row>
    <row r="398">
      <c r="A398" s="11">
        <v>262.0</v>
      </c>
      <c r="B398" s="3" t="s">
        <v>5955</v>
      </c>
      <c r="C398" s="5" t="s">
        <v>5729</v>
      </c>
      <c r="D398" s="5" t="s">
        <v>5422</v>
      </c>
      <c r="E398" s="5" t="s">
        <v>5423</v>
      </c>
      <c r="F398" s="14"/>
      <c r="G398" s="5" t="s">
        <v>5424</v>
      </c>
      <c r="H398" s="14"/>
      <c r="I398" s="12">
        <f>SUM(L398:AN398)-(J398*Cost!A$2)</f>
        <v>5.34</v>
      </c>
      <c r="J398" s="5">
        <f t="shared" si="1"/>
        <v>6</v>
      </c>
      <c r="K398" s="5" t="s">
        <v>4882</v>
      </c>
      <c r="L398" s="13">
        <v>0.99</v>
      </c>
      <c r="M398" s="5" t="s">
        <v>4421</v>
      </c>
      <c r="N398" s="13">
        <v>0.99</v>
      </c>
      <c r="O398" s="5" t="s">
        <v>4525</v>
      </c>
      <c r="P398" s="13">
        <v>0.99</v>
      </c>
      <c r="Q398" s="5" t="s">
        <v>2566</v>
      </c>
      <c r="R398" s="13">
        <v>0.99</v>
      </c>
      <c r="S398" s="5" t="s">
        <v>1316</v>
      </c>
      <c r="T398" s="13">
        <v>0.99</v>
      </c>
      <c r="U398" s="5" t="s">
        <v>3223</v>
      </c>
      <c r="V398" s="13">
        <v>0.99</v>
      </c>
      <c r="W398" s="14"/>
      <c r="X398" s="15"/>
      <c r="Y398" s="14"/>
      <c r="Z398" s="15"/>
      <c r="AA398" s="14"/>
      <c r="AB398" s="15"/>
      <c r="AC398" s="14"/>
      <c r="AD398" s="15"/>
      <c r="AE398" s="14"/>
      <c r="AF398" s="15"/>
      <c r="AG398" s="14"/>
      <c r="AH398" s="15"/>
      <c r="AI398" s="14"/>
      <c r="AJ398" s="15"/>
      <c r="AK398" s="14"/>
      <c r="AL398" s="15"/>
      <c r="AM398" s="14"/>
      <c r="AN398" s="15"/>
    </row>
    <row r="399">
      <c r="A399" s="11">
        <v>77.0</v>
      </c>
      <c r="B399" s="3" t="s">
        <v>5888</v>
      </c>
      <c r="C399" s="5" t="s">
        <v>5556</v>
      </c>
      <c r="D399" s="5" t="s">
        <v>5098</v>
      </c>
      <c r="E399" s="5" t="s">
        <v>5099</v>
      </c>
      <c r="F399" s="14"/>
      <c r="G399" s="5" t="s">
        <v>5100</v>
      </c>
      <c r="H399" s="3" t="s">
        <v>5101</v>
      </c>
      <c r="I399" s="12">
        <f>SUM(L399:AN399)-(J399*Cost!A$2)</f>
        <v>1.78</v>
      </c>
      <c r="J399" s="5">
        <f t="shared" si="1"/>
        <v>2</v>
      </c>
      <c r="K399" s="5" t="s">
        <v>4892</v>
      </c>
      <c r="L399" s="13">
        <v>0.99</v>
      </c>
      <c r="M399" s="5" t="s">
        <v>1757</v>
      </c>
      <c r="N399" s="13">
        <v>0.99</v>
      </c>
      <c r="O399" s="14"/>
      <c r="P399" s="15"/>
      <c r="Q399" s="14"/>
      <c r="R399" s="15"/>
      <c r="S399" s="14"/>
      <c r="T399" s="15"/>
      <c r="U399" s="14"/>
      <c r="V399" s="15"/>
      <c r="W399" s="14"/>
      <c r="X399" s="15"/>
      <c r="Y399" s="14"/>
      <c r="Z399" s="15"/>
      <c r="AA399" s="14"/>
      <c r="AB399" s="15"/>
      <c r="AC399" s="14"/>
      <c r="AD399" s="15"/>
      <c r="AE399" s="14"/>
      <c r="AF399" s="15"/>
      <c r="AG399" s="14"/>
      <c r="AH399" s="15"/>
      <c r="AI399" s="14"/>
      <c r="AJ399" s="15"/>
      <c r="AK399" s="14"/>
      <c r="AL399" s="15"/>
      <c r="AM399" s="14"/>
      <c r="AN399" s="15"/>
    </row>
    <row r="400">
      <c r="A400" s="11">
        <v>406.0</v>
      </c>
      <c r="B400" s="3" t="s">
        <v>5924</v>
      </c>
      <c r="C400" s="5" t="s">
        <v>5594</v>
      </c>
      <c r="D400" s="5" t="s">
        <v>5183</v>
      </c>
      <c r="E400" s="5" t="s">
        <v>5184</v>
      </c>
      <c r="F400" s="5" t="s">
        <v>5185</v>
      </c>
      <c r="G400" s="5" t="s">
        <v>5064</v>
      </c>
      <c r="H400" s="3" t="s">
        <v>5186</v>
      </c>
      <c r="I400" s="12">
        <f>SUM(L400:AN400)-(J400*Cost!A$2)</f>
        <v>1.78</v>
      </c>
      <c r="J400" s="5">
        <f t="shared" si="1"/>
        <v>2</v>
      </c>
      <c r="K400" s="5" t="s">
        <v>4914</v>
      </c>
      <c r="L400" s="13">
        <v>0.99</v>
      </c>
      <c r="M400" s="5" t="s">
        <v>3364</v>
      </c>
      <c r="N400" s="13">
        <v>0.99</v>
      </c>
      <c r="O400" s="14"/>
      <c r="P400" s="15"/>
      <c r="Q400" s="14"/>
      <c r="R400" s="15"/>
      <c r="S400" s="14"/>
      <c r="T400" s="15"/>
      <c r="U400" s="14"/>
      <c r="V400" s="15"/>
      <c r="W400" s="14"/>
      <c r="X400" s="15"/>
      <c r="Y400" s="14"/>
      <c r="Z400" s="15"/>
      <c r="AA400" s="14"/>
      <c r="AB400" s="15"/>
      <c r="AC400" s="14"/>
      <c r="AD400" s="15"/>
      <c r="AE400" s="14"/>
      <c r="AF400" s="15"/>
      <c r="AG400" s="14"/>
      <c r="AH400" s="15"/>
      <c r="AI400" s="14"/>
      <c r="AJ400" s="15"/>
      <c r="AK400" s="14"/>
      <c r="AL400" s="15"/>
      <c r="AM400" s="14"/>
      <c r="AN400" s="15"/>
    </row>
    <row r="401">
      <c r="A401" s="11">
        <v>91.0</v>
      </c>
      <c r="B401" s="3" t="s">
        <v>5901</v>
      </c>
      <c r="C401" s="5" t="s">
        <v>5582</v>
      </c>
      <c r="D401" s="5" t="s">
        <v>5318</v>
      </c>
      <c r="E401" s="5" t="s">
        <v>5319</v>
      </c>
      <c r="F401" s="5" t="s">
        <v>5320</v>
      </c>
      <c r="G401" s="5" t="s">
        <v>5064</v>
      </c>
      <c r="H401" s="3" t="s">
        <v>5321</v>
      </c>
      <c r="I401" s="12">
        <f>SUM(L401:AN401)-(J401*Cost!A$2)</f>
        <v>1.78</v>
      </c>
      <c r="J401" s="5">
        <f t="shared" si="1"/>
        <v>2</v>
      </c>
      <c r="K401" s="5" t="s">
        <v>4918</v>
      </c>
      <c r="L401" s="13">
        <v>0.99</v>
      </c>
      <c r="M401" s="5" t="s">
        <v>990</v>
      </c>
      <c r="N401" s="13">
        <v>0.99</v>
      </c>
      <c r="O401" s="14"/>
      <c r="P401" s="15"/>
      <c r="Q401" s="14"/>
      <c r="R401" s="15"/>
      <c r="S401" s="14"/>
      <c r="T401" s="15"/>
      <c r="U401" s="14"/>
      <c r="V401" s="15"/>
      <c r="W401" s="14"/>
      <c r="X401" s="15"/>
      <c r="Y401" s="14"/>
      <c r="Z401" s="15"/>
      <c r="AA401" s="14"/>
      <c r="AB401" s="15"/>
      <c r="AC401" s="14"/>
      <c r="AD401" s="15"/>
      <c r="AE401" s="14"/>
      <c r="AF401" s="15"/>
      <c r="AG401" s="14"/>
      <c r="AH401" s="15"/>
      <c r="AI401" s="14"/>
      <c r="AJ401" s="15"/>
      <c r="AK401" s="14"/>
      <c r="AL401" s="15"/>
      <c r="AM401" s="14"/>
      <c r="AN401" s="15"/>
    </row>
    <row r="402">
      <c r="A402" s="11">
        <v>157.0</v>
      </c>
      <c r="B402" s="3" t="s">
        <v>5956</v>
      </c>
      <c r="C402" s="5" t="s">
        <v>5747</v>
      </c>
      <c r="D402" s="5" t="s">
        <v>5168</v>
      </c>
      <c r="E402" s="5" t="s">
        <v>3364</v>
      </c>
      <c r="F402" s="5" t="s">
        <v>5169</v>
      </c>
      <c r="G402" s="5" t="s">
        <v>5064</v>
      </c>
      <c r="H402" s="5" t="s">
        <v>5170</v>
      </c>
      <c r="I402" s="12">
        <f>SUM(L402:AN402)-(J402*Cost!A$2)</f>
        <v>5.34</v>
      </c>
      <c r="J402" s="5">
        <f t="shared" si="1"/>
        <v>6</v>
      </c>
      <c r="K402" s="5" t="s">
        <v>4921</v>
      </c>
      <c r="L402" s="13">
        <v>0.99</v>
      </c>
      <c r="M402" s="5" t="s">
        <v>1847</v>
      </c>
      <c r="N402" s="13">
        <v>0.99</v>
      </c>
      <c r="O402" s="5" t="s">
        <v>2598</v>
      </c>
      <c r="P402" s="13">
        <v>0.99</v>
      </c>
      <c r="Q402" s="5" t="s">
        <v>4485</v>
      </c>
      <c r="R402" s="13">
        <v>0.99</v>
      </c>
      <c r="S402" s="5" t="s">
        <v>3783</v>
      </c>
      <c r="T402" s="13">
        <v>0.99</v>
      </c>
      <c r="U402" s="5" t="s">
        <v>2307</v>
      </c>
      <c r="V402" s="13">
        <v>0.99</v>
      </c>
      <c r="W402" s="14"/>
      <c r="X402" s="15"/>
      <c r="Y402" s="14"/>
      <c r="Z402" s="15"/>
      <c r="AA402" s="14"/>
      <c r="AB402" s="15"/>
      <c r="AC402" s="14"/>
      <c r="AD402" s="15"/>
      <c r="AE402" s="14"/>
      <c r="AF402" s="15"/>
      <c r="AG402" s="14"/>
      <c r="AH402" s="15"/>
      <c r="AI402" s="14"/>
      <c r="AJ402" s="15"/>
      <c r="AK402" s="14"/>
      <c r="AL402" s="15"/>
      <c r="AM402" s="14"/>
      <c r="AN402" s="15"/>
    </row>
    <row r="403">
      <c r="A403" s="11">
        <v>46.0</v>
      </c>
      <c r="B403" s="3" t="s">
        <v>5957</v>
      </c>
      <c r="C403" s="5" t="s">
        <v>5740</v>
      </c>
      <c r="D403" s="5" t="s">
        <v>5275</v>
      </c>
      <c r="E403" s="5" t="s">
        <v>5099</v>
      </c>
      <c r="F403" s="14"/>
      <c r="G403" s="5" t="s">
        <v>5100</v>
      </c>
      <c r="H403" s="3" t="s">
        <v>5276</v>
      </c>
      <c r="I403" s="12">
        <f>SUM(L403:AN403)-(J403*Cost!A$2)</f>
        <v>8.01</v>
      </c>
      <c r="J403" s="5">
        <f t="shared" si="1"/>
        <v>9</v>
      </c>
      <c r="K403" s="5" t="s">
        <v>4926</v>
      </c>
      <c r="L403" s="13">
        <v>0.99</v>
      </c>
      <c r="M403" s="5" t="s">
        <v>4905</v>
      </c>
      <c r="N403" s="13">
        <v>0.99</v>
      </c>
      <c r="O403" s="5" t="s">
        <v>1307</v>
      </c>
      <c r="P403" s="13">
        <v>0.99</v>
      </c>
      <c r="Q403" s="5" t="s">
        <v>4890</v>
      </c>
      <c r="R403" s="13">
        <v>0.99</v>
      </c>
      <c r="S403" s="5" t="s">
        <v>2938</v>
      </c>
      <c r="T403" s="13">
        <v>0.99</v>
      </c>
      <c r="U403" s="5" t="s">
        <v>3247</v>
      </c>
      <c r="V403" s="13">
        <v>0.99</v>
      </c>
      <c r="W403" s="5" t="s">
        <v>2367</v>
      </c>
      <c r="X403" s="13">
        <v>0.99</v>
      </c>
      <c r="Y403" s="5" t="s">
        <v>4340</v>
      </c>
      <c r="Z403" s="13">
        <v>0.99</v>
      </c>
      <c r="AA403" s="5" t="s">
        <v>1513</v>
      </c>
      <c r="AB403" s="13">
        <v>0.99</v>
      </c>
      <c r="AC403" s="14"/>
      <c r="AD403" s="15"/>
      <c r="AE403" s="14"/>
      <c r="AF403" s="15"/>
      <c r="AG403" s="14"/>
      <c r="AH403" s="15"/>
      <c r="AI403" s="14"/>
      <c r="AJ403" s="15"/>
      <c r="AK403" s="14"/>
      <c r="AL403" s="15"/>
      <c r="AM403" s="14"/>
      <c r="AN403" s="15"/>
    </row>
    <row r="404">
      <c r="A404" s="11">
        <v>223.0</v>
      </c>
      <c r="B404" s="3" t="s">
        <v>5958</v>
      </c>
      <c r="C404" s="5" t="s">
        <v>5681</v>
      </c>
      <c r="D404" s="5" t="s">
        <v>5428</v>
      </c>
      <c r="E404" s="5" t="s">
        <v>5429</v>
      </c>
      <c r="F404" s="14"/>
      <c r="G404" s="5" t="s">
        <v>5208</v>
      </c>
      <c r="H404" s="14"/>
      <c r="I404" s="12">
        <f>SUM(L404:AN404)-(J404*Cost!A$2)</f>
        <v>0.89</v>
      </c>
      <c r="J404" s="5">
        <f t="shared" si="1"/>
        <v>1</v>
      </c>
      <c r="K404" s="5" t="s">
        <v>4940</v>
      </c>
      <c r="L404" s="13">
        <v>0.99</v>
      </c>
      <c r="M404" s="14"/>
      <c r="N404" s="15"/>
      <c r="O404" s="14"/>
      <c r="P404" s="15"/>
      <c r="Q404" s="14"/>
      <c r="R404" s="15"/>
      <c r="S404" s="14"/>
      <c r="T404" s="15"/>
      <c r="U404" s="14"/>
      <c r="V404" s="15"/>
      <c r="W404" s="14"/>
      <c r="X404" s="15"/>
      <c r="Y404" s="14"/>
      <c r="Z404" s="15"/>
      <c r="AA404" s="14"/>
      <c r="AB404" s="15"/>
      <c r="AC404" s="14"/>
      <c r="AD404" s="15"/>
      <c r="AE404" s="14"/>
      <c r="AF404" s="15"/>
      <c r="AG404" s="14"/>
      <c r="AH404" s="15"/>
      <c r="AI404" s="14"/>
      <c r="AJ404" s="15"/>
      <c r="AK404" s="14"/>
      <c r="AL404" s="15"/>
      <c r="AM404" s="14"/>
      <c r="AN404" s="15"/>
    </row>
    <row r="405">
      <c r="A405" s="11">
        <v>393.0</v>
      </c>
      <c r="B405" s="3" t="s">
        <v>5872</v>
      </c>
      <c r="C405" s="5" t="s">
        <v>5740</v>
      </c>
      <c r="D405" s="5" t="s">
        <v>5275</v>
      </c>
      <c r="E405" s="5" t="s">
        <v>5099</v>
      </c>
      <c r="F405" s="14"/>
      <c r="G405" s="5" t="s">
        <v>5100</v>
      </c>
      <c r="H405" s="3" t="s">
        <v>5276</v>
      </c>
      <c r="I405" s="12">
        <f>SUM(L405:AN405)-(J405*Cost!A$2)</f>
        <v>1.78</v>
      </c>
      <c r="J405" s="5">
        <f t="shared" si="1"/>
        <v>2</v>
      </c>
      <c r="K405" s="5" t="s">
        <v>4971</v>
      </c>
      <c r="L405" s="13">
        <v>0.99</v>
      </c>
      <c r="M405" s="5" t="s">
        <v>1355</v>
      </c>
      <c r="N405" s="13">
        <v>0.99</v>
      </c>
      <c r="O405" s="14"/>
      <c r="P405" s="15"/>
      <c r="Q405" s="14"/>
      <c r="R405" s="15"/>
      <c r="S405" s="14"/>
      <c r="T405" s="15"/>
      <c r="U405" s="14"/>
      <c r="V405" s="15"/>
      <c r="W405" s="14"/>
      <c r="X405" s="15"/>
      <c r="Y405" s="14"/>
      <c r="Z405" s="15"/>
      <c r="AA405" s="14"/>
      <c r="AB405" s="15"/>
      <c r="AC405" s="14"/>
      <c r="AD405" s="15"/>
      <c r="AE405" s="14"/>
      <c r="AF405" s="15"/>
      <c r="AG405" s="14"/>
      <c r="AH405" s="15"/>
      <c r="AI405" s="14"/>
      <c r="AJ405" s="15"/>
      <c r="AK405" s="14"/>
      <c r="AL405" s="15"/>
      <c r="AM405" s="14"/>
      <c r="AN405" s="15"/>
    </row>
    <row r="406">
      <c r="A406" s="11">
        <v>296.0</v>
      </c>
      <c r="B406" s="3" t="s">
        <v>5959</v>
      </c>
      <c r="C406" s="5" t="s">
        <v>5562</v>
      </c>
      <c r="D406" s="5" t="s">
        <v>5243</v>
      </c>
      <c r="E406" s="5" t="s">
        <v>5244</v>
      </c>
      <c r="F406" s="14"/>
      <c r="G406" s="5" t="s">
        <v>5245</v>
      </c>
      <c r="H406" s="3" t="s">
        <v>5246</v>
      </c>
      <c r="I406" s="12">
        <f>SUM(L406:AN406)-(J406*Cost!A$2)</f>
        <v>3.56</v>
      </c>
      <c r="J406" s="5">
        <f t="shared" si="1"/>
        <v>4</v>
      </c>
      <c r="K406" s="5" t="s">
        <v>4980</v>
      </c>
      <c r="L406" s="13">
        <v>0.99</v>
      </c>
      <c r="M406" s="3" t="s">
        <v>667</v>
      </c>
      <c r="N406" s="13">
        <v>0.99</v>
      </c>
      <c r="O406" s="5" t="s">
        <v>4211</v>
      </c>
      <c r="P406" s="13">
        <v>0.99</v>
      </c>
      <c r="Q406" s="5" t="s">
        <v>5002</v>
      </c>
      <c r="R406" s="13">
        <v>0.99</v>
      </c>
      <c r="S406" s="14"/>
      <c r="T406" s="15"/>
      <c r="U406" s="14"/>
      <c r="V406" s="15"/>
      <c r="W406" s="14"/>
      <c r="X406" s="15"/>
      <c r="Y406" s="14"/>
      <c r="Z406" s="15"/>
      <c r="AA406" s="14"/>
      <c r="AB406" s="15"/>
      <c r="AC406" s="14"/>
      <c r="AD406" s="15"/>
      <c r="AE406" s="14"/>
      <c r="AF406" s="15"/>
      <c r="AG406" s="14"/>
      <c r="AH406" s="15"/>
      <c r="AI406" s="14"/>
      <c r="AJ406" s="15"/>
      <c r="AK406" s="14"/>
      <c r="AL406" s="15"/>
      <c r="AM406" s="14"/>
      <c r="AN406" s="15"/>
    </row>
    <row r="407">
      <c r="A407" s="11">
        <v>38.0</v>
      </c>
      <c r="B407" s="3" t="s">
        <v>5960</v>
      </c>
      <c r="C407" s="5" t="s">
        <v>5594</v>
      </c>
      <c r="D407" s="5" t="s">
        <v>5183</v>
      </c>
      <c r="E407" s="5" t="s">
        <v>5184</v>
      </c>
      <c r="F407" s="5" t="s">
        <v>5185</v>
      </c>
      <c r="G407" s="5" t="s">
        <v>5064</v>
      </c>
      <c r="H407" s="3" t="s">
        <v>5186</v>
      </c>
      <c r="I407" s="12">
        <f>SUM(L407:AN407)-(J407*Cost!A$2)</f>
        <v>5.34</v>
      </c>
      <c r="J407" s="5">
        <f t="shared" si="1"/>
        <v>6</v>
      </c>
      <c r="K407" s="5" t="s">
        <v>4997</v>
      </c>
      <c r="L407" s="13">
        <v>0.99</v>
      </c>
      <c r="M407" s="5" t="s">
        <v>1433</v>
      </c>
      <c r="N407" s="13">
        <v>0.99</v>
      </c>
      <c r="O407" s="5" t="s">
        <v>2118</v>
      </c>
      <c r="P407" s="13">
        <v>0.99</v>
      </c>
      <c r="Q407" s="5" t="s">
        <v>1640</v>
      </c>
      <c r="R407" s="13">
        <v>0.99</v>
      </c>
      <c r="S407" s="5" t="s">
        <v>2854</v>
      </c>
      <c r="T407" s="13">
        <v>0.99</v>
      </c>
      <c r="U407" s="5" t="s">
        <v>3194</v>
      </c>
      <c r="V407" s="13">
        <v>0.99</v>
      </c>
      <c r="W407" s="14"/>
      <c r="X407" s="15"/>
      <c r="Y407" s="14"/>
      <c r="Z407" s="15"/>
      <c r="AA407" s="14"/>
      <c r="AB407" s="15"/>
      <c r="AC407" s="14"/>
      <c r="AD407" s="15"/>
      <c r="AE407" s="14"/>
      <c r="AF407" s="15"/>
      <c r="AG407" s="14"/>
      <c r="AH407" s="15"/>
      <c r="AI407" s="14"/>
      <c r="AJ407" s="15"/>
      <c r="AK407" s="14"/>
      <c r="AL407" s="15"/>
      <c r="AM407" s="14"/>
      <c r="AN407" s="15"/>
    </row>
    <row r="408">
      <c r="A408" s="11">
        <v>210.0</v>
      </c>
      <c r="B408" s="3" t="s">
        <v>5593</v>
      </c>
      <c r="C408" s="5" t="s">
        <v>5613</v>
      </c>
      <c r="D408" s="5" t="s">
        <v>5061</v>
      </c>
      <c r="E408" s="5" t="s">
        <v>5062</v>
      </c>
      <c r="F408" s="5" t="s">
        <v>5063</v>
      </c>
      <c r="G408" s="5" t="s">
        <v>5064</v>
      </c>
      <c r="H408" s="3" t="s">
        <v>5065</v>
      </c>
      <c r="I408" s="12">
        <f>SUM(L408:AN408)-(J408*Cost!A$2)</f>
        <v>1.78</v>
      </c>
      <c r="J408" s="5">
        <f t="shared" si="1"/>
        <v>2</v>
      </c>
      <c r="K408" s="5" t="s">
        <v>5013</v>
      </c>
      <c r="L408" s="13">
        <v>0.99</v>
      </c>
      <c r="M408" s="5" t="s">
        <v>3132</v>
      </c>
      <c r="N408" s="13">
        <v>0.99</v>
      </c>
      <c r="O408" s="14"/>
      <c r="P408" s="15"/>
      <c r="Q408" s="14"/>
      <c r="R408" s="15"/>
      <c r="S408" s="14"/>
      <c r="T408" s="15"/>
      <c r="U408" s="14"/>
      <c r="V408" s="15"/>
      <c r="W408" s="14"/>
      <c r="X408" s="15"/>
      <c r="Y408" s="14"/>
      <c r="Z408" s="15"/>
      <c r="AA408" s="14"/>
      <c r="AB408" s="15"/>
      <c r="AC408" s="14"/>
      <c r="AD408" s="15"/>
      <c r="AE408" s="14"/>
      <c r="AF408" s="15"/>
      <c r="AG408" s="14"/>
      <c r="AH408" s="15"/>
      <c r="AI408" s="14"/>
      <c r="AJ408" s="15"/>
      <c r="AK408" s="14"/>
      <c r="AL408" s="15"/>
      <c r="AM408" s="14"/>
      <c r="AN408" s="15"/>
    </row>
    <row r="409">
      <c r="A409" s="11">
        <v>263.0</v>
      </c>
      <c r="B409" s="3" t="s">
        <v>5961</v>
      </c>
      <c r="C409" s="5" t="s">
        <v>5632</v>
      </c>
      <c r="D409" s="5" t="s">
        <v>5267</v>
      </c>
      <c r="E409" s="5" t="s">
        <v>5268</v>
      </c>
      <c r="F409" s="14"/>
      <c r="G409" s="5" t="s">
        <v>5269</v>
      </c>
      <c r="H409" s="3" t="s">
        <v>5270</v>
      </c>
      <c r="I409" s="12">
        <f>SUM(L409:AN409)-(J409*Cost!A$2)</f>
        <v>8.01</v>
      </c>
      <c r="J409" s="5">
        <f t="shared" si="1"/>
        <v>9</v>
      </c>
      <c r="K409" s="5" t="s">
        <v>5021</v>
      </c>
      <c r="L409" s="13">
        <v>0.99</v>
      </c>
      <c r="M409" s="5" t="s">
        <v>2579</v>
      </c>
      <c r="N409" s="13">
        <v>0.99</v>
      </c>
      <c r="O409" s="5" t="s">
        <v>2966</v>
      </c>
      <c r="P409" s="13">
        <v>0.99</v>
      </c>
      <c r="Q409" s="5" t="s">
        <v>1582</v>
      </c>
      <c r="R409" s="13">
        <v>0.99</v>
      </c>
      <c r="S409" s="5" t="s">
        <v>1461</v>
      </c>
      <c r="T409" s="13">
        <v>0.99</v>
      </c>
      <c r="U409" s="5" t="s">
        <v>3370</v>
      </c>
      <c r="V409" s="13">
        <v>0.99</v>
      </c>
      <c r="W409" s="5" t="s">
        <v>2279</v>
      </c>
      <c r="X409" s="13">
        <v>0.99</v>
      </c>
      <c r="Y409" s="5" t="s">
        <v>3861</v>
      </c>
      <c r="Z409" s="13">
        <v>0.99</v>
      </c>
      <c r="AA409" s="5" t="s">
        <v>4214</v>
      </c>
      <c r="AB409" s="13">
        <v>0.99</v>
      </c>
      <c r="AC409" s="14"/>
      <c r="AD409" s="15"/>
      <c r="AE409" s="14"/>
      <c r="AF409" s="15"/>
      <c r="AG409" s="14"/>
      <c r="AH409" s="15"/>
      <c r="AI409" s="14"/>
      <c r="AJ409" s="15"/>
      <c r="AK409" s="14"/>
      <c r="AL409" s="15"/>
      <c r="AM409" s="14"/>
      <c r="AN409" s="15"/>
    </row>
    <row r="410">
      <c r="A410" s="11">
        <v>363.0</v>
      </c>
      <c r="B410" s="3" t="s">
        <v>5962</v>
      </c>
      <c r="C410" s="5" t="s">
        <v>5644</v>
      </c>
      <c r="D410" s="5" t="s">
        <v>5152</v>
      </c>
      <c r="E410" s="5" t="s">
        <v>5153</v>
      </c>
      <c r="F410" s="5" t="s">
        <v>5154</v>
      </c>
      <c r="G410" s="5" t="s">
        <v>5064</v>
      </c>
      <c r="H410" s="3" t="s">
        <v>5155</v>
      </c>
      <c r="I410" s="12">
        <f>SUM(L410:AN410)-(J410*Cost!A$2)</f>
        <v>0.89</v>
      </c>
      <c r="J410" s="5">
        <f t="shared" si="1"/>
        <v>1</v>
      </c>
      <c r="K410" s="5" t="s">
        <v>5033</v>
      </c>
      <c r="L410" s="13">
        <v>0.99</v>
      </c>
      <c r="M410" s="14"/>
      <c r="N410" s="15"/>
      <c r="O410" s="14"/>
      <c r="P410" s="15"/>
      <c r="Q410" s="14"/>
      <c r="R410" s="15"/>
      <c r="S410" s="14"/>
      <c r="T410" s="15"/>
      <c r="U410" s="14"/>
      <c r="V410" s="15"/>
      <c r="W410" s="14"/>
      <c r="X410" s="15"/>
      <c r="Y410" s="14"/>
      <c r="Z410" s="15"/>
      <c r="AA410" s="14"/>
      <c r="AB410" s="15"/>
      <c r="AC410" s="14"/>
      <c r="AD410" s="15"/>
      <c r="AE410" s="14"/>
      <c r="AF410" s="15"/>
      <c r="AG410" s="14"/>
      <c r="AH410" s="15"/>
      <c r="AI410" s="14"/>
      <c r="AJ410" s="15"/>
      <c r="AK410" s="14"/>
      <c r="AL410" s="15"/>
      <c r="AM410" s="14"/>
      <c r="AN410" s="15"/>
    </row>
    <row r="411">
      <c r="A411" s="11">
        <v>5.0</v>
      </c>
      <c r="B411" s="3" t="s">
        <v>5963</v>
      </c>
      <c r="C411" s="5" t="s">
        <v>5664</v>
      </c>
      <c r="D411" s="5" t="s">
        <v>5227</v>
      </c>
      <c r="E411" s="5" t="s">
        <v>5228</v>
      </c>
      <c r="F411" s="5" t="s">
        <v>5229</v>
      </c>
      <c r="G411" s="5" t="s">
        <v>5064</v>
      </c>
      <c r="H411" s="3" t="s">
        <v>5230</v>
      </c>
      <c r="I411" s="12">
        <f>SUM(L411:AN411)-(J411*Cost!A$2)</f>
        <v>12.46</v>
      </c>
      <c r="J411" s="5">
        <f t="shared" si="1"/>
        <v>14</v>
      </c>
      <c r="K411" s="5" t="s">
        <v>5040</v>
      </c>
      <c r="L411" s="13">
        <v>0.99</v>
      </c>
      <c r="M411" s="5" t="s">
        <v>1831</v>
      </c>
      <c r="N411" s="13">
        <v>0.99</v>
      </c>
      <c r="O411" s="5" t="s">
        <v>3860</v>
      </c>
      <c r="P411" s="13">
        <v>0.99</v>
      </c>
      <c r="Q411" s="5" t="s">
        <v>3240</v>
      </c>
      <c r="R411" s="13">
        <v>0.99</v>
      </c>
      <c r="S411" s="5" t="s">
        <v>4279</v>
      </c>
      <c r="T411" s="13">
        <v>0.99</v>
      </c>
      <c r="U411" s="5" t="s">
        <v>2483</v>
      </c>
      <c r="V411" s="13">
        <v>0.99</v>
      </c>
      <c r="W411" s="5" t="s">
        <v>2153</v>
      </c>
      <c r="X411" s="13">
        <v>0.99</v>
      </c>
      <c r="Y411" s="5" t="s">
        <v>1745</v>
      </c>
      <c r="Z411" s="13">
        <v>0.99</v>
      </c>
      <c r="AA411" s="5" t="s">
        <v>1418</v>
      </c>
      <c r="AB411" s="13">
        <v>0.99</v>
      </c>
      <c r="AC411" s="5" t="s">
        <v>1385</v>
      </c>
      <c r="AD411" s="13">
        <v>0.99</v>
      </c>
      <c r="AE411" s="5" t="s">
        <v>2775</v>
      </c>
      <c r="AF411" s="13">
        <v>0.99</v>
      </c>
      <c r="AG411" s="5" t="s">
        <v>4919</v>
      </c>
      <c r="AH411" s="13">
        <v>0.99</v>
      </c>
      <c r="AI411" s="5" t="s">
        <v>3138</v>
      </c>
      <c r="AJ411" s="13">
        <v>0.99</v>
      </c>
      <c r="AK411" s="5" t="s">
        <v>2116</v>
      </c>
      <c r="AL411" s="13">
        <v>0.99</v>
      </c>
      <c r="AM411" s="5"/>
      <c r="AN411" s="13"/>
    </row>
    <row r="412">
      <c r="A412" s="11">
        <v>48.0</v>
      </c>
      <c r="B412" s="3" t="s">
        <v>5964</v>
      </c>
      <c r="C412" s="5" t="s">
        <v>5641</v>
      </c>
      <c r="D412" s="5" t="s">
        <v>5175</v>
      </c>
      <c r="E412" s="5" t="s">
        <v>5176</v>
      </c>
      <c r="F412" s="5" t="s">
        <v>5177</v>
      </c>
      <c r="G412" s="5" t="s">
        <v>444</v>
      </c>
      <c r="H412" s="5" t="s">
        <v>5178</v>
      </c>
      <c r="I412" s="12">
        <f>SUM(L412:AN412)-(J412*Cost!A$2)</f>
        <v>0.89</v>
      </c>
      <c r="J412" s="5">
        <f t="shared" si="1"/>
        <v>1</v>
      </c>
      <c r="K412" s="5" t="s">
        <v>5041</v>
      </c>
      <c r="L412" s="13">
        <v>0.99</v>
      </c>
      <c r="M412" s="14"/>
      <c r="N412" s="15"/>
      <c r="O412" s="14"/>
      <c r="P412" s="15"/>
      <c r="Q412" s="14"/>
      <c r="R412" s="15"/>
      <c r="S412" s="14"/>
      <c r="T412" s="15"/>
      <c r="U412" s="14"/>
      <c r="V412" s="15"/>
      <c r="W412" s="14"/>
      <c r="X412" s="15"/>
      <c r="Y412" s="14"/>
      <c r="Z412" s="15"/>
      <c r="AA412" s="14"/>
      <c r="AB412" s="15"/>
      <c r="AC412" s="14"/>
      <c r="AD412" s="15"/>
      <c r="AE412" s="14"/>
      <c r="AF412" s="15"/>
      <c r="AG412" s="14"/>
      <c r="AH412" s="15"/>
      <c r="AI412" s="14"/>
      <c r="AJ412" s="15"/>
      <c r="AK412" s="14"/>
      <c r="AL412" s="15"/>
      <c r="AM412" s="14"/>
      <c r="AN412" s="15"/>
    </row>
    <row r="413">
      <c r="A413" s="11">
        <v>243.0</v>
      </c>
      <c r="B413" s="3" t="s">
        <v>5965</v>
      </c>
      <c r="C413" s="5" t="s">
        <v>5592</v>
      </c>
      <c r="D413" s="5" t="s">
        <v>5107</v>
      </c>
      <c r="E413" s="5" t="s">
        <v>5108</v>
      </c>
      <c r="F413" s="5" t="s">
        <v>5109</v>
      </c>
      <c r="G413" s="5" t="s">
        <v>5064</v>
      </c>
      <c r="H413" s="5" t="s">
        <v>5110</v>
      </c>
      <c r="I413" s="12">
        <f>SUM(L413:AN413)-(J413*Cost!A$2)</f>
        <v>12.46</v>
      </c>
      <c r="J413" s="5">
        <f t="shared" si="1"/>
        <v>14</v>
      </c>
      <c r="K413" s="5" t="s">
        <v>5048</v>
      </c>
      <c r="L413" s="13">
        <v>0.99</v>
      </c>
      <c r="M413" s="5" t="s">
        <v>3398</v>
      </c>
      <c r="N413" s="13">
        <v>0.99</v>
      </c>
      <c r="O413" s="5" t="s">
        <v>4226</v>
      </c>
      <c r="P413" s="13">
        <v>0.99</v>
      </c>
      <c r="Q413" s="5" t="s">
        <v>3790</v>
      </c>
      <c r="R413" s="13">
        <v>0.99</v>
      </c>
      <c r="S413" s="5" t="s">
        <v>3548</v>
      </c>
      <c r="T413" s="13">
        <v>0.99</v>
      </c>
      <c r="U413" s="5" t="s">
        <v>3298</v>
      </c>
      <c r="V413" s="13">
        <v>0.99</v>
      </c>
      <c r="W413" s="5" t="s">
        <v>3365</v>
      </c>
      <c r="X413" s="13">
        <v>0.99</v>
      </c>
      <c r="Y413" s="5" t="s">
        <v>3299</v>
      </c>
      <c r="Z413" s="13">
        <v>0.99</v>
      </c>
      <c r="AA413" s="5" t="s">
        <v>1157</v>
      </c>
      <c r="AB413" s="13">
        <v>0.99</v>
      </c>
      <c r="AC413" s="5" t="s">
        <v>5046</v>
      </c>
      <c r="AD413" s="13">
        <v>0.99</v>
      </c>
      <c r="AE413" s="5" t="s">
        <v>1942</v>
      </c>
      <c r="AF413" s="13">
        <v>0.99</v>
      </c>
      <c r="AG413" s="5" t="s">
        <v>1093</v>
      </c>
      <c r="AH413" s="13">
        <v>0.99</v>
      </c>
      <c r="AI413" s="5" t="s">
        <v>2729</v>
      </c>
      <c r="AJ413" s="13">
        <v>0.99</v>
      </c>
      <c r="AK413" s="5" t="s">
        <v>1731</v>
      </c>
      <c r="AL413" s="13">
        <v>0.99</v>
      </c>
      <c r="AM413" s="5"/>
      <c r="AN413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</cols>
  <sheetData>
    <row r="1">
      <c r="A1" s="6" t="s">
        <v>5516</v>
      </c>
      <c r="B1" s="6" t="s">
        <v>5966</v>
      </c>
    </row>
    <row r="2">
      <c r="A2" s="17" t="str">
        <f>IFERROR(__xludf.DUMMYFUNCTION("UNIQUE(Invoices!C2:C1000)"),"Frank Ralston")</f>
        <v>Frank Ralston</v>
      </c>
      <c r="B2">
        <f>SUMIF(Invoices!$C$2:$C1000,A2,Invoices!$I$2:$I1000)</f>
        <v>39.82</v>
      </c>
    </row>
    <row r="3">
      <c r="A3" t="str">
        <f>IFERROR(__xludf.DUMMYFUNCTION("""COMPUTED_VALUE"""),"František Wichterlová")</f>
        <v>František Wichterlová</v>
      </c>
      <c r="B3">
        <f>SUMIF(Invoices!$C$2:$C1000,A3,Invoices!$I$2:$I1000)</f>
        <v>36.82</v>
      </c>
    </row>
    <row r="4">
      <c r="A4" t="str">
        <f>IFERROR(__xludf.DUMMYFUNCTION("""COMPUTED_VALUE"""),"Alexandre Rocha")</f>
        <v>Alexandre Rocha</v>
      </c>
      <c r="B4">
        <f>SUMIF(Invoices!$C$2:$C1000,A4,Invoices!$I$2:$I1000)</f>
        <v>33.82</v>
      </c>
    </row>
    <row r="5">
      <c r="A5" t="str">
        <f>IFERROR(__xludf.DUMMYFUNCTION("""COMPUTED_VALUE"""),"Wyatt Girard")</f>
        <v>Wyatt Girard</v>
      </c>
      <c r="B5">
        <f>SUMIF(Invoices!$C$2:$C1000,A5,Invoices!$I$2:$I1000)</f>
        <v>35.82</v>
      </c>
    </row>
    <row r="6">
      <c r="A6" t="str">
        <f>IFERROR(__xludf.DUMMYFUNCTION("""COMPUTED_VALUE"""),"Astrid Gruber")</f>
        <v>Astrid Gruber</v>
      </c>
      <c r="B6">
        <f>SUMIF(Invoices!$C$2:$C1000,A6,Invoices!$I$2:$I1000)</f>
        <v>38.82</v>
      </c>
    </row>
    <row r="7">
      <c r="A7" t="str">
        <f>IFERROR(__xludf.DUMMYFUNCTION("""COMPUTED_VALUE"""),"Marc Dubois")</f>
        <v>Marc Dubois</v>
      </c>
      <c r="B7">
        <f>SUMIF(Invoices!$C$2:$C1000,A7,Invoices!$I$2:$I1000)</f>
        <v>32.93</v>
      </c>
    </row>
    <row r="8">
      <c r="A8" t="str">
        <f>IFERROR(__xludf.DUMMYFUNCTION("""COMPUTED_VALUE"""),"Eduardo Martins")</f>
        <v>Eduardo Martins</v>
      </c>
      <c r="B8">
        <f>SUMIF(Invoices!$C$2:$C1000,A8,Invoices!$I$2:$I1000)</f>
        <v>33.82</v>
      </c>
    </row>
    <row r="9">
      <c r="A9" t="str">
        <f>IFERROR(__xludf.DUMMYFUNCTION("""COMPUTED_VALUE"""),"Isabelle Mercier")</f>
        <v>Isabelle Mercier</v>
      </c>
      <c r="B9">
        <f>SUMIF(Invoices!$C$2:$C1000,A9,Invoices!$I$2:$I1000)</f>
        <v>36.82</v>
      </c>
    </row>
    <row r="10">
      <c r="A10" t="str">
        <f>IFERROR(__xludf.DUMMYFUNCTION("""COMPUTED_VALUE"""),"Hugh O'Reilly")</f>
        <v>Hugh O'Reilly</v>
      </c>
      <c r="B10">
        <f>SUMIF(Invoices!$C$2:$C1000,A10,Invoices!$I$2:$I1000)</f>
        <v>41.82</v>
      </c>
    </row>
    <row r="11">
      <c r="A11" t="str">
        <f>IFERROR(__xludf.DUMMYFUNCTION("""COMPUTED_VALUE"""),"Lucas Mancini")</f>
        <v>Lucas Mancini</v>
      </c>
      <c r="B11">
        <f>SUMIF(Invoices!$C$2:$C1000,A11,Invoices!$I$2:$I1000)</f>
        <v>33.82</v>
      </c>
    </row>
    <row r="12">
      <c r="A12" t="str">
        <f>IFERROR(__xludf.DUMMYFUNCTION("""COMPUTED_VALUE"""),"Aaron Mitchell")</f>
        <v>Aaron Mitchell</v>
      </c>
      <c r="B12">
        <f>SUMIF(Invoices!$C$2:$C1000,A12,Invoices!$I$2:$I1000)</f>
        <v>33.82</v>
      </c>
    </row>
    <row r="13">
      <c r="A13" t="str">
        <f>IFERROR(__xludf.DUMMYFUNCTION("""COMPUTED_VALUE"""),"Luís Gonçalves")</f>
        <v>Luís Gonçalves</v>
      </c>
      <c r="B13">
        <f>SUMIF(Invoices!$C$2:$C1000,A13,Invoices!$I$2:$I1000)</f>
        <v>34.93</v>
      </c>
    </row>
    <row r="14">
      <c r="A14" t="str">
        <f>IFERROR(__xludf.DUMMYFUNCTION("""COMPUTED_VALUE"""),"Fernanda Ramos")</f>
        <v>Fernanda Ramos</v>
      </c>
      <c r="B14">
        <f>SUMIF(Invoices!$C$2:$C1000,A14,Invoices!$I$2:$I1000)</f>
        <v>33.82</v>
      </c>
    </row>
    <row r="15">
      <c r="A15" t="str">
        <f>IFERROR(__xludf.DUMMYFUNCTION("""COMPUTED_VALUE"""),"Heather Leacock")</f>
        <v>Heather Leacock</v>
      </c>
      <c r="B15">
        <f>SUMIF(Invoices!$C$2:$C1000,A15,Invoices!$I$2:$I1000)</f>
        <v>35.82</v>
      </c>
    </row>
    <row r="16">
      <c r="A16" t="str">
        <f>IFERROR(__xludf.DUMMYFUNCTION("""COMPUTED_VALUE"""),"Richard Cunningham")</f>
        <v>Richard Cunningham</v>
      </c>
      <c r="B16">
        <f>SUMIF(Invoices!$C$2:$C1000,A16,Invoices!$I$2:$I1000)</f>
        <v>43.82</v>
      </c>
    </row>
    <row r="17">
      <c r="A17" t="str">
        <f>IFERROR(__xludf.DUMMYFUNCTION("""COMPUTED_VALUE"""),"João Fernandes")</f>
        <v>João Fernandes</v>
      </c>
      <c r="B17">
        <f>SUMIF(Invoices!$C$2:$C1000,A17,Invoices!$I$2:$I1000)</f>
        <v>35.82</v>
      </c>
    </row>
    <row r="18">
      <c r="A18" t="str">
        <f>IFERROR(__xludf.DUMMYFUNCTION("""COMPUTED_VALUE"""),"Niklas Schröder")</f>
        <v>Niklas Schröder</v>
      </c>
      <c r="B18">
        <f>SUMIF(Invoices!$C$2:$C1000,A18,Invoices!$I$2:$I1000)</f>
        <v>32.93</v>
      </c>
    </row>
    <row r="19">
      <c r="A19" t="str">
        <f>IFERROR(__xludf.DUMMYFUNCTION("""COMPUTED_VALUE"""),"Jack Smith")</f>
        <v>Jack Smith</v>
      </c>
      <c r="B19">
        <f>SUMIF(Invoices!$C$2:$C1000,A19,Invoices!$I$2:$I1000)</f>
        <v>35.82</v>
      </c>
    </row>
    <row r="20">
      <c r="A20" t="str">
        <f>IFERROR(__xludf.DUMMYFUNCTION("""COMPUTED_VALUE"""),"Kathy Chase")</f>
        <v>Kathy Chase</v>
      </c>
      <c r="B20">
        <f>SUMIF(Invoices!$C$2:$C1000,A20,Invoices!$I$2:$I1000)</f>
        <v>33.82</v>
      </c>
    </row>
    <row r="21">
      <c r="A21" t="str">
        <f>IFERROR(__xludf.DUMMYFUNCTION("""COMPUTED_VALUE"""),"Martha Silk")</f>
        <v>Martha Silk</v>
      </c>
      <c r="B21">
        <f>SUMIF(Invoices!$C$2:$C1000,A21,Invoices!$I$2:$I1000)</f>
        <v>33.82</v>
      </c>
    </row>
    <row r="22">
      <c r="A22" t="str">
        <f>IFERROR(__xludf.DUMMYFUNCTION("""COMPUTED_VALUE"""),"Puja Srivastava")</f>
        <v>Puja Srivastava</v>
      </c>
      <c r="B22">
        <f>SUMIF(Invoices!$C$2:$C1000,A22,Invoices!$I$2:$I1000)</f>
        <v>33.04</v>
      </c>
    </row>
    <row r="23">
      <c r="A23" t="str">
        <f>IFERROR(__xludf.DUMMYFUNCTION("""COMPUTED_VALUE"""),"Victor Stevens")</f>
        <v>Victor Stevens</v>
      </c>
      <c r="B23">
        <f>SUMIF(Invoices!$C$2:$C1000,A23,Invoices!$I$2:$I1000)</f>
        <v>38.82</v>
      </c>
    </row>
    <row r="24">
      <c r="A24" t="str">
        <f>IFERROR(__xludf.DUMMYFUNCTION("""COMPUTED_VALUE"""),"Roberto Almeida")</f>
        <v>Roberto Almeida</v>
      </c>
      <c r="B24">
        <f>SUMIF(Invoices!$C$2:$C1000,A24,Invoices!$I$2:$I1000)</f>
        <v>33.82</v>
      </c>
    </row>
    <row r="25">
      <c r="A25" t="str">
        <f>IFERROR(__xludf.DUMMYFUNCTION("""COMPUTED_VALUE"""),"Leonie Köhler")</f>
        <v>Leonie Köhler</v>
      </c>
      <c r="B25">
        <f>SUMIF(Invoices!$C$2:$C1000,A25,Invoices!$I$2:$I1000)</f>
        <v>32.93</v>
      </c>
    </row>
    <row r="26">
      <c r="A26" t="str">
        <f>IFERROR(__xludf.DUMMYFUNCTION("""COMPUTED_VALUE"""),"Dan Miller")</f>
        <v>Dan Miller</v>
      </c>
      <c r="B26">
        <f>SUMIF(Invoices!$C$2:$C1000,A26,Invoices!$I$2:$I1000)</f>
        <v>34.93</v>
      </c>
    </row>
    <row r="27">
      <c r="A27" t="str">
        <f>IFERROR(__xludf.DUMMYFUNCTION("""COMPUTED_VALUE"""),"Tim Goyer")</f>
        <v>Tim Goyer</v>
      </c>
      <c r="B27">
        <f>SUMIF(Invoices!$C$2:$C1000,A27,Invoices!$I$2:$I1000)</f>
        <v>34.82</v>
      </c>
    </row>
    <row r="28">
      <c r="A28" t="str">
        <f>IFERROR(__xludf.DUMMYFUNCTION("""COMPUTED_VALUE"""),"Edward Francis")</f>
        <v>Edward Francis</v>
      </c>
      <c r="B28">
        <f>SUMIF(Invoices!$C$2:$C1000,A28,Invoices!$I$2:$I1000)</f>
        <v>33.82</v>
      </c>
    </row>
    <row r="29">
      <c r="A29" t="str">
        <f>IFERROR(__xludf.DUMMYFUNCTION("""COMPUTED_VALUE"""),"Joakim Johansson")</f>
        <v>Joakim Johansson</v>
      </c>
      <c r="B29">
        <f>SUMIF(Invoices!$C$2:$C1000,A29,Invoices!$I$2:$I1000)</f>
        <v>34.82</v>
      </c>
    </row>
    <row r="30">
      <c r="A30" t="str">
        <f>IFERROR(__xludf.DUMMYFUNCTION("""COMPUTED_VALUE"""),"Patrick Gray")</f>
        <v>Patrick Gray</v>
      </c>
      <c r="B30">
        <f>SUMIF(Invoices!$C$2:$C1000,A30,Invoices!$I$2:$I1000)</f>
        <v>33.82</v>
      </c>
    </row>
    <row r="31">
      <c r="A31" t="str">
        <f>IFERROR(__xludf.DUMMYFUNCTION("""COMPUTED_VALUE"""),"Manoj Pareek")</f>
        <v>Manoj Pareek</v>
      </c>
      <c r="B31">
        <f>SUMIF(Invoices!$C$2:$C1000,A31,Invoices!$I$2:$I1000)</f>
        <v>34.82</v>
      </c>
    </row>
    <row r="32">
      <c r="A32" t="str">
        <f>IFERROR(__xludf.DUMMYFUNCTION("""COMPUTED_VALUE"""),"Phil Hughes")</f>
        <v>Phil Hughes</v>
      </c>
      <c r="B32">
        <f>SUMIF(Invoices!$C$2:$C1000,A32,Invoices!$I$2:$I1000)</f>
        <v>33.82</v>
      </c>
    </row>
    <row r="33">
      <c r="A33" t="str">
        <f>IFERROR(__xludf.DUMMYFUNCTION("""COMPUTED_VALUE"""),"Bjørn Hansen")</f>
        <v>Bjørn Hansen</v>
      </c>
      <c r="B33">
        <f>SUMIF(Invoices!$C$2:$C1000,A33,Invoices!$I$2:$I1000)</f>
        <v>34.93</v>
      </c>
    </row>
    <row r="34">
      <c r="A34" t="str">
        <f>IFERROR(__xludf.DUMMYFUNCTION("""COMPUTED_VALUE"""),"Emma Jones")</f>
        <v>Emma Jones</v>
      </c>
      <c r="B34">
        <f>SUMIF(Invoices!$C$2:$C1000,A34,Invoices!$I$2:$I1000)</f>
        <v>32.93</v>
      </c>
    </row>
    <row r="35">
      <c r="A35" t="str">
        <f>IFERROR(__xludf.DUMMYFUNCTION("""COMPUTED_VALUE"""),"Fynn Zimmermann")</f>
        <v>Fynn Zimmermann</v>
      </c>
      <c r="B35">
        <f>SUMIF(Invoices!$C$2:$C1000,A35,Invoices!$I$2:$I1000)</f>
        <v>39.82</v>
      </c>
    </row>
    <row r="36">
      <c r="A36" t="str">
        <f>IFERROR(__xludf.DUMMYFUNCTION("""COMPUTED_VALUE"""),"Kara Nielsen")</f>
        <v>Kara Nielsen</v>
      </c>
      <c r="B36">
        <f>SUMIF(Invoices!$C$2:$C1000,A36,Invoices!$I$2:$I1000)</f>
        <v>32.93</v>
      </c>
    </row>
    <row r="37">
      <c r="A37" t="str">
        <f>IFERROR(__xludf.DUMMYFUNCTION("""COMPUTED_VALUE"""),"Robert Brown")</f>
        <v>Robert Brown</v>
      </c>
      <c r="B37">
        <f>SUMIF(Invoices!$C$2:$C1000,A37,Invoices!$I$2:$I1000)</f>
        <v>32.93</v>
      </c>
    </row>
    <row r="38">
      <c r="A38" t="str">
        <f>IFERROR(__xludf.DUMMYFUNCTION("""COMPUTED_VALUE"""),"Julia Barnett")</f>
        <v>Julia Barnett</v>
      </c>
      <c r="B38">
        <f>SUMIF(Invoices!$C$2:$C1000,A38,Invoices!$I$2:$I1000)</f>
        <v>39.82</v>
      </c>
    </row>
    <row r="39">
      <c r="A39" t="str">
        <f>IFERROR(__xludf.DUMMYFUNCTION("""COMPUTED_VALUE"""),"François Tremblay")</f>
        <v>François Tremblay</v>
      </c>
      <c r="B39">
        <f>SUMIF(Invoices!$C$2:$C1000,A39,Invoices!$I$2:$I1000)</f>
        <v>34.93</v>
      </c>
    </row>
    <row r="40">
      <c r="A40" t="str">
        <f>IFERROR(__xludf.DUMMYFUNCTION("""COMPUTED_VALUE"""),"Mark Philips")</f>
        <v>Mark Philips</v>
      </c>
      <c r="B40">
        <f>SUMIF(Invoices!$C$2:$C1000,A40,Invoices!$I$2:$I1000)</f>
        <v>33.82</v>
      </c>
    </row>
    <row r="41">
      <c r="A41" t="str">
        <f>IFERROR(__xludf.DUMMYFUNCTION("""COMPUTED_VALUE"""),"Diego Gutiérrez")</f>
        <v>Diego Gutiérrez</v>
      </c>
      <c r="B41">
        <f>SUMIF(Invoices!$C$2:$C1000,A41,Invoices!$I$2:$I1000)</f>
        <v>33.82</v>
      </c>
    </row>
    <row r="42">
      <c r="A42" t="str">
        <f>IFERROR(__xludf.DUMMYFUNCTION("""COMPUTED_VALUE"""),"Dominique Lefebvre")</f>
        <v>Dominique Lefebvre</v>
      </c>
      <c r="B42">
        <f>SUMIF(Invoices!$C$2:$C1000,A42,Invoices!$I$2:$I1000)</f>
        <v>34.82</v>
      </c>
    </row>
    <row r="43">
      <c r="A43" t="str">
        <f>IFERROR(__xludf.DUMMYFUNCTION("""COMPUTED_VALUE"""),"John Gordon")</f>
        <v>John Gordon</v>
      </c>
      <c r="B43">
        <f>SUMIF(Invoices!$C$2:$C1000,A43,Invoices!$I$2:$I1000)</f>
        <v>32.93</v>
      </c>
    </row>
    <row r="44">
      <c r="A44" t="str">
        <f>IFERROR(__xludf.DUMMYFUNCTION("""COMPUTED_VALUE"""),"Hannah Schneider")</f>
        <v>Hannah Schneider</v>
      </c>
      <c r="B44">
        <f>SUMIF(Invoices!$C$2:$C1000,A44,Invoices!$I$2:$I1000)</f>
        <v>33.82</v>
      </c>
    </row>
    <row r="45">
      <c r="A45" t="str">
        <f>IFERROR(__xludf.DUMMYFUNCTION("""COMPUTED_VALUE"""),"Terhi Hämäläinen")</f>
        <v>Terhi Hämäläinen</v>
      </c>
      <c r="B45">
        <f>SUMIF(Invoices!$C$2:$C1000,A45,Invoices!$I$2:$I1000)</f>
        <v>37.82</v>
      </c>
    </row>
    <row r="46">
      <c r="A46" t="str">
        <f>IFERROR(__xludf.DUMMYFUNCTION("""COMPUTED_VALUE"""),"Camille Bernard")</f>
        <v>Camille Bernard</v>
      </c>
      <c r="B46">
        <f>SUMIF(Invoices!$C$2:$C1000,A46,Invoices!$I$2:$I1000)</f>
        <v>34.82</v>
      </c>
    </row>
    <row r="47">
      <c r="A47" t="str">
        <f>IFERROR(__xludf.DUMMYFUNCTION("""COMPUTED_VALUE"""),"Madalena Sampaio")</f>
        <v>Madalena Sampaio</v>
      </c>
      <c r="B47">
        <f>SUMIF(Invoices!$C$2:$C1000,A47,Invoices!$I$2:$I1000)</f>
        <v>33.82</v>
      </c>
    </row>
    <row r="48">
      <c r="A48" t="str">
        <f>IFERROR(__xludf.DUMMYFUNCTION("""COMPUTED_VALUE"""),"Ellie Sullivan")</f>
        <v>Ellie Sullivan</v>
      </c>
      <c r="B48">
        <f>SUMIF(Invoices!$C$2:$C1000,A48,Invoices!$I$2:$I1000)</f>
        <v>32.93</v>
      </c>
    </row>
    <row r="49">
      <c r="A49" t="str">
        <f>IFERROR(__xludf.DUMMYFUNCTION("""COMPUTED_VALUE"""),"Ladislav Kovács")</f>
        <v>Ladislav Kovács</v>
      </c>
      <c r="B49">
        <f>SUMIF(Invoices!$C$2:$C1000,A49,Invoices!$I$2:$I1000)</f>
        <v>41.82</v>
      </c>
    </row>
    <row r="50">
      <c r="A50" t="str">
        <f>IFERROR(__xludf.DUMMYFUNCTION("""COMPUTED_VALUE"""),"Daan Peeters")</f>
        <v>Daan Peeters</v>
      </c>
      <c r="B50">
        <f>SUMIF(Invoices!$C$2:$C1000,A50,Invoices!$I$2:$I1000)</f>
        <v>33.82</v>
      </c>
    </row>
    <row r="51">
      <c r="A51" t="str">
        <f>IFERROR(__xludf.DUMMYFUNCTION("""COMPUTED_VALUE"""),"Steve Murray")</f>
        <v>Steve Murray</v>
      </c>
      <c r="B51">
        <f>SUMIF(Invoices!$C$2:$C1000,A51,Invoices!$I$2:$I1000)</f>
        <v>32.93</v>
      </c>
    </row>
    <row r="52">
      <c r="A52" t="str">
        <f>IFERROR(__xludf.DUMMYFUNCTION("""COMPUTED_VALUE"""),"Stanisław Wójcik")</f>
        <v>Stanisław Wójcik</v>
      </c>
      <c r="B52">
        <f>SUMIF(Invoices!$C$2:$C1000,A52,Invoices!$I$2:$I1000)</f>
        <v>33.82</v>
      </c>
    </row>
    <row r="53">
      <c r="A53" t="str">
        <f>IFERROR(__xludf.DUMMYFUNCTION("""COMPUTED_VALUE"""),"Mark Taylor")</f>
        <v>Mark Taylor</v>
      </c>
      <c r="B53">
        <f>SUMIF(Invoices!$C$2:$C1000,A53,Invoices!$I$2:$I1000)</f>
        <v>32.93</v>
      </c>
    </row>
    <row r="54">
      <c r="A54" t="str">
        <f>IFERROR(__xludf.DUMMYFUNCTION("""COMPUTED_VALUE"""),"Frank Harris")</f>
        <v>Frank Harris</v>
      </c>
      <c r="B54">
        <f>SUMIF(Invoices!$C$2:$C1000,A54,Invoices!$I$2:$I1000)</f>
        <v>33.82</v>
      </c>
    </row>
    <row r="55">
      <c r="A55" t="str">
        <f>IFERROR(__xludf.DUMMYFUNCTION("""COMPUTED_VALUE"""),"Enrique Muñoz")</f>
        <v>Enrique Muñoz</v>
      </c>
      <c r="B55">
        <f>SUMIF(Invoices!$C$2:$C1000,A55,Invoices!$I$2:$I1000)</f>
        <v>32.93</v>
      </c>
    </row>
    <row r="56">
      <c r="A56" t="str">
        <f>IFERROR(__xludf.DUMMYFUNCTION("""COMPUTED_VALUE"""),"Luis Rojas")</f>
        <v>Luis Rojas</v>
      </c>
      <c r="B56">
        <f>SUMIF(Invoices!$C$2:$C1000,A56,Invoices!$I$2:$I1000)</f>
        <v>42.82</v>
      </c>
    </row>
    <row r="57">
      <c r="A57" t="str">
        <f>IFERROR(__xludf.DUMMYFUNCTION("""COMPUTED_VALUE"""),"Helena Holý")</f>
        <v>Helena Holý</v>
      </c>
      <c r="B57">
        <f>SUMIF(Invoices!$C$2:$C1000,A57,Invoices!$I$2:$I1000)</f>
        <v>45.82</v>
      </c>
    </row>
    <row r="58">
      <c r="A58" t="str">
        <f>IFERROR(__xludf.DUMMYFUNCTION("""COMPUTED_VALUE"""),"Michelle Brooks")</f>
        <v>Michelle Brooks</v>
      </c>
      <c r="B58">
        <f>SUMIF(Invoices!$C$2:$C1000,A58,Invoices!$I$2:$I1000)</f>
        <v>32.93</v>
      </c>
    </row>
    <row r="59">
      <c r="A59" t="str">
        <f>IFERROR(__xludf.DUMMYFUNCTION("""COMPUTED_VALUE"""),"Jennifer Peterson")</f>
        <v>Jennifer Peterson</v>
      </c>
      <c r="B59">
        <f>SUMIF(Invoices!$C$2:$C1000,A59,Invoices!$I$2:$I1000)</f>
        <v>34.82</v>
      </c>
    </row>
    <row r="60">
      <c r="A60" t="str">
        <f>IFERROR(__xludf.DUMMYFUNCTION("""COMPUTED_VALUE"""),"Johannes Van der Berg")</f>
        <v>Johannes Van der Berg</v>
      </c>
      <c r="B60">
        <f>SUMIF(Invoices!$C$2:$C1000,A60,Invoices!$I$2:$I1000)</f>
        <v>36.82</v>
      </c>
    </row>
  </sheetData>
  <customSheetViews>
    <customSheetView guid="{226D54B1-0D0E-4336-8D8C-2D6869DA8E36}" filter="1" showAutoFilter="1">
      <autoFilter ref="$A$1:$B$60"/>
    </customSheetView>
  </customSheetView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38"/>
    <col customWidth="1" min="2" max="2" width="16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5969</v>
      </c>
    </row>
    <row r="2">
      <c r="A2" s="21">
        <v>0.1</v>
      </c>
    </row>
  </sheetData>
  <drawing r:id="rId1"/>
</worksheet>
</file>