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LoadRunner_final_task\Documentation\"/>
    </mc:Choice>
  </mc:AlternateContent>
  <bookViews>
    <workbookView xWindow="0" yWindow="0" windowWidth="2370" windowHeight="0" tabRatio="723"/>
  </bookViews>
  <sheets>
    <sheet name="Автоматизированный расчет" sheetId="3" r:id="rId1"/>
    <sheet name="Соответствие" sheetId="4" r:id="rId2"/>
    <sheet name="SummaryReport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3" l="1"/>
  <c r="G39" i="3"/>
  <c r="G40" i="3"/>
  <c r="G41" i="3"/>
  <c r="G42" i="3"/>
  <c r="G43" i="3"/>
  <c r="G44" i="3"/>
  <c r="G45" i="3"/>
  <c r="G46" i="3"/>
  <c r="G47" i="3"/>
  <c r="G48" i="3"/>
  <c r="G49" i="3"/>
  <c r="B49" i="3"/>
  <c r="B48" i="3"/>
  <c r="B47" i="3"/>
  <c r="B46" i="3"/>
  <c r="B45" i="3"/>
  <c r="B44" i="3"/>
  <c r="B43" i="3"/>
  <c r="B42" i="3"/>
  <c r="B41" i="3"/>
  <c r="B40" i="3"/>
  <c r="B39" i="3"/>
  <c r="B38" i="3"/>
  <c r="C38" i="3"/>
  <c r="H44" i="3" l="1"/>
  <c r="E8" i="3"/>
  <c r="F8" i="3" s="1"/>
  <c r="G8" i="3"/>
  <c r="D8" i="3"/>
  <c r="C44" i="3"/>
  <c r="H8" i="3" l="1"/>
  <c r="D44" i="3"/>
  <c r="I44" i="3"/>
  <c r="P7" i="3"/>
  <c r="D9" i="3" l="1"/>
  <c r="E9" i="3"/>
  <c r="F9" i="3" s="1"/>
  <c r="G9" i="3"/>
  <c r="D7" i="3"/>
  <c r="E7" i="3"/>
  <c r="F7" i="3" s="1"/>
  <c r="G7" i="3"/>
  <c r="H9" i="3" l="1"/>
  <c r="H7" i="3"/>
  <c r="B50" i="3"/>
  <c r="G30" i="3" l="1"/>
  <c r="E30" i="3"/>
  <c r="F30" i="3" s="1"/>
  <c r="D30" i="3"/>
  <c r="A29" i="3"/>
  <c r="G29" i="3" s="1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6" i="3"/>
  <c r="E6" i="3"/>
  <c r="F6" i="3" s="1"/>
  <c r="D6" i="3"/>
  <c r="G5" i="3"/>
  <c r="E5" i="3"/>
  <c r="F5" i="3" s="1"/>
  <c r="D5" i="3"/>
  <c r="G4" i="3"/>
  <c r="E4" i="3"/>
  <c r="F4" i="3" s="1"/>
  <c r="D4" i="3"/>
  <c r="G3" i="3"/>
  <c r="E3" i="3"/>
  <c r="F3" i="3" s="1"/>
  <c r="D3" i="3"/>
  <c r="G2" i="3"/>
  <c r="E2" i="3"/>
  <c r="F2" i="3" s="1"/>
  <c r="D2" i="3"/>
  <c r="P6" i="3"/>
  <c r="P5" i="3"/>
  <c r="P4" i="3"/>
  <c r="P3" i="3"/>
  <c r="P2" i="3"/>
  <c r="H18" i="3" l="1"/>
  <c r="D29" i="3"/>
  <c r="H26" i="3"/>
  <c r="H10" i="3"/>
  <c r="H17" i="3"/>
  <c r="H24" i="3"/>
  <c r="H25" i="3"/>
  <c r="E29" i="3"/>
  <c r="F29" i="3" s="1"/>
  <c r="H11" i="3"/>
  <c r="H6" i="3"/>
  <c r="H15" i="3"/>
  <c r="H16" i="3"/>
  <c r="H22" i="3"/>
  <c r="H23" i="3"/>
  <c r="H2" i="3"/>
  <c r="H4" i="3"/>
  <c r="H5" i="3"/>
  <c r="H13" i="3"/>
  <c r="H14" i="3"/>
  <c r="H20" i="3"/>
  <c r="H21" i="3"/>
  <c r="H28" i="3"/>
  <c r="H30" i="3"/>
  <c r="H3" i="3"/>
  <c r="H12" i="3"/>
  <c r="H19" i="3"/>
  <c r="H27" i="3"/>
  <c r="C42" i="3"/>
  <c r="C39" i="3"/>
  <c r="C40" i="3"/>
  <c r="C41" i="3"/>
  <c r="C43" i="3"/>
  <c r="C48" i="3"/>
  <c r="C45" i="3"/>
  <c r="H29" i="3" l="1"/>
  <c r="C47" i="3"/>
  <c r="C46" i="3"/>
  <c r="C49" i="3"/>
  <c r="C50" i="3" l="1"/>
  <c r="D40" i="3"/>
  <c r="G50" i="3" l="1"/>
  <c r="W2" i="3"/>
  <c r="S6" i="3" l="1"/>
  <c r="S4" i="3"/>
  <c r="S2" i="3"/>
  <c r="S5" i="3"/>
  <c r="S3" i="3"/>
  <c r="S7" i="3"/>
  <c r="A3" i="4" l="1"/>
  <c r="A4" i="4"/>
  <c r="A5" i="4"/>
  <c r="A6" i="4"/>
  <c r="A7" i="4"/>
  <c r="A8" i="4"/>
  <c r="A9" i="4"/>
  <c r="A10" i="4"/>
  <c r="A11" i="4"/>
  <c r="A12" i="4"/>
  <c r="A2" i="4"/>
  <c r="F38" i="3" s="1"/>
  <c r="H38" i="3" s="1"/>
  <c r="F41" i="3" l="1"/>
  <c r="F48" i="3"/>
  <c r="F42" i="3"/>
  <c r="F49" i="3"/>
  <c r="F43" i="3"/>
  <c r="F39" i="3"/>
  <c r="F47" i="3"/>
  <c r="F46" i="3"/>
  <c r="F45" i="3"/>
  <c r="F40" i="3"/>
  <c r="T7" i="3"/>
  <c r="H43" i="3" l="1"/>
  <c r="H41" i="3"/>
  <c r="H40" i="3"/>
  <c r="H39" i="3"/>
  <c r="H48" i="3"/>
  <c r="H45" i="3"/>
  <c r="H46" i="3"/>
  <c r="H49" i="3"/>
  <c r="H47" i="3"/>
  <c r="H42" i="3"/>
  <c r="D38" i="3"/>
  <c r="I38" i="3"/>
  <c r="H50" i="3" l="1"/>
  <c r="I49" i="3"/>
  <c r="I42" i="3"/>
  <c r="I41" i="3"/>
  <c r="I47" i="3"/>
  <c r="I45" i="3"/>
  <c r="I48" i="3"/>
  <c r="I43" i="3"/>
  <c r="I46" i="3"/>
  <c r="I40" i="3"/>
  <c r="I39" i="3"/>
  <c r="D48" i="3"/>
  <c r="D49" i="3"/>
  <c r="T2" i="3" l="1"/>
  <c r="T6" i="3"/>
  <c r="T3" i="3"/>
  <c r="V3" i="3" l="1"/>
  <c r="V2" i="3"/>
  <c r="S8" i="3"/>
  <c r="T5" i="3"/>
  <c r="V5" i="3" s="1"/>
  <c r="T4" i="3"/>
  <c r="D39" i="3"/>
  <c r="V6" i="3"/>
  <c r="D42" i="3"/>
  <c r="V4" i="3" l="1"/>
  <c r="V7" i="3" s="1"/>
  <c r="D46" i="3"/>
  <c r="D47" i="3"/>
  <c r="D41" i="3"/>
  <c r="D43" i="3"/>
  <c r="D45" i="3"/>
  <c r="D50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<sst xmlns="http://schemas.openxmlformats.org/spreadsheetml/2006/main" count="186" uniqueCount="89">
  <si>
    <t>Вход в систему</t>
  </si>
  <si>
    <t>Выход из системы</t>
  </si>
  <si>
    <t>Итого</t>
  </si>
  <si>
    <t xml:space="preserve">Удаление бронирования </t>
  </si>
  <si>
    <t xml:space="preserve">Отмена бронирования 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</si>
  <si>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</si>
  <si>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</si>
  <si>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</si>
  <si>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</si>
  <si>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</si>
  <si>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</si>
  <si>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</si>
  <si>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</si>
  <si>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</si>
  <si>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</si>
  <si>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</si>
  <si>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</si>
  <si>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</si>
  <si>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</si>
  <si>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</si>
  <si>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</si>
  <si>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</si>
  <si>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</si>
  <si>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</si>
  <si>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</si>
  <si>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</si>
  <si>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</si>
  <si>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</si>
  <si>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</si>
  <si>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</si>
  <si>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</si>
  <si>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Перход на страницу регистрации</t>
  </si>
  <si>
    <t>Логин</t>
  </si>
  <si>
    <t>Название запроса</t>
  </si>
  <si>
    <t>Статистика с ПРОДа</t>
  </si>
  <si>
    <t>Имя в статистике</t>
  </si>
  <si>
    <t>Имя в скрипте</t>
  </si>
  <si>
    <t>No Data</t>
  </si>
  <si>
    <t>ScriptName</t>
  </si>
  <si>
    <t>Главная страница</t>
  </si>
  <si>
    <t>Duration + Think_time</t>
  </si>
  <si>
    <t>Профиль</t>
  </si>
  <si>
    <t>log_out</t>
  </si>
  <si>
    <t>open_homepage</t>
  </si>
  <si>
    <t>log_in</t>
  </si>
  <si>
    <t>Action_Transaction</t>
  </si>
  <si>
    <t>Open_homepage</t>
  </si>
  <si>
    <t>Главная страница2</t>
  </si>
  <si>
    <t>Click_create_new_account</t>
  </si>
  <si>
    <t>Click_Register</t>
  </si>
  <si>
    <t>open_categories_speakers</t>
  </si>
  <si>
    <t>Переход на страницу категории товара</t>
  </si>
  <si>
    <t>Переход на страницу категории товара2</t>
  </si>
  <si>
    <t xml:space="preserve">Выбор товара из категории </t>
  </si>
  <si>
    <t>product_selection</t>
  </si>
  <si>
    <t>пусто</t>
  </si>
  <si>
    <t xml:space="preserve">Переход на страницу оплаты товара </t>
  </si>
  <si>
    <t>Выбор товара из категории 2</t>
  </si>
  <si>
    <t>Click_Checkout</t>
  </si>
  <si>
    <t>Просмотр корзины</t>
  </si>
  <si>
    <t>Просмотр корзины2</t>
  </si>
  <si>
    <t>Click_basket</t>
  </si>
  <si>
    <t>Ознакомление с товаром в корзине</t>
  </si>
  <si>
    <t>Покупка товара</t>
  </si>
  <si>
    <t>Click_Remove</t>
  </si>
  <si>
    <t>Бронирование товара</t>
  </si>
  <si>
    <t>Заполнение полей регистрации</t>
  </si>
  <si>
    <t>Заполнение полей регистрации2</t>
  </si>
  <si>
    <t>Подтверждение оплаты</t>
  </si>
  <si>
    <t>Shipping_Details</t>
  </si>
  <si>
    <t>Pay_now</t>
  </si>
  <si>
    <t>Оплата товара</t>
  </si>
  <si>
    <t>Оплата товара2</t>
  </si>
  <si>
    <t>Transaction Name</t>
  </si>
  <si>
    <t>SLA Status</t>
  </si>
  <si>
    <t xml:space="preserve">Threshold </t>
  </si>
  <si>
    <t xml:space="preserve">Violation(%) </t>
  </si>
  <si>
    <t>Maximum</t>
  </si>
  <si>
    <t>Std. Deviation</t>
  </si>
  <si>
    <t>90 Percent</t>
  </si>
  <si>
    <t>Pass</t>
  </si>
  <si>
    <t>Fail</t>
  </si>
  <si>
    <t>Stop</t>
  </si>
  <si>
    <t>01_Register_new_user</t>
  </si>
  <si>
    <t>UC02_Log_in_Log_out</t>
  </si>
  <si>
    <t>UC03_purchase_of_goods</t>
  </si>
  <si>
    <t>UC04_product_in_the_cart</t>
  </si>
  <si>
    <t>UC05_booking_of_goods</t>
  </si>
  <si>
    <t>UC06_removing_a_reservation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</si>
</sst>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06">
    <xf numFmtId="0" fontId="0" fillId="0" borderId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13" fillId="0" borderId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6" applyNumberFormat="0" applyAlignment="0" applyProtection="0"/>
    <xf numFmtId="0" fontId="26" fillId="7" borderId="7" applyNumberFormat="0" applyAlignment="0" applyProtection="0"/>
    <xf numFmtId="0" fontId="27" fillId="7" borderId="6" applyNumberFormat="0" applyAlignment="0" applyProtection="0"/>
    <xf numFmtId="0" fontId="28" fillId="0" borderId="8" applyNumberFormat="0" applyFill="0" applyAlignment="0" applyProtection="0"/>
    <xf numFmtId="0" fontId="29" fillId="8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3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3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3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3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3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0" borderId="0"/>
    <xf numFmtId="0" fontId="12" fillId="9" borderId="10" applyNumberFormat="0" applyFont="0" applyAlignment="0" applyProtection="0"/>
    <xf numFmtId="9" fontId="33" fillId="0" borderId="0" applyFont="0" applyFill="0" applyBorder="0" applyAlignment="0" applyProtection="0"/>
    <xf numFmtId="0" fontId="11" fillId="0" borderId="0"/>
    <xf numFmtId="0" fontId="37" fillId="4" borderId="0" applyNumberFormat="0" applyBorder="0" applyAlignment="0" applyProtection="0"/>
    <xf numFmtId="0" fontId="11" fillId="9" borderId="10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32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32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32" fillId="21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32" fillId="25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32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32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7" borderId="2" xfId="44" applyFont="1" applyFill="1" applyBorder="1"/>
    <xf numFmtId="0" fontId="16" fillId="0" borderId="2" xfId="0" applyFont="1" applyBorder="1" applyAlignment="1">
      <alignment vertical="center" wrapText="1"/>
    </xf>
    <xf numFmtId="0" fontId="0" fillId="39" borderId="2" xfId="0" applyFill="1" applyBorder="1"/>
    <xf numFmtId="0" fontId="16" fillId="38" borderId="13" xfId="0" applyFont="1" applyFill="1" applyBorder="1" applyAlignment="1">
      <alignment vertical="center" wrapText="1"/>
    </xf>
    <xf numFmtId="0" fontId="14" fillId="38" borderId="13" xfId="0" applyFont="1" applyFill="1" applyBorder="1" applyAlignment="1">
      <alignment horizontal="left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0" xfId="44" applyFont="1" applyBorder="1"/>
    <xf numFmtId="0" fontId="16" fillId="0" borderId="0" xfId="0" applyFont="1" applyBorder="1" applyAlignment="1">
      <alignment vertical="center" wrapText="1"/>
    </xf>
    <xf numFmtId="1" fontId="0" fillId="35" borderId="2" xfId="0" applyNumberFormat="1" applyFill="1" applyBorder="1"/>
    <xf numFmtId="0" fontId="0" fillId="38" borderId="2" xfId="0" applyFill="1" applyBorder="1"/>
    <xf numFmtId="1" fontId="0" fillId="0" borderId="2" xfId="0" applyNumberFormat="1" applyFill="1" applyBorder="1"/>
    <xf numFmtId="2" fontId="0" fillId="0" borderId="0" xfId="44" applyNumberFormat="1" applyFont="1" applyBorder="1"/>
    <xf numFmtId="0" fontId="0" fillId="39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1" fontId="0" fillId="0" borderId="0" xfId="0" applyNumberFormat="1" applyBorder="1"/>
    <xf numFmtId="0" fontId="0" fillId="0" borderId="24" xfId="0" applyBorder="1"/>
    <xf numFmtId="0" fontId="0" fillId="0" borderId="25" xfId="0" applyBorder="1"/>
    <xf numFmtId="0" fontId="0" fillId="34" borderId="17" xfId="0" applyFill="1" applyBorder="1"/>
    <xf numFmtId="9" fontId="0" fillId="0" borderId="2" xfId="0" applyNumberFormat="1" applyFont="1" applyBorder="1"/>
    <xf numFmtId="0" fontId="0" fillId="0" borderId="26" xfId="0" applyFont="1" applyBorder="1"/>
    <xf numFmtId="0" fontId="34" fillId="0" borderId="22" xfId="0" applyFont="1" applyBorder="1"/>
    <xf numFmtId="164" fontId="34" fillId="0" borderId="0" xfId="0" applyNumberFormat="1" applyFont="1" applyBorder="1"/>
    <xf numFmtId="0" fontId="34" fillId="0" borderId="0" xfId="0" applyFont="1" applyBorder="1"/>
    <xf numFmtId="1" fontId="34" fillId="0" borderId="0" xfId="0" applyNumberFormat="1" applyFont="1" applyBorder="1"/>
    <xf numFmtId="9" fontId="0" fillId="0" borderId="27" xfId="0" applyNumberFormat="1" applyBorder="1"/>
    <xf numFmtId="0" fontId="16" fillId="38" borderId="17" xfId="0" applyFont="1" applyFill="1" applyBorder="1" applyAlignment="1">
      <alignment vertical="center" wrapText="1"/>
    </xf>
    <xf numFmtId="0" fontId="14" fillId="38" borderId="17" xfId="0" applyFont="1" applyFill="1" applyBorder="1" applyAlignment="1">
      <alignment horizontal="center" vertical="center" wrapText="1"/>
    </xf>
    <xf numFmtId="1" fontId="0" fillId="0" borderId="2" xfId="0" applyNumberFormat="1" applyBorder="1"/>
    <xf numFmtId="0" fontId="16" fillId="0" borderId="2" xfId="0" applyFont="1" applyBorder="1" applyAlignment="1">
      <alignment wrapText="1"/>
    </xf>
    <xf numFmtId="0" fontId="0" fillId="0" borderId="2" xfId="0" applyBorder="1"/>
    <xf numFmtId="0" fontId="0" fillId="34" borderId="0" xfId="0" applyFill="1"/>
    <xf numFmtId="0" fontId="5" fillId="0" borderId="0" xfId="136"/>
    <xf numFmtId="0" fontId="0" fillId="5" borderId="0" xfId="0" applyFill="1" applyBorder="1"/>
    <xf numFmtId="0" fontId="0" fillId="36" borderId="2" xfId="0" applyFill="1" applyBorder="1"/>
    <xf numFmtId="0" fontId="0" fillId="36" borderId="2" xfId="0" applyNumberFormat="1" applyFill="1" applyBorder="1"/>
    <xf numFmtId="0" fontId="0" fillId="0" borderId="2" xfId="0" applyNumberFormat="1" applyFill="1" applyBorder="1"/>
    <xf numFmtId="0" fontId="0" fillId="34" borderId="2" xfId="0" applyNumberFormat="1" applyFill="1" applyBorder="1"/>
    <xf numFmtId="0" fontId="0" fillId="36" borderId="12" xfId="0" applyNumberFormat="1" applyFill="1" applyBorder="1"/>
    <xf numFmtId="0" fontId="14" fillId="0" borderId="13" xfId="0" applyFont="1" applyFill="1" applyBorder="1" applyAlignment="1">
      <alignment horizontal="left" vertical="center" wrapText="1"/>
    </xf>
    <xf numFmtId="0" fontId="14" fillId="0" borderId="17" xfId="0" applyFont="1" applyFill="1" applyBorder="1" applyAlignment="1">
      <alignment horizontal="center" vertical="center" wrapText="1"/>
    </xf>
    <xf numFmtId="9" fontId="0" fillId="0" borderId="2" xfId="44" applyFont="1" applyFill="1" applyBorder="1"/>
    <xf numFmtId="1" fontId="14" fillId="0" borderId="2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9" fontId="0" fillId="0" borderId="0" xfId="44" applyFont="1" applyFill="1" applyBorder="1"/>
    <xf numFmtId="0" fontId="0" fillId="0" borderId="0" xfId="0" applyFill="1" applyAlignment="1">
      <alignment horizontal="left"/>
    </xf>
    <xf numFmtId="0" fontId="0" fillId="0" borderId="0" xfId="0" applyFill="1" applyBorder="1"/>
    <xf numFmtId="1" fontId="0" fillId="0" borderId="0" xfId="0" applyNumberFormat="1" applyFill="1" applyBorder="1"/>
    <xf numFmtId="165" fontId="0" fillId="0" borderId="0" xfId="0" applyNumberFormat="1" applyFill="1" applyBorder="1"/>
    <xf numFmtId="1" fontId="0" fillId="0" borderId="0" xfId="0" quotePrefix="1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37" borderId="1" xfId="44" applyFont="1" applyFill="1" applyBorder="1"/>
    <xf numFmtId="0" fontId="15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37" borderId="2" xfId="0" applyFill="1" applyBorder="1"/>
    <xf numFmtId="0" fontId="0" fillId="39" borderId="1" xfId="0" applyFill="1" applyBorder="1"/>
    <xf numFmtId="2" fontId="0" fillId="0" borderId="0" xfId="0" applyNumberFormat="1" applyBorder="1"/>
    <xf numFmtId="0" fontId="0" fillId="39" borderId="32" xfId="0" applyFill="1" applyBorder="1"/>
    <xf numFmtId="0" fontId="14" fillId="0" borderId="33" xfId="0" applyFont="1" applyFill="1" applyBorder="1" applyAlignment="1">
      <alignment horizontal="left" vertical="center" wrapText="1"/>
    </xf>
    <xf numFmtId="1" fontId="0" fillId="0" borderId="12" xfId="0" applyNumberFormat="1" applyFill="1" applyBorder="1"/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29" xfId="0" applyFill="1" applyBorder="1" applyAlignment="1">
      <alignment horizontal="center"/>
    </xf>
  </cellXfs>
  <cellStyles count="206">
    <cellStyle name="20% — акцент1" xfId="19" builtinId="30" customBuiltin="1"/>
    <cellStyle name="20% — акцент1 10" xfId="166"/>
    <cellStyle name="20% — акцент1 11" xfId="180"/>
    <cellStyle name="20% — акцент1 12" xfId="194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1 8" xfId="138"/>
    <cellStyle name="20% — акцент1 9" xfId="152"/>
    <cellStyle name="20% — акцент2" xfId="23" builtinId="34" customBuiltin="1"/>
    <cellStyle name="20% — акцент2 10" xfId="168"/>
    <cellStyle name="20% — акцент2 11" xfId="182"/>
    <cellStyle name="20% — акцент2 12" xfId="196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2 8" xfId="140"/>
    <cellStyle name="20% — акцент2 9" xfId="154"/>
    <cellStyle name="20% — акцент3" xfId="27" builtinId="38" customBuiltin="1"/>
    <cellStyle name="20% — акцент3 10" xfId="170"/>
    <cellStyle name="20% — акцент3 11" xfId="184"/>
    <cellStyle name="20% — акцент3 12" xfId="198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3 8" xfId="142"/>
    <cellStyle name="20% — акцент3 9" xfId="156"/>
    <cellStyle name="20% — акцент4" xfId="31" builtinId="42" customBuiltin="1"/>
    <cellStyle name="20% — акцент4 10" xfId="172"/>
    <cellStyle name="20% — акцент4 11" xfId="186"/>
    <cellStyle name="20% — акцент4 12" xfId="200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4 8" xfId="144"/>
    <cellStyle name="20% — акцент4 9" xfId="158"/>
    <cellStyle name="20% — акцент5" xfId="35" builtinId="46" customBuiltin="1"/>
    <cellStyle name="20% — акцент5 10" xfId="174"/>
    <cellStyle name="20% — акцент5 11" xfId="188"/>
    <cellStyle name="20% — акцент5 12" xfId="202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5 8" xfId="146"/>
    <cellStyle name="20% — акцент5 9" xfId="160"/>
    <cellStyle name="20% — акцент6" xfId="39" builtinId="50" customBuiltin="1"/>
    <cellStyle name="20% — акцент6 10" xfId="176"/>
    <cellStyle name="20% — акцент6 11" xfId="190"/>
    <cellStyle name="20% — акцент6 12" xfId="204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20% — акцент6 8" xfId="148"/>
    <cellStyle name="20% — акцент6 9" xfId="162"/>
    <cellStyle name="40% — акцент1" xfId="20" builtinId="31" customBuiltin="1"/>
    <cellStyle name="40% — акцент1 10" xfId="167"/>
    <cellStyle name="40% — акцент1 11" xfId="181"/>
    <cellStyle name="40% — акцент1 12" xfId="195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1 8" xfId="139"/>
    <cellStyle name="40% — акцент1 9" xfId="153"/>
    <cellStyle name="40% — акцент2" xfId="24" builtinId="35" customBuiltin="1"/>
    <cellStyle name="40% — акцент2 10" xfId="169"/>
    <cellStyle name="40% — акцент2 11" xfId="183"/>
    <cellStyle name="40% — акцент2 12" xfId="197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2 8" xfId="141"/>
    <cellStyle name="40% — акцент2 9" xfId="155"/>
    <cellStyle name="40% — акцент3" xfId="28" builtinId="39" customBuiltin="1"/>
    <cellStyle name="40% — акцент3 10" xfId="171"/>
    <cellStyle name="40% — акцент3 11" xfId="185"/>
    <cellStyle name="40% — акцент3 12" xfId="199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3 8" xfId="143"/>
    <cellStyle name="40% — акцент3 9" xfId="157"/>
    <cellStyle name="40% — акцент4" xfId="32" builtinId="43" customBuiltin="1"/>
    <cellStyle name="40% — акцент4 10" xfId="173"/>
    <cellStyle name="40% — акцент4 11" xfId="187"/>
    <cellStyle name="40% — акцент4 12" xfId="20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4 8" xfId="145"/>
    <cellStyle name="40% — акцент4 9" xfId="159"/>
    <cellStyle name="40% — акцент5" xfId="36" builtinId="47" customBuiltin="1"/>
    <cellStyle name="40% — акцент5 10" xfId="175"/>
    <cellStyle name="40% — акцент5 11" xfId="189"/>
    <cellStyle name="40% — акцент5 12" xfId="203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5 8" xfId="147"/>
    <cellStyle name="40% — акцент5 9" xfId="161"/>
    <cellStyle name="40% — акцент6" xfId="40" builtinId="51" customBuiltin="1"/>
    <cellStyle name="40% — акцент6 10" xfId="177"/>
    <cellStyle name="40% — акцент6 11" xfId="191"/>
    <cellStyle name="40% — акцент6 12" xfId="205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40% — акцент6 8" xfId="149"/>
    <cellStyle name="40% — акцент6 9" xfId="163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10" xfId="136"/>
    <cellStyle name="Обычный 11" xfId="150"/>
    <cellStyle name="Обычный 12" xfId="164"/>
    <cellStyle name="Обычный 13" xfId="178"/>
    <cellStyle name="Обычный 14" xfId="192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10" xfId="151"/>
    <cellStyle name="Примечание 11" xfId="165"/>
    <cellStyle name="Примечание 12" xfId="179"/>
    <cellStyle name="Примечание 13" xfId="193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имечание 9" xfId="13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76.372312615742" createdVersion="6" refreshedVersion="6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1">
        <s v="Главная страница"/>
        <s v="Вход в систему"/>
        <s v="Переход на страницу категории товара"/>
        <s v="Выбор товара из категории "/>
        <s v="Переход на страницу оплаты товара "/>
        <s v="Оплата товара"/>
        <s v="Подтверждение оплаты"/>
        <s v="Просмотр корзины"/>
        <s v="Выход из системы"/>
        <s v="Отмена бронирования "/>
        <s v="Перход на страницу регистрации"/>
        <s v="Заполнение полей регистрации"/>
        <m/>
        <s v="Оплата билета" u="1"/>
        <s v="Переход на следуюущий эран после регистарции" u="1"/>
        <s v="Выбор рейса из найденных " u="1"/>
        <s v="Просмотр квитанций" u="1"/>
        <s v="Переход на страницу поиска билетов" u="1"/>
        <s v="Заполнение полей для поиска билета " u="1"/>
        <s v="Главная Welcome страница" u="1"/>
        <s v="Заполнение полей регистарции" u="1"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4"/>
    </cacheField>
    <cacheField name="pacing" numFmtId="0">
      <sharedItems containsString="0" containsBlank="1" containsNumber="1" containsInteger="1" minValue="19" maxValue="47"/>
    </cacheField>
    <cacheField name="одним пользователем в минуту" numFmtId="2">
      <sharedItems containsString="0" containsBlank="1" containsNumber="1" minValue="1.2765957446808511" maxValue="3.1578947368421053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25.531914893617021" maxValue="114.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Покупка товара"/>
    <x v="0"/>
    <n v="1"/>
    <n v="4"/>
    <n v="42"/>
    <n v="1.4285714285714286"/>
    <n v="20"/>
    <n v="114.28571428571429"/>
  </r>
  <r>
    <s v="Покупка товара"/>
    <x v="1"/>
    <n v="1"/>
    <n v="4"/>
    <n v="42"/>
    <n v="1.4285714285714286"/>
    <n v="20"/>
    <n v="114.28571428571429"/>
  </r>
  <r>
    <s v="Покупка товара"/>
    <x v="2"/>
    <n v="1"/>
    <n v="4"/>
    <n v="42"/>
    <n v="1.4285714285714286"/>
    <n v="20"/>
    <n v="114.28571428571429"/>
  </r>
  <r>
    <s v="Покупка товара"/>
    <x v="3"/>
    <n v="1"/>
    <n v="4"/>
    <n v="42"/>
    <n v="1.4285714285714286"/>
    <n v="20"/>
    <n v="114.28571428571429"/>
  </r>
  <r>
    <s v="Покупка товара"/>
    <x v="4"/>
    <n v="1"/>
    <n v="4"/>
    <n v="42"/>
    <n v="1.4285714285714286"/>
    <n v="20"/>
    <n v="114.28571428571429"/>
  </r>
  <r>
    <s v="Покупка товара"/>
    <x v="5"/>
    <n v="1"/>
    <n v="4"/>
    <n v="42"/>
    <n v="1.4285714285714286"/>
    <n v="20"/>
    <n v="114.28571428571429"/>
  </r>
  <r>
    <s v="Покупка товара"/>
    <x v="6"/>
    <n v="1"/>
    <n v="4"/>
    <n v="42"/>
    <n v="1.4285714285714286"/>
    <n v="20"/>
    <n v="114.28571428571429"/>
  </r>
  <r>
    <s v="Покупка товара"/>
    <x v="7"/>
    <n v="1"/>
    <n v="4"/>
    <n v="42"/>
    <n v="1.4285714285714286"/>
    <n v="20"/>
    <n v="114.28571428571429"/>
  </r>
  <r>
    <s v="Покупка товара"/>
    <x v="8"/>
    <n v="1"/>
    <n v="4"/>
    <n v="42"/>
    <n v="1.4285714285714286"/>
    <n v="20"/>
    <n v="114.28571428571429"/>
  </r>
  <r>
    <s v="Удаление бронирования "/>
    <x v="0"/>
    <n v="1"/>
    <n v="1"/>
    <n v="25"/>
    <n v="2.4"/>
    <n v="20"/>
    <n v="48"/>
  </r>
  <r>
    <s v="Удаление бронирования "/>
    <x v="1"/>
    <n v="1"/>
    <n v="1"/>
    <n v="25"/>
    <n v="2.4"/>
    <n v="20"/>
    <n v="48"/>
  </r>
  <r>
    <s v="Удаление бронирования "/>
    <x v="7"/>
    <n v="1"/>
    <n v="1"/>
    <n v="25"/>
    <n v="2.4"/>
    <n v="20"/>
    <n v="48"/>
  </r>
  <r>
    <s v="Удаление бронирования "/>
    <x v="9"/>
    <n v="1"/>
    <n v="1"/>
    <n v="25"/>
    <n v="2.4"/>
    <n v="20"/>
    <n v="48"/>
  </r>
  <r>
    <s v="Регистрация новых пользователей"/>
    <x v="0"/>
    <n v="1"/>
    <n v="1"/>
    <n v="19"/>
    <n v="3.1578947368421053"/>
    <n v="20"/>
    <n v="63.15789473684211"/>
  </r>
  <r>
    <s v="Регистрация новых пользователей"/>
    <x v="10"/>
    <n v="1"/>
    <n v="1"/>
    <n v="19"/>
    <n v="3.1578947368421053"/>
    <n v="20"/>
    <n v="63.15789473684211"/>
  </r>
  <r>
    <s v="Регистрация новых пользователей"/>
    <x v="11"/>
    <n v="1"/>
    <n v="1"/>
    <n v="19"/>
    <n v="3.1578947368421053"/>
    <n v="20"/>
    <n v="63.15789473684211"/>
  </r>
  <r>
    <s v="Регистрация новых пользователей"/>
    <x v="8"/>
    <n v="1"/>
    <n v="1"/>
    <n v="19"/>
    <n v="3.1578947368421053"/>
    <n v="20"/>
    <n v="63.15789473684211"/>
  </r>
  <r>
    <s v="Логин"/>
    <x v="0"/>
    <n v="1"/>
    <n v="1"/>
    <n v="36"/>
    <n v="1.6666666666666667"/>
    <n v="20"/>
    <n v="33.333333333333336"/>
  </r>
  <r>
    <s v="Логин"/>
    <x v="1"/>
    <n v="1"/>
    <n v="1"/>
    <n v="36"/>
    <n v="1.6666666666666667"/>
    <n v="20"/>
    <n v="33.333333333333336"/>
  </r>
  <r>
    <s v="Логин"/>
    <x v="8"/>
    <n v="1"/>
    <n v="1"/>
    <n v="36"/>
    <n v="1.6666666666666667"/>
    <n v="20"/>
    <n v="33.333333333333336"/>
  </r>
  <r>
    <s v="Бронирование товара"/>
    <x v="0"/>
    <n v="1"/>
    <n v="2"/>
    <n v="34"/>
    <n v="1.7647058823529411"/>
    <n v="20"/>
    <n v="70.588235294117652"/>
  </r>
  <r>
    <s v="Бронирование товара"/>
    <x v="1"/>
    <n v="1"/>
    <n v="2"/>
    <n v="34"/>
    <n v="1.7647058823529411"/>
    <n v="20"/>
    <n v="70.588235294117652"/>
  </r>
  <r>
    <s v="Бронирование товара"/>
    <x v="2"/>
    <n v="1"/>
    <n v="2"/>
    <n v="34"/>
    <n v="1.7647058823529411"/>
    <n v="20"/>
    <n v="70.588235294117652"/>
  </r>
  <r>
    <s v="Бронирование товара"/>
    <x v="3"/>
    <n v="1"/>
    <n v="2"/>
    <n v="34"/>
    <n v="1.7647058823529411"/>
    <n v="20"/>
    <n v="70.588235294117652"/>
  </r>
  <r>
    <s v="Бронирование товара"/>
    <x v="4"/>
    <n v="1"/>
    <n v="2"/>
    <n v="34"/>
    <n v="1.7647058823529411"/>
    <n v="20"/>
    <n v="70.588235294117652"/>
  </r>
  <r>
    <s v="Ознакомление с товаром в корзине"/>
    <x v="0"/>
    <n v="1"/>
    <n v="1"/>
    <n v="47"/>
    <n v="1.2765957446808511"/>
    <n v="20"/>
    <n v="25.531914893617021"/>
  </r>
  <r>
    <s v="Ознакомление с товаром в корзине"/>
    <x v="1"/>
    <n v="1"/>
    <n v="1"/>
    <n v="47"/>
    <n v="1.2765957446808511"/>
    <n v="20"/>
    <n v="25.531914893617021"/>
  </r>
  <r>
    <s v="Ознакомление с товаром в корзине"/>
    <x v="2"/>
    <n v="1"/>
    <n v="1"/>
    <n v="47"/>
    <n v="1.2765957446808511"/>
    <n v="20"/>
    <n v="25.531914893617021"/>
  </r>
  <r>
    <s v="Ознакомление с товаром в корзине"/>
    <x v="7"/>
    <n v="1"/>
    <n v="1"/>
    <n v="47"/>
    <n v="1.2765957446808511"/>
    <n v="20"/>
    <n v="25.531914893617021"/>
  </r>
  <r>
    <m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22">
        <item x="1"/>
        <item n="Переход на страницу оплаты товара" m="1" x="15"/>
        <item x="8"/>
        <item n="Выбор товара из категории " m="1" x="18"/>
        <item n="Оплата товара" m="1" x="13"/>
        <item x="9"/>
        <item n="Просмотр корзины" m="1" x="16"/>
        <item n="Главная страница" m="1" x="19"/>
        <item x="10"/>
        <item n="Заполнение полей регистрации" m="1" x="20"/>
        <item m="1" x="14"/>
        <item n="Переход на страницу категории товара" m="1" x="17"/>
        <item n="Главная страница2" x="0"/>
        <item n="Переход на страницу категории товара2" x="2"/>
        <item x="6"/>
        <item n="пусто" x="12"/>
        <item n="Выбор товара из категории 2" x="3"/>
        <item x="4"/>
        <item n="Просмотр корзины2" x="7"/>
        <item n="Заполнение полей регистрации2" x="11"/>
        <item n="Оплата товара2"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2"/>
    </i>
    <i>
      <x v="5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9"/>
  <sheetViews>
    <sheetView tabSelected="1" topLeftCell="A28" zoomScale="80" zoomScaleNormal="80" workbookViewId="0">
      <selection activeCell="G38" sqref="G38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3.42578125" customWidth="1"/>
    <col min="7" max="7" width="18.7109375" bestFit="1" customWidth="1"/>
    <col min="8" max="8" width="23.140625" customWidth="1"/>
    <col min="9" max="9" width="41.710937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12.28515625" customWidth="1"/>
  </cols>
  <sheetData>
    <row r="1" spans="1:23" ht="15.75" thickBot="1" x14ac:dyDescent="0.3">
      <c r="A1" t="s">
        <v>5</v>
      </c>
      <c r="B1" t="s">
        <v>6</v>
      </c>
      <c r="C1" t="s">
        <v>7</v>
      </c>
      <c r="D1" t="s">
        <v>11</v>
      </c>
      <c r="E1" t="s">
        <v>21</v>
      </c>
      <c r="F1" t="s">
        <v>22</v>
      </c>
      <c r="G1" t="s">
        <v>23</v>
      </c>
      <c r="H1" t="s">
        <v>2</v>
      </c>
      <c r="I1" s="2" t="s">
        <v>8</v>
      </c>
      <c r="J1" t="s">
        <v>20</v>
      </c>
      <c r="M1" s="25" t="s">
        <v>10</v>
      </c>
      <c r="N1" s="26" t="s">
        <v>12</v>
      </c>
      <c r="O1" s="26" t="s">
        <v>13</v>
      </c>
      <c r="P1" s="26" t="s">
        <v>40</v>
      </c>
      <c r="Q1" s="26" t="s">
        <v>14</v>
      </c>
      <c r="R1" s="26" t="s">
        <v>11</v>
      </c>
      <c r="S1" s="34" t="s">
        <v>18</v>
      </c>
      <c r="T1" s="35" t="s">
        <v>15</v>
      </c>
      <c r="U1" s="35" t="s">
        <v>16</v>
      </c>
      <c r="V1" s="35" t="s">
        <v>17</v>
      </c>
      <c r="W1" s="14" t="s">
        <v>19</v>
      </c>
    </row>
    <row r="2" spans="1:23" x14ac:dyDescent="0.25">
      <c r="A2" s="9" t="s">
        <v>63</v>
      </c>
      <c r="B2" s="9" t="s">
        <v>39</v>
      </c>
      <c r="C2" s="21">
        <v>1</v>
      </c>
      <c r="D2" s="23">
        <f t="shared" ref="D2:D3" si="0">VLOOKUP(A2,$M$1:$X$8,6,FALSE)</f>
        <v>4</v>
      </c>
      <c r="E2">
        <f>VLOOKUP(A2,$M$1:$X$8,5,FALSE)</f>
        <v>42</v>
      </c>
      <c r="F2" s="5">
        <f>60/E2*C2</f>
        <v>1.4285714285714286</v>
      </c>
      <c r="G2">
        <f>VLOOKUP(A2,$M$1:$X$8,9,FALSE)</f>
        <v>20</v>
      </c>
      <c r="H2" s="4">
        <f>D2*F2*G2</f>
        <v>114.28571428571429</v>
      </c>
      <c r="I2" s="3" t="s">
        <v>0</v>
      </c>
      <c r="J2" s="4">
        <v>291.73919780678227</v>
      </c>
      <c r="K2" s="1"/>
      <c r="L2">
        <v>1</v>
      </c>
      <c r="M2" s="27" t="s">
        <v>63</v>
      </c>
      <c r="N2" s="48">
        <v>12.8</v>
      </c>
      <c r="O2" s="49">
        <v>16</v>
      </c>
      <c r="P2" s="50">
        <f>N2+O2</f>
        <v>28.8</v>
      </c>
      <c r="Q2" s="51">
        <v>42</v>
      </c>
      <c r="R2" s="32">
        <v>4</v>
      </c>
      <c r="S2" s="33">
        <f t="shared" ref="S2:S7" si="1">R2/W$2</f>
        <v>0.4</v>
      </c>
      <c r="T2" s="36">
        <f t="shared" ref="T2:T7" si="2">60/(Q2)</f>
        <v>1.4285714285714286</v>
      </c>
      <c r="U2" s="37">
        <v>20</v>
      </c>
      <c r="V2" s="38">
        <f>ROUND(R2*T2*U2,0)</f>
        <v>114</v>
      </c>
      <c r="W2" s="12">
        <f>SUM(R2:R7)</f>
        <v>10</v>
      </c>
    </row>
    <row r="3" spans="1:23" x14ac:dyDescent="0.25">
      <c r="A3" s="9" t="s">
        <v>63</v>
      </c>
      <c r="B3" s="9" t="s">
        <v>0</v>
      </c>
      <c r="C3" s="21">
        <v>1</v>
      </c>
      <c r="D3" s="24">
        <f t="shared" si="0"/>
        <v>4</v>
      </c>
      <c r="E3">
        <f>VLOOKUP(A3,$M$1:$X$8,5,FALSE)</f>
        <v>42</v>
      </c>
      <c r="F3" s="5">
        <f>60/E3*C3</f>
        <v>1.4285714285714286</v>
      </c>
      <c r="G3">
        <f>VLOOKUP(A3,$M$1:$X$8,9,FALSE)</f>
        <v>20</v>
      </c>
      <c r="H3" s="4">
        <f>D3*F3*G3</f>
        <v>114.28571428571429</v>
      </c>
      <c r="I3" s="3" t="s">
        <v>1</v>
      </c>
      <c r="J3" s="4">
        <v>210.77694235588976</v>
      </c>
      <c r="K3" s="1"/>
      <c r="L3" s="45"/>
      <c r="M3" s="27" t="s">
        <v>3</v>
      </c>
      <c r="N3" s="48">
        <v>8.9</v>
      </c>
      <c r="O3" s="49">
        <v>8</v>
      </c>
      <c r="P3" s="50">
        <f t="shared" ref="P3:P7" si="3">N3+O3</f>
        <v>16.899999999999999</v>
      </c>
      <c r="Q3" s="51">
        <v>25</v>
      </c>
      <c r="R3" s="32">
        <v>1</v>
      </c>
      <c r="S3" s="33">
        <f t="shared" si="1"/>
        <v>0.1</v>
      </c>
      <c r="T3" s="36">
        <f t="shared" si="2"/>
        <v>2.4</v>
      </c>
      <c r="U3" s="37">
        <v>20</v>
      </c>
      <c r="V3" s="38">
        <f>ROUND(R3*T3*U3,0)</f>
        <v>48</v>
      </c>
      <c r="W3" s="12"/>
    </row>
    <row r="4" spans="1:23" x14ac:dyDescent="0.25">
      <c r="A4" s="9" t="s">
        <v>63</v>
      </c>
      <c r="B4" s="9" t="s">
        <v>51</v>
      </c>
      <c r="C4" s="21">
        <v>1</v>
      </c>
      <c r="D4" s="24">
        <f>VLOOKUP(A5,$M$1:$X$8,6,FALSE)</f>
        <v>4</v>
      </c>
      <c r="E4">
        <f>VLOOKUP(A5,$M$1:$X$8,5,FALSE)</f>
        <v>42</v>
      </c>
      <c r="F4" s="5">
        <f t="shared" ref="F4:F7" si="4">60/E4*C4</f>
        <v>1.4285714285714286</v>
      </c>
      <c r="G4">
        <f t="shared" ref="G4:G7" si="5">VLOOKUP(A4,$M$1:$X$8,9,FALSE)</f>
        <v>20</v>
      </c>
      <c r="H4" s="4">
        <f t="shared" ref="H4:H7" si="6">D4*F4*G4</f>
        <v>114.28571428571429</v>
      </c>
      <c r="I4" s="3" t="s">
        <v>4</v>
      </c>
      <c r="J4" s="4">
        <v>48</v>
      </c>
      <c r="K4" s="1"/>
      <c r="L4" s="45"/>
      <c r="M4" s="27" t="s">
        <v>30</v>
      </c>
      <c r="N4" s="48">
        <v>4.9000000000000004</v>
      </c>
      <c r="O4" s="49">
        <v>6</v>
      </c>
      <c r="P4" s="50">
        <f t="shared" si="3"/>
        <v>10.9</v>
      </c>
      <c r="Q4" s="51">
        <v>19</v>
      </c>
      <c r="R4" s="32">
        <v>1</v>
      </c>
      <c r="S4" s="33">
        <f t="shared" si="1"/>
        <v>0.1</v>
      </c>
      <c r="T4" s="36">
        <f t="shared" si="2"/>
        <v>3.1578947368421053</v>
      </c>
      <c r="U4" s="37">
        <v>20</v>
      </c>
      <c r="V4" s="38">
        <f>ROUND(R4*T4*U4,0)</f>
        <v>63</v>
      </c>
      <c r="W4" s="12"/>
    </row>
    <row r="5" spans="1:23" x14ac:dyDescent="0.25">
      <c r="A5" s="9" t="s">
        <v>63</v>
      </c>
      <c r="B5" s="9" t="s">
        <v>53</v>
      </c>
      <c r="C5" s="21">
        <v>1</v>
      </c>
      <c r="D5" s="24">
        <f>VLOOKUP(A6,$M$1:$X$8,6,FALSE)</f>
        <v>4</v>
      </c>
      <c r="E5">
        <f>VLOOKUP(A6,$M$1:$X$8,5,FALSE)</f>
        <v>42</v>
      </c>
      <c r="F5" s="5">
        <f t="shared" si="4"/>
        <v>1.4285714285714286</v>
      </c>
      <c r="G5">
        <f t="shared" si="5"/>
        <v>20</v>
      </c>
      <c r="H5" s="4">
        <f t="shared" si="6"/>
        <v>114.28571428571429</v>
      </c>
      <c r="I5" s="3" t="s">
        <v>31</v>
      </c>
      <c r="J5" s="4">
        <v>63.15789473684211</v>
      </c>
      <c r="K5" s="1"/>
      <c r="L5">
        <v>1</v>
      </c>
      <c r="M5" s="27" t="s">
        <v>65</v>
      </c>
      <c r="N5" s="48">
        <v>7.4</v>
      </c>
      <c r="O5" s="49">
        <v>8</v>
      </c>
      <c r="P5" s="50">
        <f t="shared" si="3"/>
        <v>15.4</v>
      </c>
      <c r="Q5" s="51">
        <v>34</v>
      </c>
      <c r="R5" s="32">
        <v>2</v>
      </c>
      <c r="S5" s="33">
        <f t="shared" si="1"/>
        <v>0.2</v>
      </c>
      <c r="T5" s="36">
        <f t="shared" si="2"/>
        <v>1.7647058823529411</v>
      </c>
      <c r="U5" s="37">
        <v>20</v>
      </c>
      <c r="V5" s="38">
        <f>ROUND(R5*T5*U5,0)</f>
        <v>71</v>
      </c>
      <c r="W5" s="12"/>
    </row>
    <row r="6" spans="1:23" x14ac:dyDescent="0.25">
      <c r="A6" s="9" t="s">
        <v>63</v>
      </c>
      <c r="B6" s="9" t="s">
        <v>56</v>
      </c>
      <c r="C6" s="21">
        <v>1</v>
      </c>
      <c r="D6" s="24">
        <f t="shared" ref="D6:D8" si="7">VLOOKUP(A6,$M$1:$X$8,6,FALSE)</f>
        <v>4</v>
      </c>
      <c r="E6">
        <f t="shared" ref="E6:E7" si="8">VLOOKUP(A6,$M$1:$X$8,5,FALSE)</f>
        <v>42</v>
      </c>
      <c r="F6" s="5">
        <f t="shared" si="4"/>
        <v>1.4285714285714286</v>
      </c>
      <c r="G6">
        <f t="shared" si="5"/>
        <v>20</v>
      </c>
      <c r="H6" s="4">
        <f t="shared" si="6"/>
        <v>114.28571428571429</v>
      </c>
      <c r="I6" s="3" t="s">
        <v>47</v>
      </c>
      <c r="J6" s="4">
        <v>354.89709254362435</v>
      </c>
      <c r="K6" s="1"/>
      <c r="M6" s="27" t="s">
        <v>62</v>
      </c>
      <c r="N6" s="48">
        <v>4.2</v>
      </c>
      <c r="O6" s="49">
        <v>6</v>
      </c>
      <c r="P6" s="50">
        <f t="shared" si="3"/>
        <v>10.199999999999999</v>
      </c>
      <c r="Q6" s="51">
        <v>47</v>
      </c>
      <c r="R6" s="32">
        <v>1</v>
      </c>
      <c r="S6" s="33">
        <f t="shared" si="1"/>
        <v>0.1</v>
      </c>
      <c r="T6" s="36">
        <f t="shared" si="2"/>
        <v>1.2765957446808511</v>
      </c>
      <c r="U6" s="37">
        <v>20</v>
      </c>
      <c r="V6" s="38">
        <f>ROUND(R6*T6*U6,0)</f>
        <v>26</v>
      </c>
      <c r="W6" s="12"/>
    </row>
    <row r="7" spans="1:23" x14ac:dyDescent="0.25">
      <c r="A7" s="9" t="s">
        <v>63</v>
      </c>
      <c r="B7" s="9" t="s">
        <v>71</v>
      </c>
      <c r="C7" s="21">
        <v>1</v>
      </c>
      <c r="D7" s="24">
        <f t="shared" si="7"/>
        <v>4</v>
      </c>
      <c r="E7">
        <f t="shared" si="8"/>
        <v>42</v>
      </c>
      <c r="F7" s="5">
        <f t="shared" si="4"/>
        <v>1.4285714285714286</v>
      </c>
      <c r="G7">
        <f t="shared" si="5"/>
        <v>20</v>
      </c>
      <c r="H7" s="4">
        <f t="shared" si="6"/>
        <v>114.28571428571429</v>
      </c>
      <c r="I7" s="3" t="s">
        <v>52</v>
      </c>
      <c r="J7" s="4">
        <v>210.40586447344899</v>
      </c>
      <c r="K7" s="1"/>
      <c r="M7" s="27" t="s">
        <v>32</v>
      </c>
      <c r="N7" s="48">
        <v>3.3</v>
      </c>
      <c r="O7" s="52">
        <v>4</v>
      </c>
      <c r="P7" s="50">
        <f t="shared" si="3"/>
        <v>7.3</v>
      </c>
      <c r="Q7" s="51">
        <v>36</v>
      </c>
      <c r="R7" s="32">
        <v>1</v>
      </c>
      <c r="S7" s="33">
        <f t="shared" si="1"/>
        <v>0.1</v>
      </c>
      <c r="T7" s="36">
        <f t="shared" si="2"/>
        <v>1.6666666666666667</v>
      </c>
      <c r="U7" s="37">
        <v>20</v>
      </c>
      <c r="V7" s="38">
        <f>SUM(V2:V6)</f>
        <v>322</v>
      </c>
      <c r="W7" s="12"/>
    </row>
    <row r="8" spans="1:23" ht="15.75" thickBot="1" x14ac:dyDescent="0.3">
      <c r="A8" s="9" t="s">
        <v>63</v>
      </c>
      <c r="B8" s="9" t="s">
        <v>68</v>
      </c>
      <c r="C8" s="21">
        <v>1</v>
      </c>
      <c r="D8" s="24">
        <f t="shared" si="7"/>
        <v>4</v>
      </c>
      <c r="E8">
        <f t="shared" ref="E8" si="9">VLOOKUP(A8,$M$1:$X$8,5,FALSE)</f>
        <v>42</v>
      </c>
      <c r="F8" s="5">
        <f t="shared" ref="F8" si="10">60/E8*C8</f>
        <v>1.4285714285714286</v>
      </c>
      <c r="G8">
        <f t="shared" ref="G8" si="11">VLOOKUP(A8,$M$1:$X$8,9,FALSE)</f>
        <v>20</v>
      </c>
      <c r="H8" s="4">
        <f t="shared" ref="H8" si="12">D8*F8*G8</f>
        <v>114.28571428571429</v>
      </c>
      <c r="I8" s="3" t="s">
        <v>68</v>
      </c>
      <c r="J8" s="4">
        <v>114.28571428571429</v>
      </c>
      <c r="K8" s="1"/>
      <c r="M8" s="30"/>
      <c r="N8" s="31"/>
      <c r="O8" s="31"/>
      <c r="P8" s="31"/>
      <c r="Q8" s="31"/>
      <c r="R8" s="31"/>
      <c r="S8" s="39">
        <f>SUM(S2:S7)</f>
        <v>1</v>
      </c>
      <c r="T8" s="31"/>
      <c r="U8" s="31"/>
      <c r="V8" s="31"/>
      <c r="W8" s="13"/>
    </row>
    <row r="9" spans="1:23" x14ac:dyDescent="0.25">
      <c r="A9" s="9" t="s">
        <v>63</v>
      </c>
      <c r="B9" s="9" t="s">
        <v>59</v>
      </c>
      <c r="C9" s="21">
        <v>1</v>
      </c>
      <c r="D9" s="24">
        <f t="shared" ref="D9:D30" si="13">VLOOKUP(A9,$M$1:$X$8,6,FALSE)</f>
        <v>4</v>
      </c>
      <c r="E9">
        <f t="shared" ref="E9:E30" si="14">VLOOKUP(A9,$M$1:$X$8,5,FALSE)</f>
        <v>42</v>
      </c>
      <c r="F9" s="5">
        <f t="shared" ref="F9:F30" si="15">60/E9*C9</f>
        <v>1.4285714285714286</v>
      </c>
      <c r="G9">
        <f t="shared" ref="G9:G30" si="16">VLOOKUP(A9,$M$1:$X$8,9,FALSE)</f>
        <v>20</v>
      </c>
      <c r="H9" s="4">
        <f t="shared" ref="H9:H30" si="17">D9*F9*G9</f>
        <v>114.28571428571429</v>
      </c>
      <c r="I9" s="3" t="s">
        <v>55</v>
      </c>
      <c r="J9" s="4"/>
      <c r="K9" s="1"/>
    </row>
    <row r="10" spans="1:23" ht="15.75" thickBot="1" x14ac:dyDescent="0.3">
      <c r="A10" s="9" t="s">
        <v>63</v>
      </c>
      <c r="B10" s="9" t="s">
        <v>1</v>
      </c>
      <c r="C10" s="21">
        <v>1</v>
      </c>
      <c r="D10" s="24">
        <f t="shared" si="13"/>
        <v>4</v>
      </c>
      <c r="E10">
        <f t="shared" si="14"/>
        <v>42</v>
      </c>
      <c r="F10" s="5">
        <f t="shared" si="15"/>
        <v>1.4285714285714286</v>
      </c>
      <c r="G10">
        <f t="shared" si="16"/>
        <v>20</v>
      </c>
      <c r="H10" s="4">
        <f t="shared" si="17"/>
        <v>114.28571428571429</v>
      </c>
      <c r="I10" s="3" t="s">
        <v>57</v>
      </c>
      <c r="J10" s="4">
        <v>184.87394957983196</v>
      </c>
    </row>
    <row r="11" spans="1:23" x14ac:dyDescent="0.25">
      <c r="A11" s="9" t="s">
        <v>3</v>
      </c>
      <c r="B11" s="9" t="s">
        <v>39</v>
      </c>
      <c r="C11" s="9">
        <v>1</v>
      </c>
      <c r="D11" s="14">
        <f t="shared" si="13"/>
        <v>1</v>
      </c>
      <c r="E11" s="4">
        <f t="shared" si="14"/>
        <v>25</v>
      </c>
      <c r="F11" s="5">
        <f t="shared" si="15"/>
        <v>2.4</v>
      </c>
      <c r="G11">
        <f t="shared" si="16"/>
        <v>20</v>
      </c>
      <c r="H11" s="4">
        <f t="shared" si="17"/>
        <v>48</v>
      </c>
      <c r="I11" s="3" t="s">
        <v>56</v>
      </c>
      <c r="J11" s="4">
        <v>184.87394957983196</v>
      </c>
    </row>
    <row r="12" spans="1:23" x14ac:dyDescent="0.25">
      <c r="A12" s="9" t="s">
        <v>3</v>
      </c>
      <c r="B12" s="9" t="s">
        <v>0</v>
      </c>
      <c r="C12" s="9">
        <v>1</v>
      </c>
      <c r="D12" s="12">
        <f t="shared" si="13"/>
        <v>1</v>
      </c>
      <c r="E12" s="4">
        <f t="shared" si="14"/>
        <v>25</v>
      </c>
      <c r="F12" s="5">
        <f t="shared" si="15"/>
        <v>2.4</v>
      </c>
      <c r="G12">
        <f t="shared" si="16"/>
        <v>20</v>
      </c>
      <c r="H12" s="4">
        <f t="shared" si="17"/>
        <v>48</v>
      </c>
      <c r="I12" s="3" t="s">
        <v>60</v>
      </c>
      <c r="J12" s="4">
        <v>187.81762917933131</v>
      </c>
    </row>
    <row r="13" spans="1:23" x14ac:dyDescent="0.25">
      <c r="A13" s="9" t="s">
        <v>3</v>
      </c>
      <c r="B13" s="9" t="s">
        <v>59</v>
      </c>
      <c r="C13" s="9">
        <v>1</v>
      </c>
      <c r="D13" s="12">
        <f t="shared" si="13"/>
        <v>1</v>
      </c>
      <c r="E13" s="4">
        <f t="shared" si="14"/>
        <v>25</v>
      </c>
      <c r="F13" s="5">
        <f t="shared" si="15"/>
        <v>2.4</v>
      </c>
      <c r="G13">
        <f t="shared" si="16"/>
        <v>20</v>
      </c>
      <c r="H13" s="4">
        <f t="shared" si="17"/>
        <v>48</v>
      </c>
      <c r="I13" s="3" t="s">
        <v>67</v>
      </c>
      <c r="J13" s="4">
        <v>63.15789473684211</v>
      </c>
    </row>
    <row r="14" spans="1:23" ht="15.75" thickBot="1" x14ac:dyDescent="0.3">
      <c r="A14" s="9" t="s">
        <v>3</v>
      </c>
      <c r="B14" s="9" t="s">
        <v>4</v>
      </c>
      <c r="C14" s="9">
        <v>1</v>
      </c>
      <c r="D14" s="12">
        <f t="shared" si="13"/>
        <v>1</v>
      </c>
      <c r="E14" s="4">
        <f t="shared" si="14"/>
        <v>25</v>
      </c>
      <c r="F14" s="5">
        <f t="shared" si="15"/>
        <v>2.4</v>
      </c>
      <c r="G14">
        <f t="shared" si="16"/>
        <v>20</v>
      </c>
      <c r="H14" s="4">
        <f t="shared" si="17"/>
        <v>48</v>
      </c>
      <c r="I14" s="3" t="s">
        <v>72</v>
      </c>
      <c r="J14" s="4">
        <v>114.28571428571429</v>
      </c>
    </row>
    <row r="15" spans="1:23" x14ac:dyDescent="0.25">
      <c r="A15" s="9" t="s">
        <v>30</v>
      </c>
      <c r="B15" s="9" t="s">
        <v>39</v>
      </c>
      <c r="C15" s="9">
        <v>1</v>
      </c>
      <c r="D15" s="14">
        <f t="shared" si="13"/>
        <v>1</v>
      </c>
      <c r="E15" s="4">
        <f t="shared" si="14"/>
        <v>19</v>
      </c>
      <c r="F15" s="5">
        <f t="shared" si="15"/>
        <v>3.1578947368421053</v>
      </c>
      <c r="G15">
        <f t="shared" si="16"/>
        <v>20</v>
      </c>
      <c r="H15" s="4">
        <f t="shared" si="17"/>
        <v>63.15789473684211</v>
      </c>
      <c r="I15" s="3" t="s">
        <v>9</v>
      </c>
      <c r="J15" s="4">
        <v>2028.2718435638533</v>
      </c>
    </row>
    <row r="16" spans="1:23" x14ac:dyDescent="0.25">
      <c r="A16" s="9" t="s">
        <v>30</v>
      </c>
      <c r="B16" s="9" t="s">
        <v>31</v>
      </c>
      <c r="C16" s="9">
        <v>1</v>
      </c>
      <c r="D16" s="12">
        <f t="shared" si="13"/>
        <v>1</v>
      </c>
      <c r="E16" s="4">
        <f t="shared" si="14"/>
        <v>19</v>
      </c>
      <c r="F16" s="5">
        <f t="shared" si="15"/>
        <v>3.1578947368421053</v>
      </c>
      <c r="G16">
        <f t="shared" si="16"/>
        <v>20</v>
      </c>
      <c r="H16" s="4">
        <f t="shared" si="17"/>
        <v>63.15789473684211</v>
      </c>
    </row>
    <row r="17" spans="1:8" x14ac:dyDescent="0.25">
      <c r="A17" s="9" t="s">
        <v>30</v>
      </c>
      <c r="B17" s="9" t="s">
        <v>66</v>
      </c>
      <c r="C17" s="9">
        <v>1</v>
      </c>
      <c r="D17" s="12">
        <f t="shared" si="13"/>
        <v>1</v>
      </c>
      <c r="E17" s="4">
        <f t="shared" si="14"/>
        <v>19</v>
      </c>
      <c r="F17" s="5">
        <f t="shared" si="15"/>
        <v>3.1578947368421053</v>
      </c>
      <c r="G17">
        <f t="shared" si="16"/>
        <v>20</v>
      </c>
      <c r="H17" s="4">
        <f t="shared" si="17"/>
        <v>63.15789473684211</v>
      </c>
    </row>
    <row r="18" spans="1:8" ht="15.75" thickBot="1" x14ac:dyDescent="0.3">
      <c r="A18" s="9" t="s">
        <v>30</v>
      </c>
      <c r="B18" s="9" t="s">
        <v>1</v>
      </c>
      <c r="C18" s="9">
        <v>1</v>
      </c>
      <c r="D18" s="12">
        <f t="shared" si="13"/>
        <v>1</v>
      </c>
      <c r="E18" s="4">
        <f t="shared" si="14"/>
        <v>19</v>
      </c>
      <c r="F18" s="5">
        <f t="shared" si="15"/>
        <v>3.1578947368421053</v>
      </c>
      <c r="G18">
        <f t="shared" si="16"/>
        <v>20</v>
      </c>
      <c r="H18" s="4">
        <f t="shared" si="17"/>
        <v>63.15789473684211</v>
      </c>
    </row>
    <row r="19" spans="1:8" x14ac:dyDescent="0.25">
      <c r="A19" s="9" t="s">
        <v>32</v>
      </c>
      <c r="B19" s="9" t="s">
        <v>39</v>
      </c>
      <c r="C19" s="21">
        <v>1</v>
      </c>
      <c r="D19" s="23">
        <f t="shared" si="13"/>
        <v>1</v>
      </c>
      <c r="E19">
        <f t="shared" si="14"/>
        <v>36</v>
      </c>
      <c r="F19" s="5">
        <f t="shared" si="15"/>
        <v>1.6666666666666667</v>
      </c>
      <c r="G19">
        <f t="shared" si="16"/>
        <v>20</v>
      </c>
      <c r="H19" s="4">
        <f t="shared" si="17"/>
        <v>33.333333333333336</v>
      </c>
    </row>
    <row r="20" spans="1:8" x14ac:dyDescent="0.25">
      <c r="A20" s="9" t="s">
        <v>32</v>
      </c>
      <c r="B20" s="9" t="s">
        <v>0</v>
      </c>
      <c r="C20" s="21">
        <v>1</v>
      </c>
      <c r="D20" s="24">
        <f t="shared" si="13"/>
        <v>1</v>
      </c>
      <c r="E20">
        <f t="shared" si="14"/>
        <v>36</v>
      </c>
      <c r="F20" s="5">
        <f t="shared" si="15"/>
        <v>1.6666666666666667</v>
      </c>
      <c r="G20">
        <f t="shared" si="16"/>
        <v>20</v>
      </c>
      <c r="H20" s="4">
        <f t="shared" si="17"/>
        <v>33.333333333333336</v>
      </c>
    </row>
    <row r="21" spans="1:8" ht="15.75" thickBot="1" x14ac:dyDescent="0.3">
      <c r="A21" s="9" t="s">
        <v>32</v>
      </c>
      <c r="B21" s="9" t="s">
        <v>1</v>
      </c>
      <c r="C21" s="21">
        <v>1</v>
      </c>
      <c r="D21" s="22">
        <f t="shared" si="13"/>
        <v>1</v>
      </c>
      <c r="E21">
        <f t="shared" si="14"/>
        <v>36</v>
      </c>
      <c r="F21" s="5">
        <f t="shared" si="15"/>
        <v>1.6666666666666667</v>
      </c>
      <c r="G21">
        <f t="shared" si="16"/>
        <v>20</v>
      </c>
      <c r="H21" s="4">
        <f t="shared" si="17"/>
        <v>33.333333333333336</v>
      </c>
    </row>
    <row r="22" spans="1:8" x14ac:dyDescent="0.25">
      <c r="A22" s="9" t="s">
        <v>65</v>
      </c>
      <c r="B22" s="9" t="s">
        <v>39</v>
      </c>
      <c r="C22" s="9">
        <v>1</v>
      </c>
      <c r="D22" s="12">
        <f t="shared" si="13"/>
        <v>2</v>
      </c>
      <c r="E22">
        <f t="shared" si="14"/>
        <v>34</v>
      </c>
      <c r="F22" s="5">
        <f t="shared" si="15"/>
        <v>1.7647058823529411</v>
      </c>
      <c r="G22">
        <f t="shared" si="16"/>
        <v>20</v>
      </c>
      <c r="H22" s="4">
        <f t="shared" si="17"/>
        <v>70.588235294117652</v>
      </c>
    </row>
    <row r="23" spans="1:8" x14ac:dyDescent="0.25">
      <c r="A23" s="9" t="s">
        <v>65</v>
      </c>
      <c r="B23" s="9" t="s">
        <v>0</v>
      </c>
      <c r="C23" s="9">
        <v>1</v>
      </c>
      <c r="D23" s="12">
        <f t="shared" si="13"/>
        <v>2</v>
      </c>
      <c r="E23">
        <f t="shared" si="14"/>
        <v>34</v>
      </c>
      <c r="F23" s="5">
        <f t="shared" si="15"/>
        <v>1.7647058823529411</v>
      </c>
      <c r="G23">
        <f t="shared" si="16"/>
        <v>20</v>
      </c>
      <c r="H23" s="4">
        <f t="shared" si="17"/>
        <v>70.588235294117652</v>
      </c>
    </row>
    <row r="24" spans="1:8" x14ac:dyDescent="0.25">
      <c r="A24" s="9" t="s">
        <v>65</v>
      </c>
      <c r="B24" s="9" t="s">
        <v>51</v>
      </c>
      <c r="C24" s="9">
        <v>1</v>
      </c>
      <c r="D24" s="12">
        <f t="shared" si="13"/>
        <v>2</v>
      </c>
      <c r="E24">
        <f t="shared" si="14"/>
        <v>34</v>
      </c>
      <c r="F24" s="5">
        <f t="shared" si="15"/>
        <v>1.7647058823529411</v>
      </c>
      <c r="G24">
        <f t="shared" si="16"/>
        <v>20</v>
      </c>
      <c r="H24" s="4">
        <f t="shared" si="17"/>
        <v>70.588235294117652</v>
      </c>
    </row>
    <row r="25" spans="1:8" x14ac:dyDescent="0.25">
      <c r="A25" s="9" t="s">
        <v>65</v>
      </c>
      <c r="B25" s="9" t="s">
        <v>53</v>
      </c>
      <c r="C25" s="9">
        <v>1</v>
      </c>
      <c r="D25" s="12">
        <f t="shared" si="13"/>
        <v>2</v>
      </c>
      <c r="E25">
        <f t="shared" si="14"/>
        <v>34</v>
      </c>
      <c r="F25" s="5">
        <f t="shared" si="15"/>
        <v>1.7647058823529411</v>
      </c>
      <c r="G25">
        <f t="shared" si="16"/>
        <v>20</v>
      </c>
      <c r="H25" s="4">
        <f t="shared" si="17"/>
        <v>70.588235294117652</v>
      </c>
    </row>
    <row r="26" spans="1:8" ht="15.75" thickBot="1" x14ac:dyDescent="0.3">
      <c r="A26" s="9" t="s">
        <v>65</v>
      </c>
      <c r="B26" s="9" t="s">
        <v>56</v>
      </c>
      <c r="C26" s="9">
        <v>1</v>
      </c>
      <c r="D26" s="12">
        <f t="shared" si="13"/>
        <v>2</v>
      </c>
      <c r="E26">
        <f t="shared" si="14"/>
        <v>34</v>
      </c>
      <c r="F26" s="5">
        <f t="shared" si="15"/>
        <v>1.7647058823529411</v>
      </c>
      <c r="G26">
        <f t="shared" si="16"/>
        <v>20</v>
      </c>
      <c r="H26" s="4">
        <f t="shared" si="17"/>
        <v>70.588235294117652</v>
      </c>
    </row>
    <row r="27" spans="1:8" x14ac:dyDescent="0.25">
      <c r="A27" s="9" t="s">
        <v>62</v>
      </c>
      <c r="B27" s="9" t="s">
        <v>39</v>
      </c>
      <c r="C27" s="21">
        <v>1</v>
      </c>
      <c r="D27" s="23">
        <f t="shared" si="13"/>
        <v>1</v>
      </c>
      <c r="E27">
        <f t="shared" si="14"/>
        <v>47</v>
      </c>
      <c r="F27" s="5">
        <f t="shared" si="15"/>
        <v>1.2765957446808511</v>
      </c>
      <c r="G27">
        <f t="shared" si="16"/>
        <v>20</v>
      </c>
      <c r="H27" s="4">
        <f t="shared" si="17"/>
        <v>25.531914893617021</v>
      </c>
    </row>
    <row r="28" spans="1:8" x14ac:dyDescent="0.25">
      <c r="A28" s="9" t="s">
        <v>62</v>
      </c>
      <c r="B28" s="9" t="s">
        <v>0</v>
      </c>
      <c r="C28" s="21">
        <v>1</v>
      </c>
      <c r="D28" s="24">
        <f t="shared" si="13"/>
        <v>1</v>
      </c>
      <c r="E28">
        <f t="shared" si="14"/>
        <v>47</v>
      </c>
      <c r="F28" s="5">
        <f t="shared" si="15"/>
        <v>1.2765957446808511</v>
      </c>
      <c r="G28">
        <f t="shared" si="16"/>
        <v>20</v>
      </c>
      <c r="H28" s="4">
        <f t="shared" si="17"/>
        <v>25.531914893617021</v>
      </c>
    </row>
    <row r="29" spans="1:8" x14ac:dyDescent="0.25">
      <c r="A29" s="72" t="str">
        <f>$A$28</f>
        <v>Ознакомление с товаром в корзине</v>
      </c>
      <c r="B29" s="72" t="s">
        <v>51</v>
      </c>
      <c r="C29" s="74">
        <v>1</v>
      </c>
      <c r="D29" s="24">
        <f t="shared" si="13"/>
        <v>1</v>
      </c>
      <c r="E29">
        <f t="shared" si="14"/>
        <v>47</v>
      </c>
      <c r="F29" s="5">
        <f t="shared" si="15"/>
        <v>1.2765957446808511</v>
      </c>
      <c r="G29">
        <f t="shared" si="16"/>
        <v>20</v>
      </c>
      <c r="H29" s="4">
        <f t="shared" si="17"/>
        <v>25.531914893617021</v>
      </c>
    </row>
    <row r="30" spans="1:8" ht="15.75" thickBot="1" x14ac:dyDescent="0.3">
      <c r="A30" s="9" t="s">
        <v>62</v>
      </c>
      <c r="B30" s="9" t="s">
        <v>59</v>
      </c>
      <c r="C30" s="21">
        <v>1</v>
      </c>
      <c r="D30" s="22">
        <f t="shared" si="13"/>
        <v>1</v>
      </c>
      <c r="E30">
        <f t="shared" si="14"/>
        <v>47</v>
      </c>
      <c r="F30" s="5">
        <f t="shared" si="15"/>
        <v>1.2765957446808511</v>
      </c>
      <c r="G30">
        <f t="shared" si="16"/>
        <v>20</v>
      </c>
      <c r="H30" s="4">
        <f t="shared" si="17"/>
        <v>25.531914893617021</v>
      </c>
    </row>
    <row r="31" spans="1:8" x14ac:dyDescent="0.25">
      <c r="A31" s="62"/>
      <c r="B31" s="62"/>
      <c r="C31" s="62"/>
      <c r="D31" s="28"/>
      <c r="E31" s="28"/>
      <c r="F31" s="73"/>
      <c r="G31" s="28"/>
      <c r="H31" s="29"/>
    </row>
    <row r="35" spans="1:9" ht="15.75" thickBot="1" x14ac:dyDescent="0.3"/>
    <row r="36" spans="1:9" x14ac:dyDescent="0.25">
      <c r="A36" s="77" t="s">
        <v>34</v>
      </c>
      <c r="B36" s="78"/>
      <c r="C36" s="79" t="s">
        <v>41</v>
      </c>
      <c r="D36" s="80"/>
    </row>
    <row r="37" spans="1:9" ht="93.75" x14ac:dyDescent="0.3">
      <c r="A37" s="10" t="s">
        <v>33</v>
      </c>
      <c r="B37" s="40" t="s">
        <v>27</v>
      </c>
      <c r="C37" s="8" t="s">
        <v>25</v>
      </c>
      <c r="D37" s="8" t="s">
        <v>26</v>
      </c>
      <c r="E37" s="16"/>
      <c r="F37" s="43" t="s">
        <v>38</v>
      </c>
      <c r="G37" s="8" t="s">
        <v>24</v>
      </c>
      <c r="H37" s="8" t="s">
        <v>28</v>
      </c>
      <c r="I37" s="8" t="s">
        <v>29</v>
      </c>
    </row>
    <row r="38" spans="1:9" ht="18.75" x14ac:dyDescent="0.25">
      <c r="A38" s="10" t="s">
        <v>39</v>
      </c>
      <c r="B38" s="41">
        <f>520*2</f>
        <v>1040</v>
      </c>
      <c r="C38" s="42">
        <f>GETPIVOTDATA("Итого",$I$1,"transaction rq",A38)*3</f>
        <v>1064.6912776308732</v>
      </c>
      <c r="D38" s="6">
        <f>1-B38/C38</f>
        <v>2.3191020861761613E-2</v>
      </c>
      <c r="E38" s="15"/>
      <c r="F38" s="44" t="str">
        <f>VLOOKUP(A38,Соответствие!A:B,2,FALSE)</f>
        <v>open_homepage</v>
      </c>
      <c r="G38" s="17">
        <f>(C38/3)*2</f>
        <v>709.79418508724882</v>
      </c>
      <c r="H38" s="9">
        <f>VLOOKUP(F38,SummaryReport!A:J,8,FALSE)</f>
        <v>708</v>
      </c>
      <c r="I38" s="7">
        <f t="shared" ref="I38:I44" si="18">1-G38/H38</f>
        <v>-2.5341597277526162E-3</v>
      </c>
    </row>
    <row r="39" spans="1:9" ht="18.75" x14ac:dyDescent="0.25">
      <c r="A39" s="11" t="s">
        <v>0</v>
      </c>
      <c r="B39" s="41">
        <f>422*2</f>
        <v>844</v>
      </c>
      <c r="C39" s="42">
        <f t="shared" ref="C39:C42" si="19">GETPIVOTDATA("Итого",$I$1,"transaction rq",A39)*3</f>
        <v>875.21759342034682</v>
      </c>
      <c r="D39" s="6">
        <f>1-B39/C39</f>
        <v>3.5668379674988704E-2</v>
      </c>
      <c r="E39" s="15"/>
      <c r="F39" s="44" t="str">
        <f>VLOOKUP(A39,Соответствие!A:B,2,FALSE)</f>
        <v>log_in</v>
      </c>
      <c r="G39" s="17">
        <f>(C39/3)*2</f>
        <v>583.47839561356454</v>
      </c>
      <c r="H39" s="9">
        <f>VLOOKUP(F39,SummaryReport!A:J,8,FALSE)</f>
        <v>584</v>
      </c>
      <c r="I39" s="7">
        <f t="shared" si="18"/>
        <v>8.931581959511492E-4</v>
      </c>
    </row>
    <row r="40" spans="1:9" ht="37.5" x14ac:dyDescent="0.25">
      <c r="A40" s="53" t="s">
        <v>51</v>
      </c>
      <c r="B40" s="54">
        <f>305*2</f>
        <v>610</v>
      </c>
      <c r="C40" s="19">
        <f t="shared" si="19"/>
        <v>631.21759342034693</v>
      </c>
      <c r="D40" s="55">
        <f>1-B40/C40</f>
        <v>3.3613754815318475E-2</v>
      </c>
      <c r="E40" s="15"/>
      <c r="F40" s="44" t="str">
        <f>VLOOKUP(A40,Соответствие!A:B,2,FALSE)</f>
        <v>open_categories_speakers</v>
      </c>
      <c r="G40" s="17">
        <f t="shared" ref="G40:G49" si="20">(C40/3)*2</f>
        <v>420.81172894689797</v>
      </c>
      <c r="H40" s="9">
        <f>VLOOKUP(F40,SummaryReport!A:J,8,FALSE)</f>
        <v>418</v>
      </c>
      <c r="I40" s="7">
        <f t="shared" si="18"/>
        <v>-6.7266242748755811E-3</v>
      </c>
    </row>
    <row r="41" spans="1:9" ht="37.5" x14ac:dyDescent="0.25">
      <c r="A41" s="53" t="s">
        <v>53</v>
      </c>
      <c r="B41" s="54">
        <f>282*2</f>
        <v>564</v>
      </c>
      <c r="C41" s="19">
        <f t="shared" si="19"/>
        <v>554.62184873949582</v>
      </c>
      <c r="D41" s="55">
        <f t="shared" ref="D41:D42" si="21">1-B41/C41</f>
        <v>-1.6909090909090985E-2</v>
      </c>
      <c r="E41" s="15"/>
      <c r="F41" s="44" t="str">
        <f>VLOOKUP(A41,Соответствие!A:B,2,FALSE)</f>
        <v>product_selection</v>
      </c>
      <c r="G41" s="17">
        <f t="shared" si="20"/>
        <v>369.74789915966386</v>
      </c>
      <c r="H41" s="9">
        <f>VLOOKUP(F41,SummaryReport!A:J,8,FALSE)</f>
        <v>368</v>
      </c>
      <c r="I41" s="7">
        <f t="shared" si="18"/>
        <v>-4.7497259773474632E-3</v>
      </c>
    </row>
    <row r="42" spans="1:9" ht="37.5" x14ac:dyDescent="0.25">
      <c r="A42" s="53" t="s">
        <v>56</v>
      </c>
      <c r="B42" s="54">
        <f>270*2</f>
        <v>540</v>
      </c>
      <c r="C42" s="19">
        <f t="shared" si="19"/>
        <v>554.62184873949582</v>
      </c>
      <c r="D42" s="55">
        <f t="shared" si="21"/>
        <v>2.6363636363636367E-2</v>
      </c>
      <c r="E42" s="15"/>
      <c r="F42" s="44" t="str">
        <f>VLOOKUP(A42,Соответствие!A:B,2,FALSE)</f>
        <v>Click_Checkout</v>
      </c>
      <c r="G42" s="17">
        <f t="shared" si="20"/>
        <v>369.74789915966386</v>
      </c>
      <c r="H42" s="9">
        <f>VLOOKUP(F42,SummaryReport!A:J,8,FALSE)</f>
        <v>369</v>
      </c>
      <c r="I42" s="7">
        <f t="shared" si="18"/>
        <v>-2.0268269909589076E-3</v>
      </c>
    </row>
    <row r="43" spans="1:9" ht="18.75" x14ac:dyDescent="0.25">
      <c r="A43" s="53" t="s">
        <v>71</v>
      </c>
      <c r="B43" s="54">
        <f>175*2</f>
        <v>350</v>
      </c>
      <c r="C43" s="19">
        <f t="shared" ref="C43:C49" si="22">GETPIVOTDATA("Итого",$I$1,"transaction rq",A43)*3</f>
        <v>342.85714285714289</v>
      </c>
      <c r="D43" s="55">
        <f t="shared" ref="D43:D50" si="23">1-B43/C43</f>
        <v>-2.0833333333333259E-2</v>
      </c>
      <c r="E43" s="15"/>
      <c r="F43" s="44" t="str">
        <f>VLOOKUP(A43,Соответствие!A:B,2,FALSE)</f>
        <v>Shipping_Details</v>
      </c>
      <c r="G43" s="17">
        <f t="shared" si="20"/>
        <v>228.57142857142858</v>
      </c>
      <c r="H43" s="9">
        <f>VLOOKUP(F43,SummaryReport!A:J,8,FALSE)</f>
        <v>228</v>
      </c>
      <c r="I43" s="7">
        <f t="shared" si="18"/>
        <v>-2.5062656641603454E-3</v>
      </c>
    </row>
    <row r="44" spans="1:9" ht="18.75" x14ac:dyDescent="0.25">
      <c r="A44" s="75" t="s">
        <v>68</v>
      </c>
      <c r="B44" s="54">
        <f>175*2</f>
        <v>350</v>
      </c>
      <c r="C44" s="76">
        <f t="shared" si="22"/>
        <v>342.85714285714289</v>
      </c>
      <c r="D44" s="55">
        <f t="shared" si="23"/>
        <v>-2.0833333333333259E-2</v>
      </c>
      <c r="E44" s="20"/>
      <c r="F44" s="44" t="s">
        <v>70</v>
      </c>
      <c r="G44" s="17">
        <f t="shared" si="20"/>
        <v>228.57142857142858</v>
      </c>
      <c r="H44" s="9">
        <f>VLOOKUP(F44,SummaryReport!A:J,8,FALSE)</f>
        <v>227</v>
      </c>
      <c r="I44" s="7">
        <f t="shared" si="18"/>
        <v>-6.9225928256766434E-3</v>
      </c>
    </row>
    <row r="45" spans="1:9" ht="18.75" x14ac:dyDescent="0.25">
      <c r="A45" s="53" t="s">
        <v>59</v>
      </c>
      <c r="B45" s="54">
        <f>280*2</f>
        <v>560</v>
      </c>
      <c r="C45" s="19">
        <f t="shared" si="22"/>
        <v>563.45288753799389</v>
      </c>
      <c r="D45" s="55">
        <f t="shared" si="23"/>
        <v>6.1280856205765399E-3</v>
      </c>
      <c r="E45" s="15"/>
      <c r="F45" s="44" t="str">
        <f>VLOOKUP(A45,Соответствие!A:B,2,FALSE)</f>
        <v>Click_basket</v>
      </c>
      <c r="G45" s="17">
        <f t="shared" si="20"/>
        <v>375.63525835866261</v>
      </c>
      <c r="H45" s="9">
        <f>VLOOKUP(F45,SummaryReport!A:J,8,FALSE)</f>
        <v>375</v>
      </c>
      <c r="I45" s="7">
        <f>1-G45/H45</f>
        <v>-1.6940222897670054E-3</v>
      </c>
    </row>
    <row r="46" spans="1:9" ht="18.75" x14ac:dyDescent="0.25">
      <c r="A46" s="53" t="s">
        <v>4</v>
      </c>
      <c r="B46" s="54">
        <f>73*2</f>
        <v>146</v>
      </c>
      <c r="C46" s="19">
        <f t="shared" si="22"/>
        <v>144</v>
      </c>
      <c r="D46" s="55">
        <f t="shared" si="23"/>
        <v>-1.388888888888884E-2</v>
      </c>
      <c r="E46" s="15"/>
      <c r="F46" s="44" t="str">
        <f>VLOOKUP(A46,Соответствие!A:B,2,FALSE)</f>
        <v>Click_Remove</v>
      </c>
      <c r="G46" s="17">
        <f t="shared" si="20"/>
        <v>96</v>
      </c>
      <c r="H46" s="9">
        <f>VLOOKUP(F46,SummaryReport!A:J,8,FALSE)</f>
        <v>95</v>
      </c>
      <c r="I46" s="7">
        <f>1-G46/H46</f>
        <v>-1.0526315789473717E-2</v>
      </c>
    </row>
    <row r="47" spans="1:9" ht="18.75" x14ac:dyDescent="0.25">
      <c r="A47" s="53" t="s">
        <v>1</v>
      </c>
      <c r="B47" s="54">
        <f>326*2</f>
        <v>652</v>
      </c>
      <c r="C47" s="19">
        <f t="shared" si="22"/>
        <v>632.33082706766925</v>
      </c>
      <c r="D47" s="55">
        <f t="shared" si="23"/>
        <v>-3.1105826397146208E-2</v>
      </c>
      <c r="E47" s="15"/>
      <c r="F47" s="44" t="str">
        <f>VLOOKUP(A47,Соответствие!A:B,2,FALSE)</f>
        <v>log_out</v>
      </c>
      <c r="G47" s="17">
        <f t="shared" si="20"/>
        <v>421.55388471177952</v>
      </c>
      <c r="H47" s="9">
        <f>VLOOKUP(F47,SummaryReport!A:J,8,FALSE)</f>
        <v>420</v>
      </c>
      <c r="I47" s="7">
        <f>1-G47/H47</f>
        <v>-3.6997255042370281E-3</v>
      </c>
    </row>
    <row r="48" spans="1:9" ht="37.5" x14ac:dyDescent="0.25">
      <c r="A48" s="53" t="s">
        <v>31</v>
      </c>
      <c r="B48" s="54">
        <f>97*2</f>
        <v>194</v>
      </c>
      <c r="C48" s="19">
        <f t="shared" si="22"/>
        <v>189.47368421052633</v>
      </c>
      <c r="D48" s="55">
        <f t="shared" si="23"/>
        <v>-2.3888888888888848E-2</v>
      </c>
      <c r="E48" s="15"/>
      <c r="F48" s="44" t="str">
        <f>VLOOKUP(A48,Соответствие!A:B,2,FALSE)</f>
        <v>Click_create_new_account</v>
      </c>
      <c r="G48" s="17">
        <f t="shared" si="20"/>
        <v>126.31578947368422</v>
      </c>
      <c r="H48" s="9">
        <f>VLOOKUP(F48,SummaryReport!A:J,8,FALSE)</f>
        <v>126</v>
      </c>
      <c r="I48" s="68">
        <f>1-G48/H48</f>
        <v>-2.5062656641605674E-3</v>
      </c>
    </row>
    <row r="49" spans="1:10" ht="37.5" x14ac:dyDescent="0.25">
      <c r="A49" s="53" t="s">
        <v>66</v>
      </c>
      <c r="B49" s="54">
        <f>97*2</f>
        <v>194</v>
      </c>
      <c r="C49" s="19">
        <f t="shared" si="22"/>
        <v>189.47368421052633</v>
      </c>
      <c r="D49" s="55">
        <f t="shared" si="23"/>
        <v>-2.3888888888888848E-2</v>
      </c>
      <c r="E49" s="15"/>
      <c r="F49" s="44" t="str">
        <f>VLOOKUP(A49,Соответствие!A:B,2,FALSE)</f>
        <v>Click_Register</v>
      </c>
      <c r="G49" s="17">
        <f t="shared" si="20"/>
        <v>126.31578947368422</v>
      </c>
      <c r="H49" s="21">
        <f>VLOOKUP(F49,SummaryReport!A:J,8,FALSE)</f>
        <v>126</v>
      </c>
      <c r="I49" s="7">
        <f>1-G49/H49</f>
        <v>-2.5062656641605674E-3</v>
      </c>
    </row>
    <row r="50" spans="1:10" ht="18.75" x14ac:dyDescent="0.25">
      <c r="A50" s="69" t="s">
        <v>2</v>
      </c>
      <c r="B50" s="70">
        <f>SUM(B38:B49)</f>
        <v>6044</v>
      </c>
      <c r="C50" s="56">
        <f>SUM(C38:C49)</f>
        <v>6084.8155306915605</v>
      </c>
      <c r="D50" s="55">
        <f t="shared" si="23"/>
        <v>6.7077679653045896E-3</v>
      </c>
      <c r="F50" s="44" t="s">
        <v>2</v>
      </c>
      <c r="G50" s="17">
        <f>G38+G39+G40+G41+G42+G43+G45+G46+G47+G48+G49</f>
        <v>3827.9722585562781</v>
      </c>
      <c r="H50" s="9">
        <f>H38+H39+H40+H41+H42+H43+H45+H46+H47+H48+H49</f>
        <v>3817</v>
      </c>
      <c r="I50" s="71"/>
    </row>
    <row r="51" spans="1:10" ht="18.75" x14ac:dyDescent="0.25">
      <c r="A51" s="57"/>
      <c r="B51" s="58"/>
      <c r="C51" s="59"/>
      <c r="D51" s="60"/>
      <c r="G51" s="4"/>
      <c r="I51" s="62"/>
    </row>
    <row r="52" spans="1:10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10" x14ac:dyDescent="0.25">
      <c r="A53" s="62"/>
      <c r="B53" s="62"/>
      <c r="C53" s="66"/>
      <c r="D53" s="66"/>
      <c r="E53" s="66"/>
      <c r="F53" s="66"/>
      <c r="G53" s="66"/>
      <c r="H53" s="67"/>
      <c r="I53" s="15"/>
    </row>
    <row r="54" spans="1:10" x14ac:dyDescent="0.25">
      <c r="A54" s="62"/>
      <c r="B54" s="62"/>
      <c r="C54" s="62"/>
      <c r="D54" s="62"/>
      <c r="E54" s="62"/>
      <c r="F54" s="62"/>
      <c r="G54" s="62"/>
      <c r="H54" s="28"/>
      <c r="I54" s="15"/>
    </row>
    <row r="55" spans="1:10" x14ac:dyDescent="0.25">
      <c r="A55" s="62"/>
      <c r="B55" s="63"/>
      <c r="C55" s="63"/>
      <c r="D55" s="64"/>
      <c r="E55" s="63"/>
      <c r="F55" s="64"/>
      <c r="G55" s="63"/>
      <c r="H55" s="29"/>
      <c r="I55" s="15"/>
    </row>
    <row r="56" spans="1:10" x14ac:dyDescent="0.25">
      <c r="A56" s="62"/>
      <c r="B56" s="63"/>
      <c r="C56" s="63"/>
      <c r="D56" s="64"/>
      <c r="E56" s="63"/>
      <c r="F56" s="64"/>
      <c r="G56" s="63"/>
      <c r="H56" s="29"/>
      <c r="I56" s="15"/>
    </row>
    <row r="57" spans="1:10" x14ac:dyDescent="0.25">
      <c r="A57" s="62"/>
      <c r="B57" s="65"/>
      <c r="C57" s="65"/>
      <c r="D57" s="64"/>
      <c r="E57" s="63"/>
      <c r="F57" s="64"/>
      <c r="G57" s="63"/>
      <c r="H57" s="29"/>
      <c r="I57" s="15"/>
    </row>
    <row r="58" spans="1:10" x14ac:dyDescent="0.25">
      <c r="A58" s="62"/>
      <c r="B58" s="63"/>
      <c r="C58" s="63"/>
      <c r="D58" s="64"/>
      <c r="E58" s="63"/>
      <c r="F58" s="64"/>
      <c r="G58" s="63"/>
      <c r="H58" s="29"/>
      <c r="I58" s="28"/>
    </row>
    <row r="59" spans="1:10" x14ac:dyDescent="0.25">
      <c r="A59" s="62"/>
      <c r="B59" s="63"/>
      <c r="C59" s="63"/>
      <c r="D59" s="64"/>
      <c r="E59" s="63"/>
      <c r="F59" s="64"/>
      <c r="G59" s="63"/>
      <c r="H59" s="29"/>
      <c r="I59" s="28"/>
    </row>
    <row r="60" spans="1:10" x14ac:dyDescent="0.25">
      <c r="A60" s="62"/>
      <c r="B60" s="62"/>
      <c r="C60" s="62"/>
      <c r="D60" s="62"/>
      <c r="E60" s="62"/>
      <c r="F60" s="62"/>
      <c r="G60" s="63"/>
      <c r="H60" s="28"/>
      <c r="I60" s="28"/>
    </row>
    <row r="61" spans="1:10" x14ac:dyDescent="0.25">
      <c r="A61" s="62"/>
      <c r="B61" s="62"/>
      <c r="C61" s="62"/>
      <c r="D61" s="62"/>
      <c r="E61" s="62"/>
      <c r="F61" s="62"/>
      <c r="G61" s="62"/>
      <c r="H61" s="28"/>
      <c r="I61" s="28"/>
    </row>
    <row r="62" spans="1:10" x14ac:dyDescent="0.25">
      <c r="I62" s="3"/>
      <c r="J62" s="4"/>
    </row>
    <row r="63" spans="1:10" x14ac:dyDescent="0.25">
      <c r="A63" s="28"/>
      <c r="B63" s="28"/>
      <c r="C63" s="28"/>
      <c r="D63" s="28"/>
      <c r="E63" s="28"/>
      <c r="F63" s="28"/>
      <c r="G63" s="28"/>
      <c r="H63" s="28"/>
      <c r="I63" s="61"/>
      <c r="J63" s="4"/>
    </row>
    <row r="64" spans="1:10" x14ac:dyDescent="0.25">
      <c r="A64" s="28"/>
      <c r="B64" s="28"/>
      <c r="C64" s="29"/>
      <c r="D64" s="28"/>
      <c r="E64" s="29"/>
      <c r="F64" s="28"/>
      <c r="G64" s="29"/>
      <c r="H64" s="28"/>
      <c r="I64" s="61"/>
      <c r="J64" s="4"/>
    </row>
    <row r="65" spans="1:10" x14ac:dyDescent="0.25">
      <c r="A65" s="28"/>
      <c r="B65" s="28"/>
      <c r="C65" s="29"/>
      <c r="D65" s="28"/>
      <c r="E65" s="29"/>
      <c r="F65" s="28"/>
      <c r="G65" s="29"/>
      <c r="H65" s="28"/>
      <c r="I65" s="61"/>
      <c r="J65" s="4"/>
    </row>
    <row r="66" spans="1:10" x14ac:dyDescent="0.25">
      <c r="A66" s="28"/>
      <c r="B66" s="28"/>
      <c r="C66" s="29"/>
      <c r="D66" s="28"/>
      <c r="E66" s="29"/>
      <c r="F66" s="28"/>
      <c r="G66" s="29"/>
      <c r="H66" s="28"/>
      <c r="I66" s="61"/>
      <c r="J66" s="4"/>
    </row>
    <row r="67" spans="1:10" x14ac:dyDescent="0.25">
      <c r="A67" s="28"/>
      <c r="B67" s="28"/>
      <c r="C67" s="29"/>
      <c r="D67" s="28"/>
      <c r="E67" s="29"/>
      <c r="F67" s="28"/>
      <c r="G67" s="29"/>
      <c r="H67" s="28"/>
      <c r="I67" s="61"/>
      <c r="J67" s="4"/>
    </row>
    <row r="68" spans="1:10" x14ac:dyDescent="0.25">
      <c r="A68" s="28"/>
      <c r="B68" s="28"/>
      <c r="C68" s="29"/>
      <c r="D68" s="28"/>
      <c r="E68" s="29"/>
      <c r="F68" s="28"/>
      <c r="G68" s="29"/>
      <c r="H68" s="28"/>
      <c r="I68" s="61"/>
      <c r="J68" s="4"/>
    </row>
    <row r="69" spans="1:10" x14ac:dyDescent="0.25">
      <c r="A69" s="28"/>
      <c r="B69" s="28"/>
      <c r="C69" s="29"/>
      <c r="D69" s="28"/>
      <c r="E69" s="29"/>
      <c r="F69" s="28"/>
      <c r="G69" s="29"/>
      <c r="H69" s="28"/>
      <c r="I69" s="61"/>
      <c r="J69" s="4"/>
    </row>
    <row r="70" spans="1:10" x14ac:dyDescent="0.25">
      <c r="A70" s="28"/>
      <c r="B70" s="28"/>
      <c r="C70" s="29"/>
      <c r="D70" s="28"/>
      <c r="E70" s="29"/>
      <c r="F70" s="28"/>
      <c r="G70" s="29"/>
      <c r="H70" s="28"/>
      <c r="I70" s="61"/>
      <c r="J70" s="4"/>
    </row>
    <row r="71" spans="1:10" x14ac:dyDescent="0.25">
      <c r="A71" s="28"/>
      <c r="B71" s="28"/>
      <c r="C71" s="29"/>
      <c r="D71" s="28"/>
      <c r="E71" s="29"/>
      <c r="F71" s="28"/>
      <c r="G71" s="29"/>
      <c r="H71" s="28"/>
      <c r="I71" s="3"/>
      <c r="J71" s="1"/>
    </row>
    <row r="72" spans="1:10" x14ac:dyDescent="0.25">
      <c r="A72" s="28"/>
      <c r="B72" s="28"/>
      <c r="C72" s="29"/>
      <c r="D72" s="28"/>
      <c r="E72" s="29"/>
      <c r="F72" s="28"/>
      <c r="G72" s="29"/>
      <c r="H72" s="28"/>
    </row>
    <row r="73" spans="1:10" x14ac:dyDescent="0.25">
      <c r="A73" s="28"/>
      <c r="B73" s="28"/>
      <c r="C73" s="29"/>
      <c r="D73" s="28"/>
      <c r="E73" s="29"/>
      <c r="F73" s="28"/>
      <c r="G73" s="29"/>
      <c r="H73" s="28"/>
    </row>
    <row r="74" spans="1:10" x14ac:dyDescent="0.25">
      <c r="A74" s="28"/>
      <c r="B74" s="28"/>
      <c r="C74" s="29"/>
      <c r="D74" s="28"/>
      <c r="E74" s="29"/>
      <c r="F74" s="28"/>
      <c r="G74" s="29"/>
      <c r="H74" s="28"/>
    </row>
    <row r="75" spans="1:10" x14ac:dyDescent="0.25">
      <c r="A75" s="28"/>
      <c r="B75" s="28"/>
      <c r="C75" s="29"/>
      <c r="D75" s="28"/>
      <c r="E75" s="29"/>
      <c r="F75" s="28"/>
      <c r="G75" s="29"/>
      <c r="H75" s="28"/>
    </row>
    <row r="76" spans="1:10" x14ac:dyDescent="0.25">
      <c r="A76" s="28"/>
      <c r="B76" s="28"/>
      <c r="C76" s="29"/>
      <c r="D76" s="28"/>
      <c r="E76" s="29"/>
      <c r="F76" s="28"/>
      <c r="G76" s="29"/>
      <c r="H76" s="28"/>
    </row>
    <row r="77" spans="1:10" x14ac:dyDescent="0.25">
      <c r="A77" s="28"/>
      <c r="B77" s="28"/>
      <c r="C77" s="29"/>
      <c r="D77" s="28"/>
      <c r="E77" s="29"/>
      <c r="F77" s="28"/>
      <c r="G77" s="29"/>
      <c r="H77" s="28"/>
    </row>
    <row r="78" spans="1:10" x14ac:dyDescent="0.25">
      <c r="A78" s="28"/>
      <c r="B78" s="28"/>
      <c r="C78" s="29"/>
      <c r="D78" s="28"/>
      <c r="E78" s="29"/>
      <c r="F78" s="28"/>
      <c r="G78" s="29"/>
      <c r="H78" s="28"/>
    </row>
    <row r="79" spans="1:10" x14ac:dyDescent="0.25">
      <c r="A79" s="28"/>
      <c r="B79" s="28"/>
      <c r="C79" s="29"/>
      <c r="D79" s="28"/>
      <c r="E79" s="29"/>
      <c r="F79" s="28"/>
      <c r="G79" s="29"/>
      <c r="H79" s="28"/>
    </row>
    <row r="80" spans="1:10" x14ac:dyDescent="0.25">
      <c r="A80" s="28"/>
      <c r="B80" s="28"/>
      <c r="C80" s="29"/>
      <c r="D80" s="28"/>
      <c r="E80" s="29"/>
      <c r="F80" s="28"/>
      <c r="G80" s="29"/>
      <c r="H80" s="28"/>
    </row>
    <row r="81" spans="1:8" x14ac:dyDescent="0.25">
      <c r="A81" s="28"/>
      <c r="B81" s="28"/>
      <c r="C81" s="29"/>
      <c r="D81" s="28"/>
      <c r="E81" s="29"/>
      <c r="F81" s="28"/>
      <c r="G81" s="29"/>
      <c r="H81" s="28"/>
    </row>
    <row r="82" spans="1:8" x14ac:dyDescent="0.25">
      <c r="A82" s="28"/>
      <c r="B82" s="28"/>
      <c r="C82" s="29"/>
      <c r="D82" s="28"/>
      <c r="E82" s="29"/>
      <c r="F82" s="28"/>
      <c r="G82" s="29"/>
      <c r="H82" s="28"/>
    </row>
    <row r="83" spans="1:8" x14ac:dyDescent="0.25">
      <c r="A83" s="28"/>
      <c r="B83" s="28"/>
      <c r="C83" s="29"/>
      <c r="D83" s="28"/>
      <c r="E83" s="29"/>
      <c r="F83" s="28"/>
      <c r="G83" s="29"/>
      <c r="H83" s="28"/>
    </row>
    <row r="84" spans="1:8" x14ac:dyDescent="0.25">
      <c r="A84" s="28"/>
      <c r="B84" s="28"/>
      <c r="C84" s="29"/>
      <c r="D84" s="28"/>
      <c r="E84" s="29"/>
      <c r="F84" s="28"/>
      <c r="G84" s="29"/>
      <c r="H84" s="28"/>
    </row>
    <row r="85" spans="1:8" x14ac:dyDescent="0.25">
      <c r="A85" s="28"/>
      <c r="B85" s="28"/>
      <c r="C85" s="29"/>
      <c r="D85" s="28"/>
      <c r="E85" s="29"/>
      <c r="F85" s="28"/>
      <c r="G85" s="29"/>
      <c r="H85" s="28"/>
    </row>
    <row r="86" spans="1:8" x14ac:dyDescent="0.25">
      <c r="A86" s="28"/>
      <c r="B86" s="28"/>
      <c r="C86" s="29"/>
      <c r="D86" s="28"/>
      <c r="E86" s="29"/>
      <c r="F86" s="28"/>
      <c r="G86" s="29"/>
      <c r="H86" s="28"/>
    </row>
    <row r="87" spans="1:8" x14ac:dyDescent="0.25">
      <c r="A87" s="28"/>
      <c r="B87" s="28"/>
      <c r="C87" s="29"/>
      <c r="D87" s="28"/>
      <c r="E87" s="29"/>
      <c r="F87" s="28"/>
      <c r="G87" s="29"/>
      <c r="H87" s="28"/>
    </row>
    <row r="88" spans="1:8" x14ac:dyDescent="0.25">
      <c r="A88" s="28"/>
      <c r="B88" s="28"/>
      <c r="C88" s="29"/>
      <c r="D88" s="28"/>
      <c r="E88" s="29"/>
      <c r="F88" s="28"/>
      <c r="G88" s="29"/>
      <c r="H88" s="28"/>
    </row>
    <row r="89" spans="1:8" x14ac:dyDescent="0.25">
      <c r="A89" s="28"/>
      <c r="B89" s="28"/>
      <c r="C89" s="29"/>
      <c r="D89" s="28"/>
      <c r="E89" s="29"/>
      <c r="F89" s="28"/>
      <c r="G89" s="29"/>
      <c r="H89" s="28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5" x14ac:dyDescent="0.25"/>
  <cols>
    <col min="1" max="1" width="47.42578125" bestFit="1" customWidth="1"/>
    <col min="2" max="2" width="25.5703125" customWidth="1"/>
  </cols>
  <sheetData>
    <row r="1" spans="1:2" x14ac:dyDescent="0.25">
      <c r="A1" s="18" t="s">
        <v>35</v>
      </c>
      <c r="B1" s="18" t="s">
        <v>36</v>
      </c>
    </row>
    <row r="2" spans="1:2" x14ac:dyDescent="0.25">
      <c r="A2" s="44" t="str">
        <f>'Автоматизированный расчет'!A38</f>
        <v>Главная страница</v>
      </c>
      <c r="B2" s="44" t="s">
        <v>43</v>
      </c>
    </row>
    <row r="3" spans="1:2" x14ac:dyDescent="0.25">
      <c r="A3" s="44" t="str">
        <f>'Автоматизированный расчет'!A39</f>
        <v>Вход в систему</v>
      </c>
      <c r="B3" s="44" t="s">
        <v>44</v>
      </c>
    </row>
    <row r="4" spans="1:2" x14ac:dyDescent="0.25">
      <c r="A4" s="44" t="str">
        <f>'Автоматизированный расчет'!A40</f>
        <v>Переход на страницу категории товара</v>
      </c>
      <c r="B4" s="44" t="s">
        <v>50</v>
      </c>
    </row>
    <row r="5" spans="1:2" x14ac:dyDescent="0.25">
      <c r="A5" s="44" t="str">
        <f>'Автоматизированный расчет'!A41</f>
        <v xml:space="preserve">Выбор товара из категории </v>
      </c>
      <c r="B5" s="44" t="s">
        <v>54</v>
      </c>
    </row>
    <row r="6" spans="1:2" x14ac:dyDescent="0.25">
      <c r="A6" s="44" t="str">
        <f>'Автоматизированный расчет'!A42</f>
        <v xml:space="preserve">Переход на страницу оплаты товара </v>
      </c>
      <c r="B6" s="44" t="s">
        <v>58</v>
      </c>
    </row>
    <row r="7" spans="1:2" x14ac:dyDescent="0.25">
      <c r="A7" s="44" t="str">
        <f>'Автоматизированный расчет'!A43</f>
        <v>Оплата товара</v>
      </c>
      <c r="B7" s="44" t="s">
        <v>69</v>
      </c>
    </row>
    <row r="8" spans="1:2" x14ac:dyDescent="0.25">
      <c r="A8" s="44" t="str">
        <f>'Автоматизированный расчет'!A45</f>
        <v>Просмотр корзины</v>
      </c>
      <c r="B8" s="44" t="s">
        <v>61</v>
      </c>
    </row>
    <row r="9" spans="1:2" x14ac:dyDescent="0.25">
      <c r="A9" s="44" t="str">
        <f>'Автоматизированный расчет'!A46</f>
        <v xml:space="preserve">Отмена бронирования </v>
      </c>
      <c r="B9" s="44" t="s">
        <v>64</v>
      </c>
    </row>
    <row r="10" spans="1:2" x14ac:dyDescent="0.25">
      <c r="A10" s="44" t="str">
        <f>'Автоматизированный расчет'!A47</f>
        <v>Выход из системы</v>
      </c>
      <c r="B10" s="44" t="s">
        <v>42</v>
      </c>
    </row>
    <row r="11" spans="1:2" x14ac:dyDescent="0.25">
      <c r="A11" s="44" t="str">
        <f>'Автоматизированный расчет'!A48</f>
        <v>Перход на страницу регистрации</v>
      </c>
      <c r="B11" s="44" t="s">
        <v>48</v>
      </c>
    </row>
    <row r="12" spans="1:2" x14ac:dyDescent="0.25">
      <c r="A12" s="44" t="str">
        <f>'Автоматизированный расчет'!A49</f>
        <v>Заполнение полей регистрации</v>
      </c>
      <c r="B12" s="44" t="s">
        <v>49</v>
      </c>
    </row>
    <row r="13" spans="1:2" x14ac:dyDescent="0.25">
      <c r="A13" s="44" t="s">
        <v>68</v>
      </c>
      <c r="B13" s="44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sqref="A1:J20"/>
    </sheetView>
  </sheetViews>
  <sheetFormatPr defaultRowHeight="15" x14ac:dyDescent="0.25"/>
  <cols>
    <col min="1" max="1" width="36.42578125" bestFit="1" customWidth="1"/>
  </cols>
  <sheetData>
    <row r="1" spans="1:14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s="28"/>
      <c r="L1" s="28"/>
      <c r="M1" s="28"/>
      <c r="N1" s="28"/>
    </row>
    <row r="2" spans="1:14" x14ac:dyDescent="0.25">
      <c r="A2" t="s">
        <v>83</v>
      </c>
      <c r="B2" t="s">
        <v>37</v>
      </c>
      <c r="C2">
        <v>0</v>
      </c>
      <c r="D2">
        <v>0</v>
      </c>
      <c r="E2">
        <v>10.07</v>
      </c>
      <c r="F2">
        <v>0.7</v>
      </c>
      <c r="G2">
        <v>7.5819999999999999</v>
      </c>
      <c r="H2">
        <v>126</v>
      </c>
      <c r="I2">
        <v>0</v>
      </c>
      <c r="J2">
        <v>0</v>
      </c>
      <c r="K2" s="28"/>
      <c r="L2" s="47"/>
      <c r="M2" s="28"/>
      <c r="N2" s="28"/>
    </row>
    <row r="3" spans="1:14" x14ac:dyDescent="0.25">
      <c r="A3" t="s">
        <v>45</v>
      </c>
      <c r="B3" t="s">
        <v>37</v>
      </c>
      <c r="C3">
        <v>0</v>
      </c>
      <c r="D3">
        <v>0</v>
      </c>
      <c r="E3">
        <v>30.515000000000001</v>
      </c>
      <c r="F3">
        <v>8</v>
      </c>
      <c r="G3">
        <v>25.103999999999999</v>
      </c>
      <c r="H3">
        <v>709</v>
      </c>
      <c r="I3">
        <v>1</v>
      </c>
      <c r="J3">
        <v>0</v>
      </c>
      <c r="K3" s="28"/>
      <c r="L3" s="47"/>
      <c r="M3" s="28"/>
      <c r="N3" s="28"/>
    </row>
    <row r="4" spans="1:14" x14ac:dyDescent="0.25">
      <c r="A4" t="s">
        <v>61</v>
      </c>
      <c r="B4" t="s">
        <v>37</v>
      </c>
      <c r="C4">
        <v>0</v>
      </c>
      <c r="D4">
        <v>0</v>
      </c>
      <c r="E4">
        <v>2.8380000000000001</v>
      </c>
      <c r="F4">
        <v>0.46400000000000002</v>
      </c>
      <c r="G4">
        <v>1.403</v>
      </c>
      <c r="H4">
        <v>375</v>
      </c>
      <c r="I4">
        <v>0</v>
      </c>
      <c r="J4">
        <v>0</v>
      </c>
      <c r="K4" s="28"/>
      <c r="L4" s="47"/>
      <c r="M4" s="28"/>
      <c r="N4" s="28"/>
    </row>
    <row r="5" spans="1:14" x14ac:dyDescent="0.25">
      <c r="A5" t="s">
        <v>58</v>
      </c>
      <c r="B5" t="s">
        <v>37</v>
      </c>
      <c r="C5">
        <v>0</v>
      </c>
      <c r="D5">
        <v>0</v>
      </c>
      <c r="E5">
        <v>8.1739999999999995</v>
      </c>
      <c r="F5">
        <v>0.8</v>
      </c>
      <c r="G5">
        <v>5.3049999999999997</v>
      </c>
      <c r="H5">
        <v>369</v>
      </c>
      <c r="I5">
        <v>0</v>
      </c>
      <c r="J5">
        <v>0</v>
      </c>
      <c r="K5" s="28"/>
      <c r="L5" s="47"/>
      <c r="M5" s="28"/>
      <c r="N5" s="28"/>
    </row>
    <row r="6" spans="1:14" x14ac:dyDescent="0.25">
      <c r="A6" t="s">
        <v>48</v>
      </c>
      <c r="B6" t="s">
        <v>37</v>
      </c>
      <c r="C6">
        <v>0</v>
      </c>
      <c r="D6">
        <v>0</v>
      </c>
      <c r="E6">
        <v>0.53700000000000003</v>
      </c>
      <c r="F6">
        <v>1.0999999999999999E-2</v>
      </c>
      <c r="G6">
        <v>0.49199999999999999</v>
      </c>
      <c r="H6">
        <v>126</v>
      </c>
      <c r="I6">
        <v>0</v>
      </c>
      <c r="J6">
        <v>0</v>
      </c>
      <c r="K6" s="28"/>
      <c r="L6" s="47"/>
      <c r="M6" s="28"/>
      <c r="N6" s="28"/>
    </row>
    <row r="7" spans="1:14" x14ac:dyDescent="0.25">
      <c r="A7" t="s">
        <v>49</v>
      </c>
      <c r="B7" t="s">
        <v>37</v>
      </c>
      <c r="C7">
        <v>0</v>
      </c>
      <c r="D7">
        <v>0</v>
      </c>
      <c r="E7">
        <v>2.165</v>
      </c>
      <c r="F7">
        <v>0.217</v>
      </c>
      <c r="G7">
        <v>1.659</v>
      </c>
      <c r="H7">
        <v>126</v>
      </c>
      <c r="I7">
        <v>0</v>
      </c>
      <c r="J7">
        <v>0</v>
      </c>
      <c r="K7" s="28"/>
      <c r="L7" s="47"/>
      <c r="M7" s="28"/>
      <c r="N7" s="28"/>
    </row>
    <row r="8" spans="1:14" x14ac:dyDescent="0.25">
      <c r="A8" t="s">
        <v>64</v>
      </c>
      <c r="B8" t="s">
        <v>37</v>
      </c>
      <c r="C8">
        <v>0</v>
      </c>
      <c r="D8">
        <v>0</v>
      </c>
      <c r="E8">
        <v>1.0680000000000001</v>
      </c>
      <c r="F8">
        <v>0.11700000000000001</v>
      </c>
      <c r="G8">
        <v>0.76100000000000001</v>
      </c>
      <c r="H8">
        <v>95</v>
      </c>
      <c r="I8">
        <v>1</v>
      </c>
      <c r="J8">
        <v>0</v>
      </c>
      <c r="K8" s="28"/>
      <c r="L8" s="47"/>
      <c r="M8" s="28"/>
      <c r="N8" s="28"/>
    </row>
    <row r="9" spans="1:14" x14ac:dyDescent="0.25">
      <c r="A9" t="s">
        <v>44</v>
      </c>
      <c r="B9" t="s">
        <v>37</v>
      </c>
      <c r="C9">
        <v>0</v>
      </c>
      <c r="D9">
        <v>0</v>
      </c>
      <c r="E9">
        <v>0.97599999999999998</v>
      </c>
      <c r="F9">
        <v>7.3999999999999996E-2</v>
      </c>
      <c r="G9">
        <v>0.78</v>
      </c>
      <c r="H9">
        <v>584</v>
      </c>
      <c r="I9">
        <v>0</v>
      </c>
      <c r="J9">
        <v>0</v>
      </c>
      <c r="K9" s="28"/>
      <c r="L9" s="47"/>
      <c r="M9" s="28"/>
      <c r="N9" s="28"/>
    </row>
    <row r="10" spans="1:14" x14ac:dyDescent="0.25">
      <c r="A10" t="s">
        <v>42</v>
      </c>
      <c r="B10" t="s">
        <v>37</v>
      </c>
      <c r="C10">
        <v>0</v>
      </c>
      <c r="D10">
        <v>0</v>
      </c>
      <c r="E10">
        <v>1.0640000000000001</v>
      </c>
      <c r="F10">
        <v>0.10100000000000001</v>
      </c>
      <c r="G10">
        <v>0.72499999999999998</v>
      </c>
      <c r="H10">
        <v>420</v>
      </c>
      <c r="I10">
        <v>0</v>
      </c>
      <c r="J10">
        <v>0</v>
      </c>
      <c r="K10" s="28"/>
      <c r="L10" s="47"/>
      <c r="M10" s="28"/>
      <c r="N10" s="28"/>
    </row>
    <row r="11" spans="1:14" x14ac:dyDescent="0.25">
      <c r="A11" t="s">
        <v>50</v>
      </c>
      <c r="B11" t="s">
        <v>37</v>
      </c>
      <c r="C11">
        <v>0</v>
      </c>
      <c r="D11">
        <v>0</v>
      </c>
      <c r="E11">
        <v>5.5789999999999997</v>
      </c>
      <c r="F11">
        <v>0.64200000000000002</v>
      </c>
      <c r="G11">
        <v>3.7709999999999999</v>
      </c>
      <c r="H11">
        <v>418</v>
      </c>
      <c r="I11">
        <v>0</v>
      </c>
      <c r="J11">
        <v>0</v>
      </c>
      <c r="K11" s="28"/>
      <c r="L11" s="47"/>
      <c r="M11" s="28"/>
      <c r="N11" s="28"/>
    </row>
    <row r="12" spans="1:14" x14ac:dyDescent="0.25">
      <c r="A12" t="s">
        <v>46</v>
      </c>
      <c r="B12" t="s">
        <v>37</v>
      </c>
      <c r="C12">
        <v>0</v>
      </c>
      <c r="D12">
        <v>0</v>
      </c>
      <c r="E12">
        <v>6.585</v>
      </c>
      <c r="F12">
        <v>0.55200000000000005</v>
      </c>
      <c r="G12">
        <v>5.1050000000000004</v>
      </c>
      <c r="H12">
        <v>708</v>
      </c>
      <c r="I12">
        <v>0</v>
      </c>
      <c r="J12">
        <v>0</v>
      </c>
      <c r="K12" s="28"/>
      <c r="L12" s="47"/>
      <c r="M12" s="28"/>
      <c r="N12" s="28"/>
    </row>
    <row r="13" spans="1:14" x14ac:dyDescent="0.25">
      <c r="A13" t="s">
        <v>70</v>
      </c>
      <c r="B13" t="s">
        <v>37</v>
      </c>
      <c r="C13">
        <v>0</v>
      </c>
      <c r="D13">
        <v>0</v>
      </c>
      <c r="E13">
        <v>4.2679999999999998</v>
      </c>
      <c r="F13">
        <v>0.45300000000000001</v>
      </c>
      <c r="G13">
        <v>3.294</v>
      </c>
      <c r="H13">
        <v>227</v>
      </c>
      <c r="I13">
        <v>0</v>
      </c>
      <c r="J13">
        <v>0</v>
      </c>
      <c r="K13" s="28"/>
      <c r="L13" s="47"/>
      <c r="M13" s="28"/>
      <c r="N13" s="28"/>
    </row>
    <row r="14" spans="1:14" x14ac:dyDescent="0.25">
      <c r="A14" t="s">
        <v>54</v>
      </c>
      <c r="B14" t="s">
        <v>37</v>
      </c>
      <c r="C14">
        <v>0</v>
      </c>
      <c r="D14">
        <v>0</v>
      </c>
      <c r="E14">
        <v>9.0079999999999991</v>
      </c>
      <c r="F14">
        <v>0.88</v>
      </c>
      <c r="G14">
        <v>6.5830000000000002</v>
      </c>
      <c r="H14">
        <v>368</v>
      </c>
      <c r="I14">
        <v>0</v>
      </c>
      <c r="J14">
        <v>0</v>
      </c>
      <c r="K14" s="28"/>
      <c r="L14" s="47"/>
      <c r="M14" s="28"/>
      <c r="N14" s="28"/>
    </row>
    <row r="15" spans="1:14" x14ac:dyDescent="0.25">
      <c r="A15" t="s">
        <v>69</v>
      </c>
      <c r="B15" t="s">
        <v>37</v>
      </c>
      <c r="C15">
        <v>0</v>
      </c>
      <c r="D15">
        <v>0</v>
      </c>
      <c r="E15">
        <v>4.6689999999999996</v>
      </c>
      <c r="F15">
        <v>0.42599999999999999</v>
      </c>
      <c r="G15">
        <v>3.9580000000000002</v>
      </c>
      <c r="H15">
        <v>228</v>
      </c>
      <c r="I15">
        <v>0</v>
      </c>
      <c r="J15">
        <v>0</v>
      </c>
      <c r="K15" s="28"/>
      <c r="L15" s="47"/>
      <c r="M15" s="28"/>
      <c r="N15" s="28"/>
    </row>
    <row r="16" spans="1:14" x14ac:dyDescent="0.25">
      <c r="A16" t="s">
        <v>84</v>
      </c>
      <c r="B16" t="s">
        <v>37</v>
      </c>
      <c r="C16">
        <v>0</v>
      </c>
      <c r="D16">
        <v>0</v>
      </c>
      <c r="E16">
        <v>7.774</v>
      </c>
      <c r="F16">
        <v>0.53800000000000003</v>
      </c>
      <c r="G16">
        <v>6.4409999999999998</v>
      </c>
      <c r="H16">
        <v>67</v>
      </c>
      <c r="I16">
        <v>0</v>
      </c>
      <c r="J16">
        <v>0</v>
      </c>
      <c r="K16" s="28"/>
      <c r="L16" s="47"/>
      <c r="M16" s="28"/>
      <c r="N16" s="28"/>
    </row>
    <row r="17" spans="1:14" x14ac:dyDescent="0.25">
      <c r="A17" t="s">
        <v>85</v>
      </c>
      <c r="B17" t="s">
        <v>37</v>
      </c>
      <c r="C17">
        <v>0</v>
      </c>
      <c r="D17">
        <v>0</v>
      </c>
      <c r="E17">
        <v>30.515000000000001</v>
      </c>
      <c r="F17">
        <v>1.6930000000000001</v>
      </c>
      <c r="G17">
        <v>26.765999999999998</v>
      </c>
      <c r="H17">
        <v>227</v>
      </c>
      <c r="I17">
        <v>0</v>
      </c>
      <c r="J17">
        <v>0</v>
      </c>
      <c r="K17" s="28"/>
      <c r="L17" s="47"/>
      <c r="M17" s="28"/>
      <c r="N17" s="28"/>
    </row>
    <row r="18" spans="1:14" x14ac:dyDescent="0.25">
      <c r="A18" t="s">
        <v>86</v>
      </c>
      <c r="B18" t="s">
        <v>37</v>
      </c>
      <c r="C18">
        <v>0</v>
      </c>
      <c r="D18">
        <v>0</v>
      </c>
      <c r="E18">
        <v>12.157</v>
      </c>
      <c r="F18">
        <v>1.0429999999999999</v>
      </c>
      <c r="G18">
        <v>10.785</v>
      </c>
      <c r="H18">
        <v>52</v>
      </c>
      <c r="I18">
        <v>0</v>
      </c>
      <c r="J18">
        <v>0</v>
      </c>
      <c r="K18" s="28"/>
      <c r="L18" s="47"/>
      <c r="M18" s="28"/>
      <c r="N18" s="28"/>
    </row>
    <row r="19" spans="1:14" x14ac:dyDescent="0.25">
      <c r="A19" t="s">
        <v>87</v>
      </c>
      <c r="B19" t="s">
        <v>37</v>
      </c>
      <c r="C19">
        <v>0</v>
      </c>
      <c r="D19">
        <v>0</v>
      </c>
      <c r="E19">
        <v>23.222999999999999</v>
      </c>
      <c r="F19">
        <v>1.641</v>
      </c>
      <c r="G19">
        <v>19.452000000000002</v>
      </c>
      <c r="H19">
        <v>142</v>
      </c>
      <c r="I19">
        <v>0</v>
      </c>
      <c r="J19">
        <v>0</v>
      </c>
      <c r="K19" s="28"/>
      <c r="L19" s="47"/>
      <c r="M19" s="28"/>
      <c r="N19" s="28"/>
    </row>
    <row r="20" spans="1:14" x14ac:dyDescent="0.25">
      <c r="A20" t="s">
        <v>88</v>
      </c>
      <c r="B20" t="s">
        <v>37</v>
      </c>
      <c r="C20">
        <v>0</v>
      </c>
      <c r="D20">
        <v>0</v>
      </c>
      <c r="E20">
        <v>10.525</v>
      </c>
      <c r="F20">
        <v>0.98</v>
      </c>
      <c r="G20">
        <v>7.758</v>
      </c>
      <c r="H20">
        <v>95</v>
      </c>
      <c r="I20">
        <v>1</v>
      </c>
      <c r="J20">
        <v>0</v>
      </c>
      <c r="K20" s="28"/>
      <c r="L20" s="47"/>
      <c r="M20" s="28"/>
      <c r="N20" s="28"/>
    </row>
    <row r="21" spans="1:14" x14ac:dyDescent="0.25">
      <c r="C21" s="4"/>
      <c r="D21" s="4"/>
      <c r="E21" s="4"/>
      <c r="F21" s="4"/>
      <c r="G21" s="4"/>
      <c r="H21" s="4"/>
      <c r="I21" s="4"/>
      <c r="J21" s="4"/>
      <c r="K21" s="28"/>
      <c r="L21" s="28"/>
      <c r="M21" s="28"/>
      <c r="N21" s="28"/>
    </row>
    <row r="35" spans="1:10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</row>
    <row r="36" spans="1:10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10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</row>
    <row r="38" spans="1:10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pans="1:10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</row>
    <row r="40" spans="1:10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</row>
    <row r="41" spans="1:10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</row>
    <row r="42" spans="1:1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Соответствие</vt:lpstr>
      <vt:lpstr>SummaryReport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admin</cp:lastModifiedBy>
  <dcterms:created xsi:type="dcterms:W3CDTF">2015-06-05T18:19:34Z</dcterms:created>
  <dcterms:modified xsi:type="dcterms:W3CDTF">2023-05-31T18:26:35Z</dcterms:modified>
</cp:coreProperties>
</file>