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hl921_ic_ac_uk/Documents/"/>
    </mc:Choice>
  </mc:AlternateContent>
  <xr:revisionPtr revIDLastSave="1" documentId="8_{5A8530BD-51AF-4E27-AD80-2A545689E824}" xr6:coauthVersionLast="47" xr6:coauthVersionMax="47" xr10:uidLastSave="{D7F5AC9F-C276-7E40-93F7-022707B4FDCD}"/>
  <bookViews>
    <workbookView xWindow="-110" yWindow="-110" windowWidth="19420" windowHeight="10420" firstSheet="1" activeTab="1" xr2:uid="{00000000-000D-0000-FFFF-FFFF00000000}"/>
  </bookViews>
  <sheets>
    <sheet name="CoalPlantData" sheetId="1" r:id="rId1"/>
    <sheet name="CoalPlantData_RAW" sheetId="7" r:id="rId2"/>
    <sheet name="FC_PPA" sheetId="6" r:id="rId3"/>
    <sheet name="Price_Gen" sheetId="2" r:id="rId4"/>
    <sheet name="Price_Distribution" sheetId="4" r:id="rId5"/>
    <sheet name="Other" sheetId="3" r:id="rId6"/>
    <sheet name="Input Calculation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4" l="1"/>
  <c r="P7" i="4" s="1"/>
  <c r="P8" i="4" s="1"/>
  <c r="P9" i="4" s="1"/>
  <c r="P10" i="4" s="1"/>
  <c r="P11" i="4" s="1"/>
  <c r="P12" i="4" s="1"/>
  <c r="P13" i="4" s="1"/>
  <c r="P5" i="4"/>
  <c r="P4" i="4"/>
  <c r="Q13" i="4"/>
  <c r="Q12" i="4"/>
  <c r="Q11" i="4"/>
  <c r="Q10" i="4"/>
  <c r="Q9" i="4"/>
  <c r="Q8" i="4"/>
  <c r="Q7" i="4"/>
  <c r="Q6" i="4"/>
  <c r="Q5" i="4"/>
  <c r="Q4" i="4"/>
  <c r="E211" i="7"/>
  <c r="C211" i="7"/>
  <c r="B211" i="7"/>
  <c r="O199" i="7"/>
  <c r="J199" i="7"/>
  <c r="K199" i="7" s="1"/>
  <c r="L199" i="7" s="1"/>
  <c r="I199" i="7"/>
  <c r="E199" i="7"/>
  <c r="D199" i="7"/>
  <c r="O198" i="7"/>
  <c r="J198" i="7"/>
  <c r="K198" i="7" s="1"/>
  <c r="I198" i="7"/>
  <c r="L198" i="7" s="1"/>
  <c r="E198" i="7"/>
  <c r="D198" i="7"/>
  <c r="O197" i="7"/>
  <c r="J197" i="7"/>
  <c r="K197" i="7" s="1"/>
  <c r="L197" i="7" s="1"/>
  <c r="I197" i="7"/>
  <c r="E197" i="7"/>
  <c r="D197" i="7"/>
  <c r="O196" i="7"/>
  <c r="J196" i="7"/>
  <c r="K196" i="7" s="1"/>
  <c r="I196" i="7"/>
  <c r="L196" i="7" s="1"/>
  <c r="E196" i="7"/>
  <c r="D196" i="7"/>
  <c r="O195" i="7"/>
  <c r="J195" i="7"/>
  <c r="K195" i="7" s="1"/>
  <c r="L195" i="7" s="1"/>
  <c r="I195" i="7"/>
  <c r="E195" i="7"/>
  <c r="D195" i="7"/>
  <c r="O194" i="7"/>
  <c r="J194" i="7"/>
  <c r="K194" i="7" s="1"/>
  <c r="I194" i="7"/>
  <c r="L194" i="7" s="1"/>
  <c r="E194" i="7"/>
  <c r="D194" i="7"/>
  <c r="O193" i="7"/>
  <c r="J193" i="7"/>
  <c r="K193" i="7" s="1"/>
  <c r="L193" i="7" s="1"/>
  <c r="I193" i="7"/>
  <c r="E193" i="7"/>
  <c r="D193" i="7"/>
  <c r="O192" i="7"/>
  <c r="J192" i="7"/>
  <c r="K192" i="7" s="1"/>
  <c r="I192" i="7"/>
  <c r="L192" i="7" s="1"/>
  <c r="E192" i="7"/>
  <c r="D192" i="7"/>
  <c r="O191" i="7"/>
  <c r="J191" i="7"/>
  <c r="K191" i="7" s="1"/>
  <c r="L191" i="7" s="1"/>
  <c r="I191" i="7"/>
  <c r="E191" i="7"/>
  <c r="D191" i="7"/>
  <c r="O190" i="7"/>
  <c r="J190" i="7"/>
  <c r="K190" i="7" s="1"/>
  <c r="I190" i="7"/>
  <c r="L190" i="7" s="1"/>
  <c r="E190" i="7"/>
  <c r="D190" i="7"/>
  <c r="O189" i="7"/>
  <c r="J189" i="7"/>
  <c r="K189" i="7" s="1"/>
  <c r="L189" i="7" s="1"/>
  <c r="I189" i="7"/>
  <c r="E189" i="7"/>
  <c r="D189" i="7"/>
  <c r="O188" i="7"/>
  <c r="J188" i="7"/>
  <c r="K188" i="7" s="1"/>
  <c r="I188" i="7"/>
  <c r="L188" i="7" s="1"/>
  <c r="E188" i="7"/>
  <c r="D188" i="7"/>
  <c r="O187" i="7"/>
  <c r="J187" i="7"/>
  <c r="K187" i="7" s="1"/>
  <c r="L187" i="7" s="1"/>
  <c r="I187" i="7"/>
  <c r="E187" i="7"/>
  <c r="D187" i="7"/>
  <c r="O186" i="7"/>
  <c r="J186" i="7"/>
  <c r="K186" i="7" s="1"/>
  <c r="I186" i="7"/>
  <c r="L186" i="7" s="1"/>
  <c r="E186" i="7"/>
  <c r="D186" i="7"/>
  <c r="O185" i="7"/>
  <c r="J185" i="7"/>
  <c r="K185" i="7" s="1"/>
  <c r="L185" i="7" s="1"/>
  <c r="I185" i="7"/>
  <c r="E185" i="7"/>
  <c r="D185" i="7"/>
  <c r="O184" i="7"/>
  <c r="J184" i="7"/>
  <c r="K184" i="7" s="1"/>
  <c r="I184" i="7"/>
  <c r="L184" i="7" s="1"/>
  <c r="E184" i="7"/>
  <c r="D184" i="7"/>
  <c r="O183" i="7"/>
  <c r="J183" i="7"/>
  <c r="K183" i="7" s="1"/>
  <c r="L183" i="7" s="1"/>
  <c r="I183" i="7"/>
  <c r="E183" i="7"/>
  <c r="D183" i="7"/>
  <c r="O182" i="7"/>
  <c r="J182" i="7"/>
  <c r="K182" i="7" s="1"/>
  <c r="I182" i="7"/>
  <c r="L182" i="7" s="1"/>
  <c r="E182" i="7"/>
  <c r="D182" i="7"/>
  <c r="O181" i="7"/>
  <c r="J181" i="7"/>
  <c r="K181" i="7" s="1"/>
  <c r="L181" i="7" s="1"/>
  <c r="I181" i="7"/>
  <c r="E181" i="7"/>
  <c r="D181" i="7"/>
  <c r="O180" i="7"/>
  <c r="J180" i="7"/>
  <c r="K180" i="7" s="1"/>
  <c r="I180" i="7"/>
  <c r="L180" i="7" s="1"/>
  <c r="E180" i="7"/>
  <c r="D180" i="7"/>
  <c r="O179" i="7"/>
  <c r="J179" i="7"/>
  <c r="K179" i="7" s="1"/>
  <c r="L179" i="7" s="1"/>
  <c r="I179" i="7"/>
  <c r="E179" i="7"/>
  <c r="D179" i="7"/>
  <c r="O178" i="7"/>
  <c r="J178" i="7"/>
  <c r="K178" i="7" s="1"/>
  <c r="I178" i="7"/>
  <c r="L178" i="7" s="1"/>
  <c r="E178" i="7"/>
  <c r="D178" i="7"/>
  <c r="O177" i="7"/>
  <c r="J177" i="7"/>
  <c r="K177" i="7" s="1"/>
  <c r="L177" i="7" s="1"/>
  <c r="I177" i="7"/>
  <c r="E177" i="7"/>
  <c r="D177" i="7"/>
  <c r="O176" i="7"/>
  <c r="J176" i="7"/>
  <c r="K176" i="7" s="1"/>
  <c r="I176" i="7"/>
  <c r="L176" i="7" s="1"/>
  <c r="E176" i="7"/>
  <c r="D176" i="7"/>
  <c r="O175" i="7"/>
  <c r="J175" i="7"/>
  <c r="K175" i="7" s="1"/>
  <c r="L175" i="7" s="1"/>
  <c r="I175" i="7"/>
  <c r="E175" i="7"/>
  <c r="D175" i="7"/>
  <c r="O174" i="7"/>
  <c r="J174" i="7"/>
  <c r="K174" i="7" s="1"/>
  <c r="I174" i="7"/>
  <c r="L174" i="7" s="1"/>
  <c r="E174" i="7"/>
  <c r="D174" i="7"/>
  <c r="O173" i="7"/>
  <c r="J173" i="7"/>
  <c r="K173" i="7" s="1"/>
  <c r="L173" i="7" s="1"/>
  <c r="I173" i="7"/>
  <c r="E173" i="7"/>
  <c r="D173" i="7"/>
  <c r="O172" i="7"/>
  <c r="J172" i="7"/>
  <c r="K172" i="7" s="1"/>
  <c r="I172" i="7"/>
  <c r="L172" i="7" s="1"/>
  <c r="E172" i="7"/>
  <c r="D172" i="7"/>
  <c r="O171" i="7"/>
  <c r="J171" i="7"/>
  <c r="K171" i="7" s="1"/>
  <c r="L171" i="7" s="1"/>
  <c r="I171" i="7"/>
  <c r="E171" i="7"/>
  <c r="D171" i="7"/>
  <c r="O170" i="7"/>
  <c r="J170" i="7"/>
  <c r="K170" i="7" s="1"/>
  <c r="I170" i="7"/>
  <c r="L170" i="7" s="1"/>
  <c r="E170" i="7"/>
  <c r="D170" i="7"/>
  <c r="O169" i="7"/>
  <c r="J169" i="7"/>
  <c r="K169" i="7" s="1"/>
  <c r="L169" i="7" s="1"/>
  <c r="I169" i="7"/>
  <c r="E169" i="7"/>
  <c r="D169" i="7"/>
  <c r="O168" i="7"/>
  <c r="J168" i="7"/>
  <c r="K168" i="7" s="1"/>
  <c r="I168" i="7"/>
  <c r="L168" i="7" s="1"/>
  <c r="E168" i="7"/>
  <c r="D168" i="7"/>
  <c r="O167" i="7"/>
  <c r="J167" i="7"/>
  <c r="K167" i="7" s="1"/>
  <c r="L167" i="7" s="1"/>
  <c r="I167" i="7"/>
  <c r="E167" i="7"/>
  <c r="D167" i="7"/>
  <c r="O166" i="7"/>
  <c r="J166" i="7"/>
  <c r="K166" i="7" s="1"/>
  <c r="I166" i="7"/>
  <c r="L166" i="7" s="1"/>
  <c r="E166" i="7"/>
  <c r="D166" i="7"/>
  <c r="O165" i="7"/>
  <c r="J165" i="7"/>
  <c r="K165" i="7" s="1"/>
  <c r="L165" i="7" s="1"/>
  <c r="I165" i="7"/>
  <c r="E165" i="7"/>
  <c r="D165" i="7"/>
  <c r="O164" i="7"/>
  <c r="J164" i="7"/>
  <c r="K164" i="7" s="1"/>
  <c r="I164" i="7"/>
  <c r="L164" i="7" s="1"/>
  <c r="E164" i="7"/>
  <c r="D164" i="7"/>
  <c r="O163" i="7"/>
  <c r="J163" i="7"/>
  <c r="K163" i="7" s="1"/>
  <c r="L163" i="7" s="1"/>
  <c r="I163" i="7"/>
  <c r="E163" i="7"/>
  <c r="D163" i="7"/>
  <c r="O162" i="7"/>
  <c r="J162" i="7"/>
  <c r="K162" i="7" s="1"/>
  <c r="I162" i="7"/>
  <c r="L162" i="7" s="1"/>
  <c r="E162" i="7"/>
  <c r="D162" i="7"/>
  <c r="O161" i="7"/>
  <c r="J161" i="7"/>
  <c r="K161" i="7" s="1"/>
  <c r="L161" i="7" s="1"/>
  <c r="I161" i="7"/>
  <c r="E161" i="7"/>
  <c r="D161" i="7"/>
  <c r="O160" i="7"/>
  <c r="J160" i="7"/>
  <c r="K160" i="7" s="1"/>
  <c r="I160" i="7"/>
  <c r="L160" i="7" s="1"/>
  <c r="E160" i="7"/>
  <c r="D160" i="7"/>
  <c r="O159" i="7"/>
  <c r="J159" i="7"/>
  <c r="K159" i="7" s="1"/>
  <c r="L159" i="7" s="1"/>
  <c r="I159" i="7"/>
  <c r="E159" i="7"/>
  <c r="D159" i="7"/>
  <c r="O158" i="7"/>
  <c r="J158" i="7"/>
  <c r="K158" i="7" s="1"/>
  <c r="I158" i="7"/>
  <c r="L158" i="7" s="1"/>
  <c r="E158" i="7"/>
  <c r="D158" i="7"/>
  <c r="O157" i="7"/>
  <c r="J157" i="7"/>
  <c r="K157" i="7" s="1"/>
  <c r="L157" i="7" s="1"/>
  <c r="I157" i="7"/>
  <c r="E157" i="7"/>
  <c r="D157" i="7"/>
  <c r="O156" i="7"/>
  <c r="J156" i="7"/>
  <c r="K156" i="7" s="1"/>
  <c r="I156" i="7"/>
  <c r="L156" i="7" s="1"/>
  <c r="E156" i="7"/>
  <c r="D156" i="7"/>
  <c r="O155" i="7"/>
  <c r="J155" i="7"/>
  <c r="K155" i="7" s="1"/>
  <c r="L155" i="7" s="1"/>
  <c r="I155" i="7"/>
  <c r="E155" i="7"/>
  <c r="D155" i="7"/>
  <c r="O154" i="7"/>
  <c r="J154" i="7"/>
  <c r="K154" i="7" s="1"/>
  <c r="I154" i="7"/>
  <c r="L154" i="7" s="1"/>
  <c r="E154" i="7"/>
  <c r="D154" i="7"/>
  <c r="O153" i="7"/>
  <c r="J153" i="7"/>
  <c r="K153" i="7" s="1"/>
  <c r="L153" i="7" s="1"/>
  <c r="I153" i="7"/>
  <c r="E153" i="7"/>
  <c r="D153" i="7"/>
  <c r="O152" i="7"/>
  <c r="J152" i="7"/>
  <c r="K152" i="7" s="1"/>
  <c r="I152" i="7"/>
  <c r="L152" i="7" s="1"/>
  <c r="E152" i="7"/>
  <c r="D152" i="7"/>
  <c r="O151" i="7"/>
  <c r="J151" i="7"/>
  <c r="K151" i="7" s="1"/>
  <c r="L151" i="7" s="1"/>
  <c r="I151" i="7"/>
  <c r="E151" i="7"/>
  <c r="D151" i="7"/>
  <c r="O150" i="7"/>
  <c r="J150" i="7"/>
  <c r="K150" i="7" s="1"/>
  <c r="I150" i="7"/>
  <c r="L150" i="7" s="1"/>
  <c r="E150" i="7"/>
  <c r="D150" i="7"/>
  <c r="O149" i="7"/>
  <c r="J149" i="7"/>
  <c r="K149" i="7" s="1"/>
  <c r="L149" i="7" s="1"/>
  <c r="I149" i="7"/>
  <c r="E149" i="7"/>
  <c r="D149" i="7"/>
  <c r="O148" i="7"/>
  <c r="J148" i="7"/>
  <c r="K148" i="7" s="1"/>
  <c r="I148" i="7"/>
  <c r="L148" i="7" s="1"/>
  <c r="E148" i="7"/>
  <c r="D148" i="7"/>
  <c r="O147" i="7"/>
  <c r="J147" i="7"/>
  <c r="K147" i="7" s="1"/>
  <c r="L147" i="7" s="1"/>
  <c r="I147" i="7"/>
  <c r="E147" i="7"/>
  <c r="D147" i="7"/>
  <c r="O146" i="7"/>
  <c r="J146" i="7"/>
  <c r="K146" i="7" s="1"/>
  <c r="I146" i="7"/>
  <c r="L146" i="7" s="1"/>
  <c r="E146" i="7"/>
  <c r="D146" i="7"/>
  <c r="O145" i="7"/>
  <c r="J145" i="7"/>
  <c r="K145" i="7" s="1"/>
  <c r="L145" i="7" s="1"/>
  <c r="I145" i="7"/>
  <c r="E145" i="7"/>
  <c r="D145" i="7"/>
  <c r="O144" i="7"/>
  <c r="J144" i="7"/>
  <c r="K144" i="7" s="1"/>
  <c r="I144" i="7"/>
  <c r="L144" i="7" s="1"/>
  <c r="E144" i="7"/>
  <c r="D144" i="7"/>
  <c r="O143" i="7"/>
  <c r="J143" i="7"/>
  <c r="K143" i="7" s="1"/>
  <c r="L143" i="7" s="1"/>
  <c r="I143" i="7"/>
  <c r="E143" i="7"/>
  <c r="D143" i="7"/>
  <c r="O142" i="7"/>
  <c r="J142" i="7"/>
  <c r="K142" i="7" s="1"/>
  <c r="I142" i="7"/>
  <c r="L142" i="7" s="1"/>
  <c r="E142" i="7"/>
  <c r="D142" i="7"/>
  <c r="O141" i="7"/>
  <c r="J141" i="7"/>
  <c r="K141" i="7" s="1"/>
  <c r="L141" i="7" s="1"/>
  <c r="I141" i="7"/>
  <c r="E141" i="7"/>
  <c r="D141" i="7"/>
  <c r="O140" i="7"/>
  <c r="J140" i="7"/>
  <c r="K140" i="7" s="1"/>
  <c r="I140" i="7"/>
  <c r="L140" i="7" s="1"/>
  <c r="E140" i="7"/>
  <c r="D140" i="7"/>
  <c r="O139" i="7"/>
  <c r="J139" i="7"/>
  <c r="K139" i="7" s="1"/>
  <c r="I139" i="7"/>
  <c r="L139" i="7" s="1"/>
  <c r="E139" i="7"/>
  <c r="D139" i="7"/>
  <c r="O138" i="7"/>
  <c r="J138" i="7"/>
  <c r="K138" i="7" s="1"/>
  <c r="I138" i="7"/>
  <c r="L138" i="7" s="1"/>
  <c r="E138" i="7"/>
  <c r="D138" i="7"/>
  <c r="O137" i="7"/>
  <c r="J137" i="7"/>
  <c r="K137" i="7" s="1"/>
  <c r="I137" i="7"/>
  <c r="L137" i="7" s="1"/>
  <c r="E137" i="7"/>
  <c r="D137" i="7"/>
  <c r="O136" i="7"/>
  <c r="L136" i="7"/>
  <c r="J136" i="7"/>
  <c r="K136" i="7" s="1"/>
  <c r="I136" i="7"/>
  <c r="E136" i="7"/>
  <c r="D136" i="7"/>
  <c r="O135" i="7"/>
  <c r="J135" i="7"/>
  <c r="K135" i="7" s="1"/>
  <c r="I135" i="7"/>
  <c r="L135" i="7" s="1"/>
  <c r="E135" i="7"/>
  <c r="D135" i="7"/>
  <c r="O134" i="7"/>
  <c r="J134" i="7"/>
  <c r="K134" i="7" s="1"/>
  <c r="I134" i="7"/>
  <c r="L134" i="7" s="1"/>
  <c r="E134" i="7"/>
  <c r="D134" i="7"/>
  <c r="O133" i="7"/>
  <c r="J133" i="7"/>
  <c r="K133" i="7" s="1"/>
  <c r="I133" i="7"/>
  <c r="L133" i="7" s="1"/>
  <c r="E133" i="7"/>
  <c r="D133" i="7"/>
  <c r="O132" i="7"/>
  <c r="J132" i="7"/>
  <c r="K132" i="7" s="1"/>
  <c r="I132" i="7"/>
  <c r="L132" i="7" s="1"/>
  <c r="E132" i="7"/>
  <c r="D132" i="7"/>
  <c r="O131" i="7"/>
  <c r="J131" i="7"/>
  <c r="K131" i="7" s="1"/>
  <c r="I131" i="7"/>
  <c r="L131" i="7" s="1"/>
  <c r="E131" i="7"/>
  <c r="D131" i="7"/>
  <c r="O130" i="7"/>
  <c r="J130" i="7"/>
  <c r="K130" i="7" s="1"/>
  <c r="I130" i="7"/>
  <c r="L130" i="7" s="1"/>
  <c r="E130" i="7"/>
  <c r="D130" i="7"/>
  <c r="O129" i="7"/>
  <c r="L129" i="7"/>
  <c r="J129" i="7"/>
  <c r="K129" i="7" s="1"/>
  <c r="I129" i="7"/>
  <c r="E129" i="7"/>
  <c r="D129" i="7"/>
  <c r="O128" i="7"/>
  <c r="L128" i="7"/>
  <c r="J128" i="7"/>
  <c r="K128" i="7" s="1"/>
  <c r="I128" i="7"/>
  <c r="E128" i="7"/>
  <c r="D128" i="7"/>
  <c r="O127" i="7"/>
  <c r="L127" i="7"/>
  <c r="J127" i="7"/>
  <c r="K127" i="7" s="1"/>
  <c r="I127" i="7"/>
  <c r="E127" i="7"/>
  <c r="D127" i="7"/>
  <c r="O126" i="7"/>
  <c r="J126" i="7"/>
  <c r="K126" i="7" s="1"/>
  <c r="I126" i="7"/>
  <c r="L126" i="7" s="1"/>
  <c r="E126" i="7"/>
  <c r="D126" i="7"/>
  <c r="O125" i="7"/>
  <c r="J125" i="7"/>
  <c r="K125" i="7" s="1"/>
  <c r="I125" i="7"/>
  <c r="L125" i="7" s="1"/>
  <c r="E125" i="7"/>
  <c r="D125" i="7"/>
  <c r="O124" i="7"/>
  <c r="J124" i="7"/>
  <c r="K124" i="7" s="1"/>
  <c r="I124" i="7"/>
  <c r="L124" i="7" s="1"/>
  <c r="E124" i="7"/>
  <c r="D124" i="7"/>
  <c r="O123" i="7"/>
  <c r="J123" i="7"/>
  <c r="K123" i="7" s="1"/>
  <c r="I123" i="7"/>
  <c r="L123" i="7" s="1"/>
  <c r="E123" i="7"/>
  <c r="D123" i="7"/>
  <c r="O122" i="7"/>
  <c r="J122" i="7"/>
  <c r="K122" i="7" s="1"/>
  <c r="I122" i="7"/>
  <c r="L122" i="7" s="1"/>
  <c r="E122" i="7"/>
  <c r="D122" i="7"/>
  <c r="O121" i="7"/>
  <c r="L121" i="7"/>
  <c r="J121" i="7"/>
  <c r="K121" i="7" s="1"/>
  <c r="I121" i="7"/>
  <c r="E121" i="7"/>
  <c r="D121" i="7"/>
  <c r="O120" i="7"/>
  <c r="L120" i="7"/>
  <c r="J120" i="7"/>
  <c r="K120" i="7" s="1"/>
  <c r="I120" i="7"/>
  <c r="E120" i="7"/>
  <c r="D120" i="7"/>
  <c r="O119" i="7"/>
  <c r="J119" i="7"/>
  <c r="K119" i="7" s="1"/>
  <c r="I119" i="7"/>
  <c r="L119" i="7" s="1"/>
  <c r="E119" i="7"/>
  <c r="D119" i="7"/>
  <c r="O118" i="7"/>
  <c r="J118" i="7"/>
  <c r="K118" i="7" s="1"/>
  <c r="I118" i="7"/>
  <c r="L118" i="7" s="1"/>
  <c r="E118" i="7"/>
  <c r="D118" i="7"/>
  <c r="O117" i="7"/>
  <c r="J117" i="7"/>
  <c r="K117" i="7" s="1"/>
  <c r="I117" i="7"/>
  <c r="L117" i="7" s="1"/>
  <c r="E117" i="7"/>
  <c r="D117" i="7"/>
  <c r="O116" i="7"/>
  <c r="J116" i="7"/>
  <c r="K116" i="7" s="1"/>
  <c r="I116" i="7"/>
  <c r="L116" i="7" s="1"/>
  <c r="E116" i="7"/>
  <c r="D116" i="7"/>
  <c r="O115" i="7"/>
  <c r="J115" i="7"/>
  <c r="K115" i="7" s="1"/>
  <c r="I115" i="7"/>
  <c r="L115" i="7" s="1"/>
  <c r="E115" i="7"/>
  <c r="D115" i="7"/>
  <c r="O114" i="7"/>
  <c r="J114" i="7"/>
  <c r="K114" i="7" s="1"/>
  <c r="L114" i="7" s="1"/>
  <c r="I114" i="7"/>
  <c r="E114" i="7"/>
  <c r="D114" i="7"/>
  <c r="O113" i="7"/>
  <c r="J113" i="7"/>
  <c r="K113" i="7" s="1"/>
  <c r="L113" i="7" s="1"/>
  <c r="I113" i="7"/>
  <c r="E113" i="7"/>
  <c r="D113" i="7"/>
  <c r="O112" i="7"/>
  <c r="J112" i="7"/>
  <c r="K112" i="7" s="1"/>
  <c r="L112" i="7" s="1"/>
  <c r="I112" i="7"/>
  <c r="E112" i="7"/>
  <c r="D112" i="7"/>
  <c r="O111" i="7"/>
  <c r="J111" i="7"/>
  <c r="K111" i="7" s="1"/>
  <c r="L111" i="7" s="1"/>
  <c r="I111" i="7"/>
  <c r="E111" i="7"/>
  <c r="D111" i="7"/>
  <c r="O110" i="7"/>
  <c r="J110" i="7"/>
  <c r="K110" i="7" s="1"/>
  <c r="L110" i="7" s="1"/>
  <c r="I110" i="7"/>
  <c r="E110" i="7"/>
  <c r="D110" i="7"/>
  <c r="O109" i="7"/>
  <c r="J109" i="7"/>
  <c r="K109" i="7" s="1"/>
  <c r="L109" i="7" s="1"/>
  <c r="I109" i="7"/>
  <c r="E109" i="7"/>
  <c r="D109" i="7"/>
  <c r="O108" i="7"/>
  <c r="J108" i="7"/>
  <c r="K108" i="7" s="1"/>
  <c r="L108" i="7" s="1"/>
  <c r="I108" i="7"/>
  <c r="E108" i="7"/>
  <c r="D108" i="7"/>
  <c r="O107" i="7"/>
  <c r="J107" i="7"/>
  <c r="K107" i="7" s="1"/>
  <c r="L107" i="7" s="1"/>
  <c r="I107" i="7"/>
  <c r="E107" i="7"/>
  <c r="D107" i="7"/>
  <c r="O106" i="7"/>
  <c r="J106" i="7"/>
  <c r="K106" i="7" s="1"/>
  <c r="L106" i="7" s="1"/>
  <c r="I106" i="7"/>
  <c r="E106" i="7"/>
  <c r="D106" i="7"/>
  <c r="O105" i="7"/>
  <c r="J105" i="7"/>
  <c r="K105" i="7" s="1"/>
  <c r="L105" i="7" s="1"/>
  <c r="I105" i="7"/>
  <c r="E105" i="7"/>
  <c r="D105" i="7"/>
  <c r="O104" i="7"/>
  <c r="J104" i="7"/>
  <c r="K104" i="7" s="1"/>
  <c r="L104" i="7" s="1"/>
  <c r="I104" i="7"/>
  <c r="E104" i="7"/>
  <c r="D104" i="7"/>
  <c r="O103" i="7"/>
  <c r="J103" i="7"/>
  <c r="K103" i="7" s="1"/>
  <c r="L103" i="7" s="1"/>
  <c r="I103" i="7"/>
  <c r="E103" i="7"/>
  <c r="D103" i="7"/>
  <c r="O102" i="7"/>
  <c r="J102" i="7"/>
  <c r="K102" i="7" s="1"/>
  <c r="L102" i="7" s="1"/>
  <c r="I102" i="7"/>
  <c r="E102" i="7"/>
  <c r="D102" i="7"/>
  <c r="O101" i="7"/>
  <c r="J101" i="7"/>
  <c r="K101" i="7" s="1"/>
  <c r="L101" i="7" s="1"/>
  <c r="I101" i="7"/>
  <c r="E101" i="7"/>
  <c r="D101" i="7"/>
  <c r="O100" i="7"/>
  <c r="J100" i="7"/>
  <c r="K100" i="7" s="1"/>
  <c r="L100" i="7" s="1"/>
  <c r="I100" i="7"/>
  <c r="E100" i="7"/>
  <c r="D100" i="7"/>
  <c r="O99" i="7"/>
  <c r="J99" i="7"/>
  <c r="K99" i="7" s="1"/>
  <c r="L99" i="7" s="1"/>
  <c r="I99" i="7"/>
  <c r="E99" i="7"/>
  <c r="D99" i="7"/>
  <c r="O98" i="7"/>
  <c r="J98" i="7"/>
  <c r="K98" i="7" s="1"/>
  <c r="L98" i="7" s="1"/>
  <c r="I98" i="7"/>
  <c r="E98" i="7"/>
  <c r="D98" i="7"/>
  <c r="O97" i="7"/>
  <c r="J97" i="7"/>
  <c r="K97" i="7" s="1"/>
  <c r="L97" i="7" s="1"/>
  <c r="I97" i="7"/>
  <c r="E97" i="7"/>
  <c r="D97" i="7"/>
  <c r="O96" i="7"/>
  <c r="J96" i="7"/>
  <c r="K96" i="7" s="1"/>
  <c r="L96" i="7" s="1"/>
  <c r="I96" i="7"/>
  <c r="E96" i="7"/>
  <c r="D96" i="7"/>
  <c r="O95" i="7"/>
  <c r="J95" i="7"/>
  <c r="K95" i="7" s="1"/>
  <c r="L95" i="7" s="1"/>
  <c r="I95" i="7"/>
  <c r="E95" i="7"/>
  <c r="D95" i="7"/>
  <c r="O94" i="7"/>
  <c r="J94" i="7"/>
  <c r="K94" i="7" s="1"/>
  <c r="L94" i="7" s="1"/>
  <c r="I94" i="7"/>
  <c r="E94" i="7"/>
  <c r="D94" i="7"/>
  <c r="O93" i="7"/>
  <c r="J93" i="7"/>
  <c r="K93" i="7" s="1"/>
  <c r="L93" i="7" s="1"/>
  <c r="I93" i="7"/>
  <c r="E93" i="7"/>
  <c r="D93" i="7"/>
  <c r="O92" i="7"/>
  <c r="J92" i="7"/>
  <c r="K92" i="7" s="1"/>
  <c r="L92" i="7" s="1"/>
  <c r="I92" i="7"/>
  <c r="E92" i="7"/>
  <c r="D92" i="7"/>
  <c r="O91" i="7"/>
  <c r="J91" i="7"/>
  <c r="K91" i="7" s="1"/>
  <c r="L91" i="7" s="1"/>
  <c r="I91" i="7"/>
  <c r="E91" i="7"/>
  <c r="D91" i="7"/>
  <c r="O90" i="7"/>
  <c r="J90" i="7"/>
  <c r="K90" i="7" s="1"/>
  <c r="L90" i="7" s="1"/>
  <c r="I90" i="7"/>
  <c r="E90" i="7"/>
  <c r="D90" i="7"/>
  <c r="O89" i="7"/>
  <c r="J89" i="7"/>
  <c r="K89" i="7" s="1"/>
  <c r="L89" i="7" s="1"/>
  <c r="I89" i="7"/>
  <c r="E89" i="7"/>
  <c r="D89" i="7"/>
  <c r="O88" i="7"/>
  <c r="J88" i="7"/>
  <c r="K88" i="7" s="1"/>
  <c r="L88" i="7" s="1"/>
  <c r="I88" i="7"/>
  <c r="E88" i="7"/>
  <c r="D88" i="7"/>
  <c r="O87" i="7"/>
  <c r="J87" i="7"/>
  <c r="K87" i="7" s="1"/>
  <c r="L87" i="7" s="1"/>
  <c r="I87" i="7"/>
  <c r="E87" i="7"/>
  <c r="D87" i="7"/>
  <c r="O86" i="7"/>
  <c r="J86" i="7"/>
  <c r="K86" i="7" s="1"/>
  <c r="L86" i="7" s="1"/>
  <c r="I86" i="7"/>
  <c r="E86" i="7"/>
  <c r="D86" i="7"/>
  <c r="O85" i="7"/>
  <c r="J85" i="7"/>
  <c r="K85" i="7" s="1"/>
  <c r="L85" i="7" s="1"/>
  <c r="I85" i="7"/>
  <c r="E85" i="7"/>
  <c r="D85" i="7"/>
  <c r="O84" i="7"/>
  <c r="J84" i="7"/>
  <c r="K84" i="7" s="1"/>
  <c r="L84" i="7" s="1"/>
  <c r="I84" i="7"/>
  <c r="E84" i="7"/>
  <c r="D84" i="7"/>
  <c r="O83" i="7"/>
  <c r="J83" i="7"/>
  <c r="K83" i="7" s="1"/>
  <c r="L83" i="7" s="1"/>
  <c r="I83" i="7"/>
  <c r="E83" i="7"/>
  <c r="D83" i="7"/>
  <c r="O82" i="7"/>
  <c r="J82" i="7"/>
  <c r="K82" i="7" s="1"/>
  <c r="L82" i="7" s="1"/>
  <c r="I82" i="7"/>
  <c r="E82" i="7"/>
  <c r="D82" i="7"/>
  <c r="O81" i="7"/>
  <c r="J81" i="7"/>
  <c r="K81" i="7" s="1"/>
  <c r="L81" i="7" s="1"/>
  <c r="I81" i="7"/>
  <c r="E81" i="7"/>
  <c r="D81" i="7"/>
  <c r="O80" i="7"/>
  <c r="J80" i="7"/>
  <c r="K80" i="7" s="1"/>
  <c r="L80" i="7" s="1"/>
  <c r="I80" i="7"/>
  <c r="E80" i="7"/>
  <c r="D80" i="7"/>
  <c r="O79" i="7"/>
  <c r="J79" i="7"/>
  <c r="K79" i="7" s="1"/>
  <c r="L79" i="7" s="1"/>
  <c r="I79" i="7"/>
  <c r="E79" i="7"/>
  <c r="D79" i="7"/>
  <c r="O78" i="7"/>
  <c r="J78" i="7"/>
  <c r="K78" i="7" s="1"/>
  <c r="L78" i="7" s="1"/>
  <c r="I78" i="7"/>
  <c r="E78" i="7"/>
  <c r="D78" i="7"/>
  <c r="O77" i="7"/>
  <c r="J77" i="7"/>
  <c r="K77" i="7" s="1"/>
  <c r="L77" i="7" s="1"/>
  <c r="I77" i="7"/>
  <c r="E77" i="7"/>
  <c r="D77" i="7"/>
  <c r="O76" i="7"/>
  <c r="J76" i="7"/>
  <c r="K76" i="7" s="1"/>
  <c r="L76" i="7" s="1"/>
  <c r="I76" i="7"/>
  <c r="E76" i="7"/>
  <c r="D76" i="7"/>
  <c r="O75" i="7"/>
  <c r="J75" i="7"/>
  <c r="K75" i="7" s="1"/>
  <c r="L75" i="7" s="1"/>
  <c r="I75" i="7"/>
  <c r="E75" i="7"/>
  <c r="D75" i="7"/>
  <c r="O74" i="7"/>
  <c r="J74" i="7"/>
  <c r="K74" i="7" s="1"/>
  <c r="L74" i="7" s="1"/>
  <c r="I74" i="7"/>
  <c r="E74" i="7"/>
  <c r="D74" i="7"/>
  <c r="O73" i="7"/>
  <c r="J73" i="7"/>
  <c r="K73" i="7" s="1"/>
  <c r="L73" i="7" s="1"/>
  <c r="I73" i="7"/>
  <c r="E73" i="7"/>
  <c r="D73" i="7"/>
  <c r="O72" i="7"/>
  <c r="J72" i="7"/>
  <c r="K72" i="7" s="1"/>
  <c r="L72" i="7" s="1"/>
  <c r="I72" i="7"/>
  <c r="E72" i="7"/>
  <c r="D72" i="7"/>
  <c r="O71" i="7"/>
  <c r="J71" i="7"/>
  <c r="K71" i="7" s="1"/>
  <c r="L71" i="7" s="1"/>
  <c r="I71" i="7"/>
  <c r="E71" i="7"/>
  <c r="D71" i="7"/>
  <c r="O70" i="7"/>
  <c r="J70" i="7"/>
  <c r="K70" i="7" s="1"/>
  <c r="L70" i="7" s="1"/>
  <c r="I70" i="7"/>
  <c r="E70" i="7"/>
  <c r="D70" i="7"/>
  <c r="O69" i="7"/>
  <c r="J69" i="7"/>
  <c r="K69" i="7" s="1"/>
  <c r="L69" i="7" s="1"/>
  <c r="I69" i="7"/>
  <c r="E69" i="7"/>
  <c r="D69" i="7"/>
  <c r="O68" i="7"/>
  <c r="J68" i="7"/>
  <c r="K68" i="7" s="1"/>
  <c r="L68" i="7" s="1"/>
  <c r="I68" i="7"/>
  <c r="E68" i="7"/>
  <c r="D68" i="7"/>
  <c r="O67" i="7"/>
  <c r="J67" i="7"/>
  <c r="K67" i="7" s="1"/>
  <c r="L67" i="7" s="1"/>
  <c r="I67" i="7"/>
  <c r="E67" i="7"/>
  <c r="D67" i="7"/>
  <c r="O66" i="7"/>
  <c r="J66" i="7"/>
  <c r="K66" i="7" s="1"/>
  <c r="L66" i="7" s="1"/>
  <c r="I66" i="7"/>
  <c r="E66" i="7"/>
  <c r="D66" i="7"/>
  <c r="O65" i="7"/>
  <c r="J65" i="7"/>
  <c r="K65" i="7" s="1"/>
  <c r="L65" i="7" s="1"/>
  <c r="I65" i="7"/>
  <c r="E65" i="7"/>
  <c r="D65" i="7"/>
  <c r="O64" i="7"/>
  <c r="J64" i="7"/>
  <c r="K64" i="7" s="1"/>
  <c r="L64" i="7" s="1"/>
  <c r="I64" i="7"/>
  <c r="E64" i="7"/>
  <c r="D64" i="7"/>
  <c r="O63" i="7"/>
  <c r="J63" i="7"/>
  <c r="K63" i="7" s="1"/>
  <c r="L63" i="7" s="1"/>
  <c r="I63" i="7"/>
  <c r="E63" i="7"/>
  <c r="D63" i="7"/>
  <c r="O62" i="7"/>
  <c r="J62" i="7"/>
  <c r="K62" i="7" s="1"/>
  <c r="L62" i="7" s="1"/>
  <c r="I62" i="7"/>
  <c r="E62" i="7"/>
  <c r="D62" i="7"/>
  <c r="O61" i="7"/>
  <c r="J61" i="7"/>
  <c r="K61" i="7" s="1"/>
  <c r="L61" i="7" s="1"/>
  <c r="I61" i="7"/>
  <c r="E61" i="7"/>
  <c r="D61" i="7"/>
  <c r="O60" i="7"/>
  <c r="J60" i="7"/>
  <c r="K60" i="7" s="1"/>
  <c r="L60" i="7" s="1"/>
  <c r="I60" i="7"/>
  <c r="E60" i="7"/>
  <c r="D60" i="7"/>
  <c r="O59" i="7"/>
  <c r="J59" i="7"/>
  <c r="K59" i="7" s="1"/>
  <c r="L59" i="7" s="1"/>
  <c r="I59" i="7"/>
  <c r="E59" i="7"/>
  <c r="D59" i="7"/>
  <c r="O58" i="7"/>
  <c r="J58" i="7"/>
  <c r="K58" i="7" s="1"/>
  <c r="L58" i="7" s="1"/>
  <c r="I58" i="7"/>
  <c r="E58" i="7"/>
  <c r="D58" i="7"/>
  <c r="O57" i="7"/>
  <c r="J57" i="7"/>
  <c r="K57" i="7" s="1"/>
  <c r="L57" i="7" s="1"/>
  <c r="I57" i="7"/>
  <c r="E57" i="7"/>
  <c r="D57" i="7"/>
  <c r="O56" i="7"/>
  <c r="J56" i="7"/>
  <c r="K56" i="7" s="1"/>
  <c r="L56" i="7" s="1"/>
  <c r="I56" i="7"/>
  <c r="E56" i="7"/>
  <c r="D56" i="7"/>
  <c r="O55" i="7"/>
  <c r="J55" i="7"/>
  <c r="K55" i="7" s="1"/>
  <c r="L55" i="7" s="1"/>
  <c r="I55" i="7"/>
  <c r="E55" i="7"/>
  <c r="D55" i="7"/>
  <c r="O54" i="7"/>
  <c r="J54" i="7"/>
  <c r="K54" i="7" s="1"/>
  <c r="L54" i="7" s="1"/>
  <c r="I54" i="7"/>
  <c r="E54" i="7"/>
  <c r="D54" i="7"/>
  <c r="O53" i="7"/>
  <c r="J53" i="7"/>
  <c r="K53" i="7" s="1"/>
  <c r="L53" i="7" s="1"/>
  <c r="I53" i="7"/>
  <c r="E53" i="7"/>
  <c r="D53" i="7"/>
  <c r="O52" i="7"/>
  <c r="J52" i="7"/>
  <c r="K52" i="7" s="1"/>
  <c r="L52" i="7" s="1"/>
  <c r="I52" i="7"/>
  <c r="E52" i="7"/>
  <c r="D52" i="7"/>
  <c r="O51" i="7"/>
  <c r="J51" i="7"/>
  <c r="K51" i="7" s="1"/>
  <c r="L51" i="7" s="1"/>
  <c r="I51" i="7"/>
  <c r="E51" i="7"/>
  <c r="D51" i="7"/>
  <c r="O50" i="7"/>
  <c r="J50" i="7"/>
  <c r="K50" i="7" s="1"/>
  <c r="L50" i="7" s="1"/>
  <c r="I50" i="7"/>
  <c r="E50" i="7"/>
  <c r="D50" i="7"/>
  <c r="O49" i="7"/>
  <c r="J49" i="7"/>
  <c r="K49" i="7" s="1"/>
  <c r="L49" i="7" s="1"/>
  <c r="I49" i="7"/>
  <c r="E49" i="7"/>
  <c r="D49" i="7"/>
  <c r="O48" i="7"/>
  <c r="J48" i="7"/>
  <c r="K48" i="7" s="1"/>
  <c r="L48" i="7" s="1"/>
  <c r="I48" i="7"/>
  <c r="E48" i="7"/>
  <c r="D48" i="7"/>
  <c r="O47" i="7"/>
  <c r="J47" i="7"/>
  <c r="K47" i="7" s="1"/>
  <c r="L47" i="7" s="1"/>
  <c r="I47" i="7"/>
  <c r="E47" i="7"/>
  <c r="D47" i="7"/>
  <c r="O46" i="7"/>
  <c r="J46" i="7"/>
  <c r="K46" i="7" s="1"/>
  <c r="L46" i="7" s="1"/>
  <c r="I46" i="7"/>
  <c r="E46" i="7"/>
  <c r="D46" i="7"/>
  <c r="O45" i="7"/>
  <c r="J45" i="7"/>
  <c r="K45" i="7" s="1"/>
  <c r="L45" i="7" s="1"/>
  <c r="I45" i="7"/>
  <c r="E45" i="7"/>
  <c r="D45" i="7"/>
  <c r="O44" i="7"/>
  <c r="J44" i="7"/>
  <c r="K44" i="7" s="1"/>
  <c r="L44" i="7" s="1"/>
  <c r="I44" i="7"/>
  <c r="E44" i="7"/>
  <c r="D44" i="7"/>
  <c r="O43" i="7"/>
  <c r="J43" i="7"/>
  <c r="K43" i="7" s="1"/>
  <c r="L43" i="7" s="1"/>
  <c r="I43" i="7"/>
  <c r="E43" i="7"/>
  <c r="D43" i="7"/>
  <c r="O42" i="7"/>
  <c r="J42" i="7"/>
  <c r="K42" i="7" s="1"/>
  <c r="L42" i="7" s="1"/>
  <c r="I42" i="7"/>
  <c r="E42" i="7"/>
  <c r="D42" i="7"/>
  <c r="O41" i="7"/>
  <c r="J41" i="7"/>
  <c r="K41" i="7" s="1"/>
  <c r="L41" i="7" s="1"/>
  <c r="I41" i="7"/>
  <c r="E41" i="7"/>
  <c r="D41" i="7"/>
  <c r="O40" i="7"/>
  <c r="J40" i="7"/>
  <c r="K40" i="7" s="1"/>
  <c r="L40" i="7" s="1"/>
  <c r="I40" i="7"/>
  <c r="E40" i="7"/>
  <c r="D40" i="7"/>
  <c r="O39" i="7"/>
  <c r="J39" i="7"/>
  <c r="K39" i="7" s="1"/>
  <c r="L39" i="7" s="1"/>
  <c r="I39" i="7"/>
  <c r="E39" i="7"/>
  <c r="D39" i="7"/>
  <c r="O38" i="7"/>
  <c r="J38" i="7"/>
  <c r="K38" i="7" s="1"/>
  <c r="L38" i="7" s="1"/>
  <c r="I38" i="7"/>
  <c r="E38" i="7"/>
  <c r="D38" i="7"/>
  <c r="O37" i="7"/>
  <c r="J37" i="7"/>
  <c r="K37" i="7" s="1"/>
  <c r="L37" i="7" s="1"/>
  <c r="I37" i="7"/>
  <c r="E37" i="7"/>
  <c r="D37" i="7"/>
  <c r="O36" i="7"/>
  <c r="J36" i="7"/>
  <c r="K36" i="7" s="1"/>
  <c r="L36" i="7" s="1"/>
  <c r="I36" i="7"/>
  <c r="E36" i="7"/>
  <c r="D36" i="7"/>
  <c r="O35" i="7"/>
  <c r="L35" i="7"/>
  <c r="J35" i="7"/>
  <c r="K35" i="7" s="1"/>
  <c r="I35" i="7"/>
  <c r="E35" i="7"/>
  <c r="D35" i="7"/>
  <c r="O34" i="7"/>
  <c r="J34" i="7"/>
  <c r="K34" i="7" s="1"/>
  <c r="L34" i="7" s="1"/>
  <c r="I34" i="7"/>
  <c r="E34" i="7"/>
  <c r="D34" i="7"/>
  <c r="O33" i="7"/>
  <c r="J33" i="7"/>
  <c r="K33" i="7" s="1"/>
  <c r="L33" i="7" s="1"/>
  <c r="I33" i="7"/>
  <c r="E33" i="7"/>
  <c r="D33" i="7"/>
  <c r="O32" i="7"/>
  <c r="L32" i="7"/>
  <c r="J32" i="7"/>
  <c r="K32" i="7" s="1"/>
  <c r="I32" i="7"/>
  <c r="E32" i="7"/>
  <c r="D32" i="7"/>
  <c r="O31" i="7"/>
  <c r="J31" i="7"/>
  <c r="K31" i="7" s="1"/>
  <c r="L31" i="7" s="1"/>
  <c r="I31" i="7"/>
  <c r="E31" i="7"/>
  <c r="D31" i="7"/>
  <c r="O30" i="7"/>
  <c r="L30" i="7"/>
  <c r="J30" i="7"/>
  <c r="K30" i="7" s="1"/>
  <c r="I30" i="7"/>
  <c r="E30" i="7"/>
  <c r="D30" i="7"/>
  <c r="O29" i="7"/>
  <c r="J29" i="7"/>
  <c r="K29" i="7" s="1"/>
  <c r="L29" i="7" s="1"/>
  <c r="I29" i="7"/>
  <c r="E29" i="7"/>
  <c r="D29" i="7"/>
  <c r="O28" i="7"/>
  <c r="J28" i="7"/>
  <c r="K28" i="7" s="1"/>
  <c r="L28" i="7" s="1"/>
  <c r="I28" i="7"/>
  <c r="E28" i="7"/>
  <c r="D28" i="7"/>
  <c r="O27" i="7"/>
  <c r="L27" i="7"/>
  <c r="J27" i="7"/>
  <c r="K27" i="7" s="1"/>
  <c r="I27" i="7"/>
  <c r="E27" i="7"/>
  <c r="D27" i="7"/>
  <c r="O26" i="7"/>
  <c r="J26" i="7"/>
  <c r="K26" i="7" s="1"/>
  <c r="L26" i="7" s="1"/>
  <c r="I26" i="7"/>
  <c r="E26" i="7"/>
  <c r="D26" i="7"/>
  <c r="O25" i="7"/>
  <c r="J25" i="7"/>
  <c r="K25" i="7" s="1"/>
  <c r="L25" i="7" s="1"/>
  <c r="I25" i="7"/>
  <c r="E25" i="7"/>
  <c r="D25" i="7"/>
  <c r="O24" i="7"/>
  <c r="L24" i="7"/>
  <c r="J24" i="7"/>
  <c r="K24" i="7" s="1"/>
  <c r="I24" i="7"/>
  <c r="E24" i="7"/>
  <c r="D24" i="7"/>
  <c r="O23" i="7"/>
  <c r="J23" i="7"/>
  <c r="K23" i="7" s="1"/>
  <c r="L23" i="7" s="1"/>
  <c r="I23" i="7"/>
  <c r="E23" i="7"/>
  <c r="D23" i="7"/>
  <c r="O22" i="7"/>
  <c r="L22" i="7"/>
  <c r="J22" i="7"/>
  <c r="K22" i="7" s="1"/>
  <c r="I22" i="7"/>
  <c r="E22" i="7"/>
  <c r="D22" i="7"/>
  <c r="O21" i="7"/>
  <c r="J21" i="7"/>
  <c r="K21" i="7" s="1"/>
  <c r="L21" i="7" s="1"/>
  <c r="I21" i="7"/>
  <c r="E21" i="7"/>
  <c r="D21" i="7"/>
  <c r="O20" i="7"/>
  <c r="J20" i="7"/>
  <c r="K20" i="7" s="1"/>
  <c r="L20" i="7" s="1"/>
  <c r="I20" i="7"/>
  <c r="E20" i="7"/>
  <c r="D20" i="7"/>
  <c r="O19" i="7"/>
  <c r="L19" i="7"/>
  <c r="J19" i="7"/>
  <c r="K19" i="7" s="1"/>
  <c r="I19" i="7"/>
  <c r="E19" i="7"/>
  <c r="D19" i="7"/>
  <c r="O18" i="7"/>
  <c r="J18" i="7"/>
  <c r="K18" i="7" s="1"/>
  <c r="L18" i="7" s="1"/>
  <c r="I18" i="7"/>
  <c r="E18" i="7"/>
  <c r="D18" i="7"/>
  <c r="O17" i="7"/>
  <c r="J17" i="7"/>
  <c r="K17" i="7" s="1"/>
  <c r="L17" i="7" s="1"/>
  <c r="I17" i="7"/>
  <c r="E17" i="7"/>
  <c r="D17" i="7"/>
  <c r="O16" i="7"/>
  <c r="L16" i="7"/>
  <c r="J16" i="7"/>
  <c r="K16" i="7" s="1"/>
  <c r="I16" i="7"/>
  <c r="E16" i="7"/>
  <c r="D16" i="7"/>
  <c r="O15" i="7"/>
  <c r="J15" i="7"/>
  <c r="K15" i="7" s="1"/>
  <c r="L15" i="7" s="1"/>
  <c r="I15" i="7"/>
  <c r="E15" i="7"/>
  <c r="D15" i="7"/>
  <c r="O14" i="7"/>
  <c r="L14" i="7"/>
  <c r="J14" i="7"/>
  <c r="K14" i="7" s="1"/>
  <c r="I14" i="7"/>
  <c r="E14" i="7"/>
  <c r="D14" i="7"/>
  <c r="O13" i="7"/>
  <c r="J13" i="7"/>
  <c r="K13" i="7" s="1"/>
  <c r="I13" i="7"/>
  <c r="L13" i="7" s="1"/>
  <c r="E13" i="7"/>
  <c r="D13" i="7"/>
  <c r="O12" i="7"/>
  <c r="J12" i="7"/>
  <c r="K12" i="7" s="1"/>
  <c r="I12" i="7"/>
  <c r="L12" i="7" s="1"/>
  <c r="E12" i="7"/>
  <c r="D12" i="7"/>
  <c r="O11" i="7"/>
  <c r="L11" i="7"/>
  <c r="J11" i="7"/>
  <c r="K11" i="7" s="1"/>
  <c r="I11" i="7"/>
  <c r="E11" i="7"/>
  <c r="D11" i="7"/>
  <c r="O10" i="7"/>
  <c r="J10" i="7"/>
  <c r="K10" i="7" s="1"/>
  <c r="L10" i="7" s="1"/>
  <c r="I10" i="7"/>
  <c r="E10" i="7"/>
  <c r="D10" i="7"/>
  <c r="O9" i="7"/>
  <c r="J9" i="7"/>
  <c r="K9" i="7" s="1"/>
  <c r="I9" i="7"/>
  <c r="L9" i="7" s="1"/>
  <c r="E9" i="7"/>
  <c r="D9" i="7"/>
  <c r="O8" i="7"/>
  <c r="J8" i="7"/>
  <c r="K8" i="7" s="1"/>
  <c r="I8" i="7"/>
  <c r="L8" i="7" s="1"/>
  <c r="E8" i="7"/>
  <c r="D8" i="7"/>
  <c r="O7" i="7"/>
  <c r="J7" i="7"/>
  <c r="K7" i="7" s="1"/>
  <c r="L7" i="7" s="1"/>
  <c r="I7" i="7"/>
  <c r="E7" i="7"/>
  <c r="D7" i="7"/>
  <c r="O6" i="7"/>
  <c r="L6" i="7"/>
  <c r="J6" i="7"/>
  <c r="K6" i="7" s="1"/>
  <c r="I6" i="7"/>
  <c r="E6" i="7"/>
  <c r="D6" i="7"/>
  <c r="Q5" i="7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O5" i="7"/>
  <c r="J5" i="7"/>
  <c r="K5" i="7" s="1"/>
  <c r="I5" i="7"/>
  <c r="L5" i="7" s="1"/>
  <c r="E5" i="7"/>
  <c r="D5" i="7"/>
  <c r="Q4" i="7"/>
  <c r="O4" i="7"/>
  <c r="J4" i="7"/>
  <c r="K4" i="7" s="1"/>
  <c r="I4" i="7"/>
  <c r="L4" i="7" s="1"/>
  <c r="E4" i="7"/>
  <c r="D4" i="7"/>
  <c r="B22" i="5" l="1"/>
  <c r="B25" i="5" s="1"/>
  <c r="E23" i="2" s="1"/>
  <c r="B21" i="5"/>
  <c r="B24" i="5" s="1"/>
  <c r="E13" i="2" s="1"/>
  <c r="O4" i="1" l="1"/>
  <c r="I5" i="1"/>
  <c r="B2" i="5"/>
  <c r="O5" i="1"/>
  <c r="B8" i="5" l="1"/>
  <c r="B9" i="5" s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Q4" i="1"/>
  <c r="Q5" i="1" s="1"/>
  <c r="Q6" i="1" s="1"/>
  <c r="F4" i="2"/>
  <c r="S14" i="4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4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11" i="1"/>
  <c r="J10" i="1"/>
  <c r="I4" i="1"/>
  <c r="Q7" i="1" l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B11" i="5"/>
  <c r="D13" i="2" s="1"/>
  <c r="F13" i="2" s="1"/>
  <c r="B12" i="5"/>
  <c r="D23" i="2" s="1"/>
  <c r="F23" i="2" s="1"/>
  <c r="R14" i="4"/>
  <c r="B6" i="2"/>
  <c r="Q176" i="1" l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D5" i="2"/>
  <c r="F5" i="2" s="1"/>
  <c r="O1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K10" i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L11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L4" i="1" s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L79" i="1" s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L10" i="1" s="1"/>
  <c r="I9" i="1"/>
  <c r="I8" i="1"/>
  <c r="I7" i="1"/>
  <c r="I6" i="1"/>
  <c r="E14" i="2"/>
  <c r="E15" i="2" s="1"/>
  <c r="E16" i="2" s="1"/>
  <c r="E17" i="2" s="1"/>
  <c r="E18" i="2" s="1"/>
  <c r="E19" i="2" s="1"/>
  <c r="E20" i="2" s="1"/>
  <c r="E21" i="2" s="1"/>
  <c r="E22" i="2" s="1"/>
  <c r="D14" i="2"/>
  <c r="D6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2"/>
  <c r="E5" i="2" l="1"/>
  <c r="E6" i="2" s="1"/>
  <c r="E7" i="2" s="1"/>
  <c r="E8" i="2" s="1"/>
  <c r="E9" i="2" s="1"/>
  <c r="E10" i="2" s="1"/>
  <c r="E11" i="2" s="1"/>
  <c r="E12" i="2" s="1"/>
  <c r="L8" i="1"/>
  <c r="D15" i="2"/>
  <c r="F14" i="2"/>
  <c r="D7" i="2"/>
  <c r="F6" i="2"/>
  <c r="L25" i="1"/>
  <c r="L37" i="1"/>
  <c r="L61" i="1"/>
  <c r="L73" i="1"/>
  <c r="L85" i="1"/>
  <c r="L97" i="1"/>
  <c r="L109" i="1"/>
  <c r="L133" i="1"/>
  <c r="L145" i="1"/>
  <c r="L157" i="1"/>
  <c r="L169" i="1"/>
  <c r="L181" i="1"/>
  <c r="L193" i="1"/>
  <c r="L26" i="1"/>
  <c r="L38" i="1"/>
  <c r="L50" i="1"/>
  <c r="L62" i="1"/>
  <c r="L74" i="1"/>
  <c r="L86" i="1"/>
  <c r="L98" i="1"/>
  <c r="L110" i="1"/>
  <c r="L122" i="1"/>
  <c r="L134" i="1"/>
  <c r="L146" i="1"/>
  <c r="L158" i="1"/>
  <c r="L170" i="1"/>
  <c r="L182" i="1"/>
  <c r="L194" i="1"/>
  <c r="L15" i="1"/>
  <c r="L27" i="1"/>
  <c r="L39" i="1"/>
  <c r="L51" i="1"/>
  <c r="L63" i="1"/>
  <c r="L87" i="1"/>
  <c r="L99" i="1"/>
  <c r="L111" i="1"/>
  <c r="L123" i="1"/>
  <c r="L135" i="1"/>
  <c r="L147" i="1"/>
  <c r="L159" i="1"/>
  <c r="L171" i="1"/>
  <c r="L183" i="1"/>
  <c r="L195" i="1"/>
  <c r="L75" i="1"/>
  <c r="L190" i="1"/>
  <c r="L13" i="1"/>
  <c r="L49" i="1"/>
  <c r="L121" i="1"/>
  <c r="L192" i="1"/>
  <c r="L22" i="1"/>
  <c r="L46" i="1"/>
  <c r="L58" i="1"/>
  <c r="L70" i="1"/>
  <c r="L82" i="1"/>
  <c r="L94" i="1"/>
  <c r="L106" i="1"/>
  <c r="L118" i="1"/>
  <c r="L130" i="1"/>
  <c r="L142" i="1"/>
  <c r="L154" i="1"/>
  <c r="L166" i="1"/>
  <c r="L178" i="1"/>
  <c r="L6" i="1"/>
  <c r="L23" i="1"/>
  <c r="L31" i="1"/>
  <c r="L47" i="1"/>
  <c r="L55" i="1"/>
  <c r="L67" i="1"/>
  <c r="L19" i="1"/>
  <c r="L35" i="1"/>
  <c r="L43" i="1"/>
  <c r="L59" i="1"/>
  <c r="L71" i="1"/>
  <c r="L83" i="1"/>
  <c r="L95" i="1"/>
  <c r="L107" i="1"/>
  <c r="L119" i="1"/>
  <c r="L131" i="1"/>
  <c r="L143" i="1"/>
  <c r="L151" i="1"/>
  <c r="L167" i="1"/>
  <c r="L175" i="1"/>
  <c r="L191" i="1"/>
  <c r="L199" i="1"/>
  <c r="L7" i="1"/>
  <c r="L16" i="1"/>
  <c r="L24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6" i="1"/>
  <c r="L17" i="1"/>
  <c r="L21" i="1"/>
  <c r="L29" i="1"/>
  <c r="L33" i="1"/>
  <c r="L41" i="1"/>
  <c r="L45" i="1"/>
  <c r="L53" i="1"/>
  <c r="L57" i="1"/>
  <c r="L65" i="1"/>
  <c r="L69" i="1"/>
  <c r="L77" i="1"/>
  <c r="L81" i="1"/>
  <c r="L89" i="1"/>
  <c r="L93" i="1"/>
  <c r="L101" i="1"/>
  <c r="L105" i="1"/>
  <c r="L113" i="1"/>
  <c r="L117" i="1"/>
  <c r="L125" i="1"/>
  <c r="L129" i="1"/>
  <c r="L137" i="1"/>
  <c r="L141" i="1"/>
  <c r="L149" i="1"/>
  <c r="L153" i="1"/>
  <c r="L161" i="1"/>
  <c r="L165" i="1"/>
  <c r="L173" i="1"/>
  <c r="L177" i="1"/>
  <c r="L185" i="1"/>
  <c r="L189" i="1"/>
  <c r="L197" i="1"/>
  <c r="L91" i="1"/>
  <c r="L103" i="1"/>
  <c r="L115" i="1"/>
  <c r="L127" i="1"/>
  <c r="L139" i="1"/>
  <c r="L155" i="1"/>
  <c r="L163" i="1"/>
  <c r="L179" i="1"/>
  <c r="L187" i="1"/>
  <c r="L12" i="1"/>
  <c r="L20" i="1"/>
  <c r="L28" i="1"/>
  <c r="L5" i="1"/>
  <c r="L9" i="1"/>
  <c r="L18" i="1"/>
  <c r="L30" i="1"/>
  <c r="L34" i="1"/>
  <c r="L42" i="1"/>
  <c r="L54" i="1"/>
  <c r="L66" i="1"/>
  <c r="L78" i="1"/>
  <c r="L90" i="1"/>
  <c r="L102" i="1"/>
  <c r="L114" i="1"/>
  <c r="L126" i="1"/>
  <c r="L138" i="1"/>
  <c r="L150" i="1"/>
  <c r="L162" i="1"/>
  <c r="L174" i="1"/>
  <c r="L186" i="1"/>
  <c r="L198" i="1"/>
  <c r="L14" i="1"/>
  <c r="D8" i="2" l="1"/>
  <c r="F7" i="2"/>
  <c r="D16" i="2"/>
  <c r="F15" i="2"/>
  <c r="D17" i="2" l="1"/>
  <c r="F16" i="2"/>
  <c r="D9" i="2"/>
  <c r="F8" i="2"/>
  <c r="D10" i="2" l="1"/>
  <c r="F9" i="2"/>
  <c r="D18" i="2"/>
  <c r="F17" i="2"/>
  <c r="D19" i="2" l="1"/>
  <c r="F18" i="2"/>
  <c r="D11" i="2"/>
  <c r="F10" i="2"/>
  <c r="D12" i="2" l="1"/>
  <c r="F12" i="2" s="1"/>
  <c r="F11" i="2"/>
  <c r="D20" i="2"/>
  <c r="F19" i="2"/>
  <c r="D21" i="2" l="1"/>
  <c r="F20" i="2"/>
  <c r="D22" i="2" l="1"/>
  <c r="F22" i="2" s="1"/>
  <c r="F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tc={66E65CE2-1E53-4759-8EA4-F42CEA1417D8}</author>
    <author>tc={6AC4797B-387D-4100-BBD0-C66BC47AE38F}</author>
    <author>tc={5E828024-7DFB-4B20-9CD2-17590E019624}</author>
    <author>tc={CECFB0A2-BF66-4B51-8943-FAC585230701}</author>
  </authors>
  <commentList>
    <comment ref="D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</text>
    </comment>
    <comment ref="E4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update if possible with FY21 data</t>
      </text>
    </comment>
    <comment ref="D1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at 90% of FY21 level - if no better data available - we need a scenario with a sharper drop (it can't be more than 90% I presume)</t>
      </text>
    </comment>
    <comment ref="D23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at 80% of FY21 - again needs a better number</t>
      </text>
    </comment>
  </commentList>
</comments>
</file>

<file path=xl/sharedStrings.xml><?xml version="1.0" encoding="utf-8"?>
<sst xmlns="http://schemas.openxmlformats.org/spreadsheetml/2006/main" count="680" uniqueCount="279">
  <si>
    <t>Plant level data for avg generation cost ($/MWh), capacity in 2020 and commissioning year [PLATTS data for the last two]</t>
  </si>
  <si>
    <t>COST</t>
  </si>
  <si>
    <t>FIXED COST</t>
  </si>
  <si>
    <t>AvgPPAPrice</t>
  </si>
  <si>
    <t>MarketPrice</t>
  </si>
  <si>
    <t>CAPACITY</t>
  </si>
  <si>
    <t>STARTYEAR</t>
  </si>
  <si>
    <t>RATNAGIRI</t>
  </si>
  <si>
    <t>BELLARY</t>
  </si>
  <si>
    <t>TALWANDI SABO</t>
  </si>
  <si>
    <t>BARKHERA IPP</t>
  </si>
  <si>
    <t>KUNDARKI IPP</t>
  </si>
  <si>
    <t>MAQSOODPUR</t>
  </si>
  <si>
    <t>GOINDWAL SAHIB</t>
  </si>
  <si>
    <t>BONGAIGAON NTPC</t>
  </si>
  <si>
    <t>NEYVELI NEW THERMAL</t>
  </si>
  <si>
    <t>MUTIARA</t>
  </si>
  <si>
    <t>HARDUAGANJ</t>
  </si>
  <si>
    <t>DARLIPALI</t>
  </si>
  <si>
    <t>SAGARDIGHI</t>
  </si>
  <si>
    <t>NASIK SINNAR</t>
  </si>
  <si>
    <t>KUTCH OPG</t>
  </si>
  <si>
    <t>SAHAJBAHAL</t>
  </si>
  <si>
    <t>RAJPURA NABHA</t>
  </si>
  <si>
    <t>INDIRA GANDHI</t>
  </si>
  <si>
    <t>GURU HARGOBIND</t>
  </si>
  <si>
    <t>RAICHUR</t>
  </si>
  <si>
    <t>MAHATMA GANDHI</t>
  </si>
  <si>
    <t>RAJIV GANDHI (HISAR)</t>
  </si>
  <si>
    <t>KUTCH GSECL</t>
  </si>
  <si>
    <t>CHENNAI OPG</t>
  </si>
  <si>
    <t>SRI DAMODARAM SANJEEVAIAH</t>
  </si>
  <si>
    <t>METTUR</t>
  </si>
  <si>
    <t>VADINAR POWER</t>
  </si>
  <si>
    <t>GUMMIDIPOONDI CAUVERY</t>
  </si>
  <si>
    <t>NORTH CHENNAI</t>
  </si>
  <si>
    <t>PANIPAT</t>
  </si>
  <si>
    <t>GANDHINAGAR</t>
  </si>
  <si>
    <t>PALONCHA PLANT</t>
  </si>
  <si>
    <t>DHULE SHIRPUR</t>
  </si>
  <si>
    <t>PARADIP ESSAR</t>
  </si>
  <si>
    <t>KAHALGAON</t>
  </si>
  <si>
    <t>KOTA</t>
  </si>
  <si>
    <t>GURU GOBIND SINGH (ROPAR)</t>
  </si>
  <si>
    <t>THERMAL POWERTECH</t>
  </si>
  <si>
    <t>VALLUR</t>
  </si>
  <si>
    <t>SURATGARH</t>
  </si>
  <si>
    <t>UTRAULA</t>
  </si>
  <si>
    <t>MAADURGA TANGI</t>
  </si>
  <si>
    <t>KHARAGPRASAD</t>
  </si>
  <si>
    <t>NCTPP (DADRI)</t>
  </si>
  <si>
    <t>TUTICORIN</t>
  </si>
  <si>
    <t>TUTICORIN NTPL</t>
  </si>
  <si>
    <t>WANAKBORI</t>
  </si>
  <si>
    <t>DEENBANDHU CHHOTU RAM</t>
  </si>
  <si>
    <t>SIKKA</t>
  </si>
  <si>
    <t>SABARMATI</t>
  </si>
  <si>
    <t>LALITPUR</t>
  </si>
  <si>
    <t>KUDGI</t>
  </si>
  <si>
    <t>NCC POWER</t>
  </si>
  <si>
    <t>JHABUA POWER</t>
  </si>
  <si>
    <t>DAHANU</t>
  </si>
  <si>
    <t>TORANAGALLU VIJAYANAGAR</t>
  </si>
  <si>
    <t>BAKRESHWAR</t>
  </si>
  <si>
    <t>PARAS</t>
  </si>
  <si>
    <t>AKRIMOTA</t>
  </si>
  <si>
    <t>CHHABRA</t>
  </si>
  <si>
    <t>RAYALASEEMA</t>
  </si>
  <si>
    <t>PARLI</t>
  </si>
  <si>
    <t>MAHANADI</t>
  </si>
  <si>
    <t>THOOTHUKKUDI IBPGL</t>
  </si>
  <si>
    <t>PARICHHA</t>
  </si>
  <si>
    <t>HALDIA KASBERE</t>
  </si>
  <si>
    <t>SOUTHERN (CESC)</t>
  </si>
  <si>
    <t>AMARKANTAK</t>
  </si>
  <si>
    <t>BARSINGAR</t>
  </si>
  <si>
    <t>KHAMBERKHERA IPP</t>
  </si>
  <si>
    <t>AMRAVATI</t>
  </si>
  <si>
    <t>KAKATIYA</t>
  </si>
  <si>
    <t>BHAVNAGAR PADVA</t>
  </si>
  <si>
    <t>CHANDRAPUR GUPTA</t>
  </si>
  <si>
    <t>RAMAGUNDAM</t>
  </si>
  <si>
    <t>RAMAGUNDAM-B</t>
  </si>
  <si>
    <t>HALDIA ENERGY</t>
  </si>
  <si>
    <t>TROMBAY</t>
  </si>
  <si>
    <t>TADALI</t>
  </si>
  <si>
    <t>SURAT</t>
  </si>
  <si>
    <t>BANDEL</t>
  </si>
  <si>
    <t>SINGARENI THERMAL</t>
  </si>
  <si>
    <t>SATPURA</t>
  </si>
  <si>
    <t>BINA</t>
  </si>
  <si>
    <t>TIRODA</t>
  </si>
  <si>
    <t>MOUDA</t>
  </si>
  <si>
    <t>KOTHAGUDEM</t>
  </si>
  <si>
    <t>SALAYA</t>
  </si>
  <si>
    <t>NASIK</t>
  </si>
  <si>
    <t>ROSA POWER</t>
  </si>
  <si>
    <t>CHANDRAPUR</t>
  </si>
  <si>
    <t>YERMARUS</t>
  </si>
  <si>
    <t>UKAI</t>
  </si>
  <si>
    <t>NEYVELI ZERO</t>
  </si>
  <si>
    <t>UDUPI</t>
  </si>
  <si>
    <t>NEYVELI 4</t>
  </si>
  <si>
    <t>SIMHAPURI</t>
  </si>
  <si>
    <t>BHADRADRI (MANUGURU)</t>
  </si>
  <si>
    <t>BELA NAGPUR</t>
  </si>
  <si>
    <t>SHREE SINGAJI (MALWA)</t>
  </si>
  <si>
    <t>VIZAG HINDUJA</t>
  </si>
  <si>
    <t>NEYVELI 1</t>
  </si>
  <si>
    <t>GIRAL</t>
  </si>
  <si>
    <t>HAZIRA-2</t>
  </si>
  <si>
    <t>NEYVELI 2</t>
  </si>
  <si>
    <t>NEYVELI 3</t>
  </si>
  <si>
    <t>DR NARLA TATA RAO</t>
  </si>
  <si>
    <t>KORADI</t>
  </si>
  <si>
    <t>FEROZE GANDHI UNCHAHAR</t>
  </si>
  <si>
    <t>SANJAY GANDHI (BIRSINGPUR)</t>
  </si>
  <si>
    <t>TANDA</t>
  </si>
  <si>
    <t>MAHADEV PRASAD</t>
  </si>
  <si>
    <t>NIWARI</t>
  </si>
  <si>
    <t>BHUSAWAL</t>
  </si>
  <si>
    <t>MEENAKSHI THAMMINAPATNAM</t>
  </si>
  <si>
    <t>KHAPERKHEDA</t>
  </si>
  <si>
    <t>DR SP MUKHERJEE</t>
  </si>
  <si>
    <t>MIHAN SEZ</t>
  </si>
  <si>
    <t>TORANGALLU WORKS</t>
  </si>
  <si>
    <t>KORBA SWASTIK</t>
  </si>
  <si>
    <t>KALISINDH</t>
  </si>
  <si>
    <t>KUTCH ABG</t>
  </si>
  <si>
    <t>SALORA</t>
  </si>
  <si>
    <t>MUNDRA ADANI</t>
  </si>
  <si>
    <t>KORBA BALCO-III</t>
  </si>
  <si>
    <t>CHANDRAPURA</t>
  </si>
  <si>
    <t>DURGAPUR STEEL CITY</t>
  </si>
  <si>
    <t>MUNDRA UMPP</t>
  </si>
  <si>
    <t>KAMALANGA</t>
  </si>
  <si>
    <t>BUTIBORI</t>
  </si>
  <si>
    <t>SVP RENKI</t>
  </si>
  <si>
    <t>CUDDALORE ILFS</t>
  </si>
  <si>
    <t>MARWA</t>
  </si>
  <si>
    <t>LANCO AMARKANTAK</t>
  </si>
  <si>
    <t>KODERMA</t>
  </si>
  <si>
    <t>BHILAI</t>
  </si>
  <si>
    <t>KAWAI ADANI</t>
  </si>
  <si>
    <t>MAITHON RB POWER</t>
  </si>
  <si>
    <t>DURGAPUR DVC</t>
  </si>
  <si>
    <t>RAGHUNATHPUR</t>
  </si>
  <si>
    <t>SIMHADRI</t>
  </si>
  <si>
    <t>JALLIPA KAPURDI</t>
  </si>
  <si>
    <t>KORBA WEST HASDEO</t>
  </si>
  <si>
    <t>KORBA WEST POWER</t>
  </si>
  <si>
    <t>FARAKKA</t>
  </si>
  <si>
    <t>BARA-PRAYAGRAJ</t>
  </si>
  <si>
    <t>BARADARHA</t>
  </si>
  <si>
    <t>KHARGONE</t>
  </si>
  <si>
    <t>GADARWARA</t>
  </si>
  <si>
    <t>BARH</t>
  </si>
  <si>
    <t>KORBA EAST</t>
  </si>
  <si>
    <t>ANGUL-I</t>
  </si>
  <si>
    <t>BOKAROA</t>
  </si>
  <si>
    <t>KORBA STPS</t>
  </si>
  <si>
    <t>KOLAGHAT</t>
  </si>
  <si>
    <t>OBRA</t>
  </si>
  <si>
    <t>NABINAGAR BRBC</t>
  </si>
  <si>
    <t>MEJA</t>
  </si>
  <si>
    <t>BUDGE BUDGE</t>
  </si>
  <si>
    <t>SOLAPUR</t>
  </si>
  <si>
    <t>DURGAPUR DPL</t>
  </si>
  <si>
    <t>BOKAROB</t>
  </si>
  <si>
    <t>IB VALLEY-I</t>
  </si>
  <si>
    <t>KANTI MUZAFFARPUR</t>
  </si>
  <si>
    <t>JOJOBERA</t>
  </si>
  <si>
    <t>RAJIV GANDHI STPS</t>
  </si>
  <si>
    <t>RAIKHEDA</t>
  </si>
  <si>
    <t>TALCHER KANIHA</t>
  </si>
  <si>
    <t>TALCHER</t>
  </si>
  <si>
    <t>TITAGARH</t>
  </si>
  <si>
    <t>BARAUNI</t>
  </si>
  <si>
    <t>SANTALDIH</t>
  </si>
  <si>
    <t>JHARSUGUDA STERLITE</t>
  </si>
  <si>
    <t>BANDAKHAR</t>
  </si>
  <si>
    <t>MEJIA</t>
  </si>
  <si>
    <t>WARORA EMCO</t>
  </si>
  <si>
    <t>RATIJA</t>
  </si>
  <si>
    <t>WARDHA WARORA</t>
  </si>
  <si>
    <t>UCHPINDA</t>
  </si>
  <si>
    <t>TAMNAR</t>
  </si>
  <si>
    <t>BINJKOTE</t>
  </si>
  <si>
    <t>NAWAPARA</t>
  </si>
  <si>
    <t>KASAIPALLI</t>
  </si>
  <si>
    <t>ANPARA</t>
  </si>
  <si>
    <t>ANPARA-C</t>
  </si>
  <si>
    <t>ANUPPUR</t>
  </si>
  <si>
    <t>LARA</t>
  </si>
  <si>
    <t>RIHAND</t>
  </si>
  <si>
    <t>MAHAN ESSAR</t>
  </si>
  <si>
    <t>VINDHYACHAL</t>
  </si>
  <si>
    <t>SINGRAULI</t>
  </si>
  <si>
    <t>TENUGHAT</t>
  </si>
  <si>
    <t>CHINAKURI</t>
  </si>
  <si>
    <t>VANDANA GLOBAL KATGHORA</t>
  </si>
  <si>
    <t>SASAN UMPP</t>
  </si>
  <si>
    <t>JAYPEE NIGRIE</t>
  </si>
  <si>
    <t>vc</t>
  </si>
  <si>
    <t>fc</t>
  </si>
  <si>
    <t>PPA fixed cost at 85% PLF expressed in $/MW/year (undiscounted)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</si>
  <si>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</si>
  <si>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</si>
  <si>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</si>
  <si>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</si>
  <si>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</si>
  <si>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</si>
  <si>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</si>
  <si>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</si>
  <si>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</si>
  <si>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</si>
  <si>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</si>
  <si>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</si>
  <si>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</si>
  <si>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</si>
  <si>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</si>
  <si>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</si>
  <si>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</si>
  <si>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</si>
  <si>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</si>
  <si>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</si>
  <si>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Average revenue earned by ALL plants in $/MWh either from market or from a PPA and total coal generation forecast in TWh</t>
  </si>
  <si>
    <t>Marginal Revenue ($/MWh) under Market and PPA regime [Avg Price]</t>
  </si>
  <si>
    <t>Total Coal Generation Predicted by IEA (TWh)</t>
  </si>
  <si>
    <t>Min capacity needed to satisfy 60% PLF</t>
  </si>
  <si>
    <t>BAU</t>
  </si>
  <si>
    <t>AD</t>
  </si>
  <si>
    <t>Price distribution (multiple of average price in Price_Gen over the years A3-K24 in different time blocks and % of time in each time block in column O)</t>
  </si>
  <si>
    <t>Peak1</t>
  </si>
  <si>
    <t>Peak2</t>
  </si>
  <si>
    <t>Peak3</t>
  </si>
  <si>
    <t>Shouder1</t>
  </si>
  <si>
    <t>Shouder2</t>
  </si>
  <si>
    <t>Shouder3</t>
  </si>
  <si>
    <t>Shouder4</t>
  </si>
  <si>
    <t>Shouder5</t>
  </si>
  <si>
    <t>Offpeak1</t>
  </si>
  <si>
    <t>Offpeak2</t>
  </si>
  <si>
    <t>PercentTime</t>
  </si>
  <si>
    <t>Value</t>
  </si>
  <si>
    <t>DiscountRate</t>
  </si>
  <si>
    <t>SLD</t>
  </si>
  <si>
    <t>Straight-line depreciation</t>
  </si>
  <si>
    <t>CoalCapex</t>
  </si>
  <si>
    <t>$/kW</t>
  </si>
  <si>
    <t>CostEsc_Lessthan10</t>
  </si>
  <si>
    <t>CAGR at which plant varible costs are escalated (varies by vintage)</t>
  </si>
  <si>
    <t>CostEsc_10-30years</t>
  </si>
  <si>
    <t>CostEsc_30plus</t>
  </si>
  <si>
    <t>MinPLF</t>
  </si>
  <si>
    <t>Minimum PLF below which plant is retired</t>
  </si>
  <si>
    <t>MaxPLF</t>
  </si>
  <si>
    <t>Max PLF</t>
  </si>
  <si>
    <t>MaxLife</t>
  </si>
  <si>
    <t>Max life beyond which plant must be retired</t>
  </si>
  <si>
    <t>Current Coal Capacity</t>
  </si>
  <si>
    <t>Capacity due for decomissioning before 2030</t>
  </si>
  <si>
    <t>Capacity in 2030 BAU</t>
  </si>
  <si>
    <t>Coal Generatio 2030 BAU</t>
  </si>
  <si>
    <t>Coal Generatio 2040 BAU</t>
  </si>
  <si>
    <t>New Capacity 2030 BAU</t>
  </si>
  <si>
    <t>Generation - New Capacity (70% PLF)</t>
  </si>
  <si>
    <t>Generation - Old Capacity 2021 BAU</t>
  </si>
  <si>
    <t>as per CEA</t>
  </si>
  <si>
    <t>Generation - Old Capacity 2030 BAU</t>
  </si>
  <si>
    <t>Generation - Old Capacity 2040 BAU</t>
  </si>
  <si>
    <t>Capacity in 2030 AD</t>
  </si>
  <si>
    <t>Coal Generation 2030 AD</t>
  </si>
  <si>
    <t>Coal Generation 2040 AD</t>
  </si>
  <si>
    <t>New Capacity AD</t>
  </si>
  <si>
    <t>Generation - New Capacity (50% PLF)</t>
  </si>
  <si>
    <t>Generation - Old Capacity 2021 AD</t>
  </si>
  <si>
    <t>Generation - Old Capacity 2030 AD</t>
  </si>
  <si>
    <t>Generation - Old Capacity 204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</si>
</sst>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 * #,##0_ ;_ * \-#,##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 Light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3" applyNumberFormat="1" applyFont="1" applyBorder="1"/>
    <xf numFmtId="0" fontId="2" fillId="0" borderId="0" xfId="0" applyFont="1" applyAlignment="1">
      <alignment horizontal="right"/>
    </xf>
    <xf numFmtId="165" fontId="0" fillId="0" borderId="1" xfId="3" applyNumberFormat="1" applyFont="1" applyFill="1" applyBorder="1"/>
    <xf numFmtId="43" fontId="0" fillId="0" borderId="1" xfId="1" applyFont="1" applyFill="1" applyBorder="1"/>
    <xf numFmtId="0" fontId="3" fillId="0" borderId="1" xfId="0" applyFont="1" applyBorder="1"/>
    <xf numFmtId="0" fontId="0" fillId="2" borderId="1" xfId="0" applyFill="1" applyBorder="1"/>
    <xf numFmtId="9" fontId="0" fillId="2" borderId="1" xfId="3" applyFont="1" applyFill="1" applyBorder="1"/>
    <xf numFmtId="44" fontId="0" fillId="2" borderId="1" xfId="2" applyFont="1" applyFill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5" fillId="3" borderId="1" xfId="0" applyFont="1" applyFill="1" applyBorder="1"/>
    <xf numFmtId="2" fontId="6" fillId="3" borderId="1" xfId="0" applyNumberFormat="1" applyFont="1" applyFill="1" applyBorder="1"/>
    <xf numFmtId="2" fontId="5" fillId="3" borderId="1" xfId="0" applyNumberFormat="1" applyFont="1" applyFill="1" applyBorder="1"/>
    <xf numFmtId="2" fontId="6" fillId="4" borderId="1" xfId="0" applyNumberFormat="1" applyFont="1" applyFill="1" applyBorder="1"/>
    <xf numFmtId="2" fontId="5" fillId="4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2" fillId="5" borderId="1" xfId="1" applyNumberFormat="1" applyFont="1" applyFill="1" applyBorder="1"/>
    <xf numFmtId="0" fontId="2" fillId="5" borderId="1" xfId="0" applyFont="1" applyFill="1" applyBorder="1"/>
    <xf numFmtId="2" fontId="0" fillId="0" borderId="1" xfId="0" applyNumberFormat="1" applyBorder="1"/>
    <xf numFmtId="0" fontId="0" fillId="0" borderId="0" xfId="0" applyAlignment="1">
      <alignment wrapText="1"/>
    </xf>
    <xf numFmtId="0" fontId="7" fillId="6" borderId="0" xfId="0" applyFont="1" applyFill="1" applyAlignment="1">
      <alignment wrapText="1"/>
    </xf>
    <xf numFmtId="0" fontId="0" fillId="0" borderId="1" xfId="0" quotePrefix="1" applyBorder="1"/>
    <xf numFmtId="166" fontId="0" fillId="0" borderId="0" xfId="1" applyNumberFormat="1" applyFont="1"/>
    <xf numFmtId="165" fontId="0" fillId="5" borderId="1" xfId="3" applyNumberFormat="1" applyFont="1" applyFill="1" applyBorder="1"/>
    <xf numFmtId="1" fontId="0" fillId="0" borderId="0" xfId="0" applyNumberFormat="1" applyAlignment="1">
      <alignment horizontal="center"/>
    </xf>
    <xf numFmtId="0" fontId="0" fillId="2" borderId="0" xfId="0" applyFill="1"/>
    <xf numFmtId="9" fontId="0" fillId="2" borderId="0" xfId="3" applyFont="1" applyFill="1" applyBorder="1"/>
    <xf numFmtId="43" fontId="0" fillId="2" borderId="0" xfId="1" applyFon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CoalPlantData!$N$4:$N$199</c:f>
              <c:numCache>
                <c:formatCode>General</c:formatCode>
                <c:ptCount val="196"/>
                <c:pt idx="0">
                  <c:v>2400</c:v>
                </c:pt>
                <c:pt idx="1">
                  <c:v>3720</c:v>
                </c:pt>
                <c:pt idx="2">
                  <c:v>4520</c:v>
                </c:pt>
                <c:pt idx="3">
                  <c:v>4770</c:v>
                </c:pt>
                <c:pt idx="4">
                  <c:v>8730</c:v>
                </c:pt>
                <c:pt idx="5">
                  <c:v>9730</c:v>
                </c:pt>
                <c:pt idx="6">
                  <c:v>9980</c:v>
                </c:pt>
                <c:pt idx="7">
                  <c:v>10580</c:v>
                </c:pt>
                <c:pt idx="8">
                  <c:v>14730</c:v>
                </c:pt>
                <c:pt idx="9">
                  <c:v>17730</c:v>
                </c:pt>
                <c:pt idx="10">
                  <c:v>19780</c:v>
                </c:pt>
                <c:pt idx="11">
                  <c:v>20030</c:v>
                </c:pt>
                <c:pt idx="12">
                  <c:v>20130</c:v>
                </c:pt>
                <c:pt idx="13">
                  <c:v>22730</c:v>
                </c:pt>
                <c:pt idx="14">
                  <c:v>25710</c:v>
                </c:pt>
                <c:pt idx="15">
                  <c:v>25735</c:v>
                </c:pt>
                <c:pt idx="16">
                  <c:v>25945</c:v>
                </c:pt>
                <c:pt idx="17">
                  <c:v>29345</c:v>
                </c:pt>
                <c:pt idx="18">
                  <c:v>29945</c:v>
                </c:pt>
                <c:pt idx="19">
                  <c:v>31685</c:v>
                </c:pt>
                <c:pt idx="20">
                  <c:v>31925</c:v>
                </c:pt>
                <c:pt idx="21">
                  <c:v>32060</c:v>
                </c:pt>
                <c:pt idx="22">
                  <c:v>32095</c:v>
                </c:pt>
                <c:pt idx="23">
                  <c:v>32595</c:v>
                </c:pt>
                <c:pt idx="24">
                  <c:v>35225</c:v>
                </c:pt>
                <c:pt idx="25">
                  <c:v>35255</c:v>
                </c:pt>
                <c:pt idx="26">
                  <c:v>36305</c:v>
                </c:pt>
                <c:pt idx="27">
                  <c:v>37505</c:v>
                </c:pt>
                <c:pt idx="28">
                  <c:v>42265</c:v>
                </c:pt>
                <c:pt idx="29">
                  <c:v>43465</c:v>
                </c:pt>
                <c:pt idx="30">
                  <c:v>44905</c:v>
                </c:pt>
                <c:pt idx="31">
                  <c:v>45375</c:v>
                </c:pt>
                <c:pt idx="32">
                  <c:v>45789</c:v>
                </c:pt>
                <c:pt idx="33">
                  <c:v>46989</c:v>
                </c:pt>
                <c:pt idx="34">
                  <c:v>48589</c:v>
                </c:pt>
                <c:pt idx="35">
                  <c:v>48652</c:v>
                </c:pt>
                <c:pt idx="36">
                  <c:v>49992</c:v>
                </c:pt>
                <c:pt idx="37">
                  <c:v>50532</c:v>
                </c:pt>
                <c:pt idx="38">
                  <c:v>53532</c:v>
                </c:pt>
                <c:pt idx="39">
                  <c:v>54132</c:v>
                </c:pt>
                <c:pt idx="40">
                  <c:v>54732</c:v>
                </c:pt>
                <c:pt idx="41">
                  <c:v>55232</c:v>
                </c:pt>
                <c:pt idx="42">
                  <c:v>56232</c:v>
                </c:pt>
                <c:pt idx="43">
                  <c:v>57552</c:v>
                </c:pt>
                <c:pt idx="44">
                  <c:v>58152</c:v>
                </c:pt>
                <c:pt idx="45">
                  <c:v>60552</c:v>
                </c:pt>
                <c:pt idx="46">
                  <c:v>63852</c:v>
                </c:pt>
                <c:pt idx="47">
                  <c:v>64952</c:v>
                </c:pt>
                <c:pt idx="48">
                  <c:v>65002</c:v>
                </c:pt>
                <c:pt idx="49">
                  <c:v>65122</c:v>
                </c:pt>
                <c:pt idx="50">
                  <c:v>65722</c:v>
                </c:pt>
                <c:pt idx="51">
                  <c:v>66222</c:v>
                </c:pt>
                <c:pt idx="52">
                  <c:v>67622</c:v>
                </c:pt>
                <c:pt idx="53">
                  <c:v>69602</c:v>
                </c:pt>
                <c:pt idx="54">
                  <c:v>69862</c:v>
                </c:pt>
                <c:pt idx="55">
                  <c:v>72202</c:v>
                </c:pt>
                <c:pt idx="56">
                  <c:v>72802</c:v>
                </c:pt>
                <c:pt idx="57">
                  <c:v>73402</c:v>
                </c:pt>
                <c:pt idx="58">
                  <c:v>73672</c:v>
                </c:pt>
                <c:pt idx="59">
                  <c:v>74992</c:v>
                </c:pt>
                <c:pt idx="60">
                  <c:v>76322</c:v>
                </c:pt>
                <c:pt idx="61">
                  <c:v>77072</c:v>
                </c:pt>
                <c:pt idx="62">
                  <c:v>77732</c:v>
                </c:pt>
                <c:pt idx="63">
                  <c:v>78932</c:v>
                </c:pt>
                <c:pt idx="64">
                  <c:v>79352</c:v>
                </c:pt>
                <c:pt idx="65">
                  <c:v>79952</c:v>
                </c:pt>
                <c:pt idx="66">
                  <c:v>80702</c:v>
                </c:pt>
                <c:pt idx="67">
                  <c:v>80802</c:v>
                </c:pt>
                <c:pt idx="68">
                  <c:v>81302</c:v>
                </c:pt>
                <c:pt idx="69">
                  <c:v>81364.5</c:v>
                </c:pt>
                <c:pt idx="70">
                  <c:v>82564.5</c:v>
                </c:pt>
                <c:pt idx="71">
                  <c:v>83364.5</c:v>
                </c:pt>
                <c:pt idx="72">
                  <c:v>84444.5</c:v>
                </c:pt>
                <c:pt idx="73">
                  <c:v>84992</c:v>
                </c:pt>
                <c:pt idx="74">
                  <c:v>85292</c:v>
                </c:pt>
                <c:pt idx="75">
                  <c:v>86842</c:v>
                </c:pt>
                <c:pt idx="76">
                  <c:v>87892</c:v>
                </c:pt>
                <c:pt idx="77">
                  <c:v>90492</c:v>
                </c:pt>
                <c:pt idx="78">
                  <c:v>91492</c:v>
                </c:pt>
                <c:pt idx="79">
                  <c:v>92832</c:v>
                </c:pt>
                <c:pt idx="80">
                  <c:v>93252</c:v>
                </c:pt>
                <c:pt idx="81">
                  <c:v>94352</c:v>
                </c:pt>
                <c:pt idx="82">
                  <c:v>95552</c:v>
                </c:pt>
                <c:pt idx="83">
                  <c:v>96092</c:v>
                </c:pt>
                <c:pt idx="84">
                  <c:v>96362</c:v>
                </c:pt>
                <c:pt idx="85">
                  <c:v>96862</c:v>
                </c:pt>
                <c:pt idx="86">
                  <c:v>97462</c:v>
                </c:pt>
                <c:pt idx="87">
                  <c:v>99782</c:v>
                </c:pt>
                <c:pt idx="88">
                  <c:v>102702</c:v>
                </c:pt>
                <c:pt idx="89">
                  <c:v>103202</c:v>
                </c:pt>
                <c:pt idx="90">
                  <c:v>105332</c:v>
                </c:pt>
                <c:pt idx="91">
                  <c:v>105482</c:v>
                </c:pt>
                <c:pt idx="92">
                  <c:v>105752</c:v>
                </c:pt>
                <c:pt idx="93">
                  <c:v>106352</c:v>
                </c:pt>
                <c:pt idx="94">
                  <c:v>106598</c:v>
                </c:pt>
                <c:pt idx="95">
                  <c:v>106960</c:v>
                </c:pt>
                <c:pt idx="96">
                  <c:v>108280</c:v>
                </c:pt>
                <c:pt idx="97">
                  <c:v>108415</c:v>
                </c:pt>
                <c:pt idx="98">
                  <c:v>108715</c:v>
                </c:pt>
                <c:pt idx="99">
                  <c:v>110035</c:v>
                </c:pt>
                <c:pt idx="100">
                  <c:v>112015</c:v>
                </c:pt>
                <c:pt idx="101">
                  <c:v>113215</c:v>
                </c:pt>
                <c:pt idx="102">
                  <c:v>113565</c:v>
                </c:pt>
                <c:pt idx="103">
                  <c:v>114615</c:v>
                </c:pt>
                <c:pt idx="104">
                  <c:v>116955</c:v>
                </c:pt>
                <c:pt idx="105">
                  <c:v>118755</c:v>
                </c:pt>
                <c:pt idx="106">
                  <c:v>119595</c:v>
                </c:pt>
                <c:pt idx="107">
                  <c:v>120695</c:v>
                </c:pt>
                <c:pt idx="108">
                  <c:v>123215</c:v>
                </c:pt>
                <c:pt idx="109">
                  <c:v>124425</c:v>
                </c:pt>
                <c:pt idx="110">
                  <c:v>125035</c:v>
                </c:pt>
                <c:pt idx="111">
                  <c:v>125335</c:v>
                </c:pt>
                <c:pt idx="112">
                  <c:v>126375</c:v>
                </c:pt>
                <c:pt idx="113">
                  <c:v>126875</c:v>
                </c:pt>
                <c:pt idx="114">
                  <c:v>127064</c:v>
                </c:pt>
                <c:pt idx="115">
                  <c:v>128264</c:v>
                </c:pt>
                <c:pt idx="116">
                  <c:v>129464</c:v>
                </c:pt>
                <c:pt idx="117">
                  <c:v>131064</c:v>
                </c:pt>
                <c:pt idx="118">
                  <c:v>133044</c:v>
                </c:pt>
                <c:pt idx="119">
                  <c:v>134044</c:v>
                </c:pt>
                <c:pt idx="120">
                  <c:v>135244</c:v>
                </c:pt>
                <c:pt idx="121">
                  <c:v>136714</c:v>
                </c:pt>
                <c:pt idx="122">
                  <c:v>138694</c:v>
                </c:pt>
                <c:pt idx="123">
                  <c:v>139894</c:v>
                </c:pt>
                <c:pt idx="124">
                  <c:v>140184</c:v>
                </c:pt>
                <c:pt idx="125">
                  <c:v>140684</c:v>
                </c:pt>
                <c:pt idx="126">
                  <c:v>141224</c:v>
                </c:pt>
                <c:pt idx="127">
                  <c:v>143024</c:v>
                </c:pt>
                <c:pt idx="128">
                  <c:v>145344</c:v>
                </c:pt>
                <c:pt idx="129">
                  <c:v>146094</c:v>
                </c:pt>
                <c:pt idx="130">
                  <c:v>146754</c:v>
                </c:pt>
                <c:pt idx="131">
                  <c:v>147024</c:v>
                </c:pt>
                <c:pt idx="132">
                  <c:v>147524</c:v>
                </c:pt>
                <c:pt idx="133">
                  <c:v>147734</c:v>
                </c:pt>
                <c:pt idx="134">
                  <c:v>148034</c:v>
                </c:pt>
                <c:pt idx="135">
                  <c:v>148534</c:v>
                </c:pt>
                <c:pt idx="136">
                  <c:v>153154</c:v>
                </c:pt>
                <c:pt idx="137">
                  <c:v>153214</c:v>
                </c:pt>
                <c:pt idx="138">
                  <c:v>154814</c:v>
                </c:pt>
                <c:pt idx="139">
                  <c:v>154878</c:v>
                </c:pt>
                <c:pt idx="140">
                  <c:v>154941</c:v>
                </c:pt>
                <c:pt idx="141">
                  <c:v>155451</c:v>
                </c:pt>
                <c:pt idx="142">
                  <c:v>156951</c:v>
                </c:pt>
                <c:pt idx="143">
                  <c:v>158951</c:v>
                </c:pt>
                <c:pt idx="144">
                  <c:v>160321</c:v>
                </c:pt>
                <c:pt idx="145">
                  <c:v>162081</c:v>
                </c:pt>
                <c:pt idx="146">
                  <c:v>163431</c:v>
                </c:pt>
                <c:pt idx="147">
                  <c:v>163521</c:v>
                </c:pt>
                <c:pt idx="148">
                  <c:v>164841</c:v>
                </c:pt>
                <c:pt idx="149">
                  <c:v>164931</c:v>
                </c:pt>
                <c:pt idx="150">
                  <c:v>166531</c:v>
                </c:pt>
                <c:pt idx="151">
                  <c:v>167161</c:v>
                </c:pt>
                <c:pt idx="152">
                  <c:v>169561</c:v>
                </c:pt>
                <c:pt idx="153">
                  <c:v>169651</c:v>
                </c:pt>
                <c:pt idx="154">
                  <c:v>170261</c:v>
                </c:pt>
                <c:pt idx="155">
                  <c:v>172081</c:v>
                </c:pt>
                <c:pt idx="156">
                  <c:v>173131</c:v>
                </c:pt>
                <c:pt idx="157">
                  <c:v>173731</c:v>
                </c:pt>
                <c:pt idx="158">
                  <c:v>175081</c:v>
                </c:pt>
                <c:pt idx="159">
                  <c:v>176191</c:v>
                </c:pt>
                <c:pt idx="160">
                  <c:v>176691</c:v>
                </c:pt>
                <c:pt idx="161">
                  <c:v>177831</c:v>
                </c:pt>
                <c:pt idx="162">
                  <c:v>177921</c:v>
                </c:pt>
                <c:pt idx="163">
                  <c:v>178011</c:v>
                </c:pt>
                <c:pt idx="164">
                  <c:v>178511</c:v>
                </c:pt>
                <c:pt idx="165">
                  <c:v>179011</c:v>
                </c:pt>
                <c:pt idx="166">
                  <c:v>179721</c:v>
                </c:pt>
                <c:pt idx="167">
                  <c:v>179959</c:v>
                </c:pt>
                <c:pt idx="168">
                  <c:v>181789</c:v>
                </c:pt>
                <c:pt idx="169">
                  <c:v>182539</c:v>
                </c:pt>
                <c:pt idx="170">
                  <c:v>183739</c:v>
                </c:pt>
                <c:pt idx="171">
                  <c:v>183989</c:v>
                </c:pt>
                <c:pt idx="172">
                  <c:v>184083</c:v>
                </c:pt>
                <c:pt idx="173">
                  <c:v>185323</c:v>
                </c:pt>
                <c:pt idx="174">
                  <c:v>187043</c:v>
                </c:pt>
                <c:pt idx="175">
                  <c:v>187133</c:v>
                </c:pt>
                <c:pt idx="176">
                  <c:v>188333</c:v>
                </c:pt>
                <c:pt idx="177">
                  <c:v>189253</c:v>
                </c:pt>
                <c:pt idx="178">
                  <c:v>190453</c:v>
                </c:pt>
                <c:pt idx="179">
                  <c:v>192723</c:v>
                </c:pt>
                <c:pt idx="180">
                  <c:v>194223</c:v>
                </c:pt>
                <c:pt idx="181">
                  <c:v>195423</c:v>
                </c:pt>
                <c:pt idx="182">
                  <c:v>195633</c:v>
                </c:pt>
                <c:pt idx="183">
                  <c:v>196233</c:v>
                </c:pt>
                <c:pt idx="184">
                  <c:v>197493</c:v>
                </c:pt>
                <c:pt idx="185">
                  <c:v>198213</c:v>
                </c:pt>
                <c:pt idx="186">
                  <c:v>199863</c:v>
                </c:pt>
                <c:pt idx="187">
                  <c:v>201203</c:v>
                </c:pt>
                <c:pt idx="188">
                  <c:v>201813</c:v>
                </c:pt>
                <c:pt idx="189">
                  <c:v>202143</c:v>
                </c:pt>
                <c:pt idx="190">
                  <c:v>202893</c:v>
                </c:pt>
                <c:pt idx="191">
                  <c:v>204593</c:v>
                </c:pt>
                <c:pt idx="192">
                  <c:v>206753</c:v>
                </c:pt>
                <c:pt idx="193">
                  <c:v>208193</c:v>
                </c:pt>
                <c:pt idx="194">
                  <c:v>208743</c:v>
                </c:pt>
                <c:pt idx="195">
                  <c:v>208983</c:v>
                </c:pt>
              </c:numCache>
            </c:numRef>
          </c:xVal>
          <c:yVal>
            <c:numRef>
              <c:f>CoalPlantData!$P$4:$P$199</c:f>
              <c:numCache>
                <c:formatCode>0.00</c:formatCode>
                <c:ptCount val="196"/>
                <c:pt idx="0">
                  <c:v>7.6388888888888893</c:v>
                </c:pt>
                <c:pt idx="1">
                  <c:v>8.1944444444444446</c:v>
                </c:pt>
                <c:pt idx="2">
                  <c:v>14.305555555555555</c:v>
                </c:pt>
                <c:pt idx="3">
                  <c:v>15.138888888888889</c:v>
                </c:pt>
                <c:pt idx="4">
                  <c:v>16.527777777777779</c:v>
                </c:pt>
                <c:pt idx="5">
                  <c:v>16.666666666666668</c:v>
                </c:pt>
                <c:pt idx="6">
                  <c:v>17.222222222222221</c:v>
                </c:pt>
                <c:pt idx="7">
                  <c:v>17.777777777777779</c:v>
                </c:pt>
                <c:pt idx="8">
                  <c:v>18.194444444444443</c:v>
                </c:pt>
                <c:pt idx="9">
                  <c:v>18.194444444444443</c:v>
                </c:pt>
                <c:pt idx="10">
                  <c:v>18.194444444444443</c:v>
                </c:pt>
                <c:pt idx="11">
                  <c:v>18.611111111111111</c:v>
                </c:pt>
                <c:pt idx="12">
                  <c:v>18.611111111111111</c:v>
                </c:pt>
                <c:pt idx="13">
                  <c:v>19.722222222222221</c:v>
                </c:pt>
                <c:pt idx="14">
                  <c:v>20.694444444444443</c:v>
                </c:pt>
                <c:pt idx="15">
                  <c:v>21.481123462757104</c:v>
                </c:pt>
                <c:pt idx="16">
                  <c:v>21.666666666666668</c:v>
                </c:pt>
                <c:pt idx="17">
                  <c:v>22.222222222222221</c:v>
                </c:pt>
                <c:pt idx="18">
                  <c:v>22.222222222222221</c:v>
                </c:pt>
                <c:pt idx="19">
                  <c:v>22.5</c:v>
                </c:pt>
                <c:pt idx="20">
                  <c:v>22.555179638888887</c:v>
                </c:pt>
                <c:pt idx="21">
                  <c:v>22.790533432448534</c:v>
                </c:pt>
                <c:pt idx="22">
                  <c:v>22.790533432448534</c:v>
                </c:pt>
                <c:pt idx="23">
                  <c:v>23.472222222222221</c:v>
                </c:pt>
                <c:pt idx="24">
                  <c:v>23.472222222222221</c:v>
                </c:pt>
                <c:pt idx="25">
                  <c:v>23.75</c:v>
                </c:pt>
                <c:pt idx="26">
                  <c:v>24.027777777777779</c:v>
                </c:pt>
                <c:pt idx="27">
                  <c:v>24.305555555555557</c:v>
                </c:pt>
                <c:pt idx="28">
                  <c:v>24.583333333333332</c:v>
                </c:pt>
                <c:pt idx="29">
                  <c:v>25.694444444444443</c:v>
                </c:pt>
                <c:pt idx="30">
                  <c:v>27.222222222222221</c:v>
                </c:pt>
                <c:pt idx="31">
                  <c:v>27.361111111111111</c:v>
                </c:pt>
                <c:pt idx="32">
                  <c:v>27.777777777777779</c:v>
                </c:pt>
                <c:pt idx="33">
                  <c:v>27.916666666666664</c:v>
                </c:pt>
                <c:pt idx="34">
                  <c:v>28.75</c:v>
                </c:pt>
                <c:pt idx="35">
                  <c:v>29.049485147970188</c:v>
                </c:pt>
                <c:pt idx="36">
                  <c:v>29.166666666666668</c:v>
                </c:pt>
                <c:pt idx="37">
                  <c:v>29.583333333333332</c:v>
                </c:pt>
                <c:pt idx="38">
                  <c:v>29.861111111111111</c:v>
                </c:pt>
                <c:pt idx="39">
                  <c:v>30</c:v>
                </c:pt>
                <c:pt idx="40">
                  <c:v>30</c:v>
                </c:pt>
                <c:pt idx="41">
                  <c:v>30.073572847222223</c:v>
                </c:pt>
                <c:pt idx="42">
                  <c:v>30.138888888888889</c:v>
                </c:pt>
                <c:pt idx="43">
                  <c:v>30.207829869502177</c:v>
                </c:pt>
                <c:pt idx="44">
                  <c:v>30.277777777777779</c:v>
                </c:pt>
                <c:pt idx="45">
                  <c:v>30.555555555555557</c:v>
                </c:pt>
                <c:pt idx="46">
                  <c:v>30.694444444444443</c:v>
                </c:pt>
                <c:pt idx="47">
                  <c:v>30.694444444444443</c:v>
                </c:pt>
                <c:pt idx="48">
                  <c:v>30.823460821917806</c:v>
                </c:pt>
                <c:pt idx="49">
                  <c:v>31.013372000000004</c:v>
                </c:pt>
                <c:pt idx="50">
                  <c:v>31.055555555555557</c:v>
                </c:pt>
                <c:pt idx="51">
                  <c:v>31.111111111111111</c:v>
                </c:pt>
                <c:pt idx="52">
                  <c:v>31.388888888888889</c:v>
                </c:pt>
                <c:pt idx="53">
                  <c:v>31.388888888888889</c:v>
                </c:pt>
                <c:pt idx="54">
                  <c:v>31.698936513527805</c:v>
                </c:pt>
                <c:pt idx="55">
                  <c:v>31.805555555555557</c:v>
                </c:pt>
                <c:pt idx="56">
                  <c:v>31.805555555555557</c:v>
                </c:pt>
                <c:pt idx="57">
                  <c:v>31.944444444444443</c:v>
                </c:pt>
                <c:pt idx="58">
                  <c:v>31.944444444444443</c:v>
                </c:pt>
                <c:pt idx="59">
                  <c:v>32.083333333333336</c:v>
                </c:pt>
                <c:pt idx="60">
                  <c:v>32.083333333333336</c:v>
                </c:pt>
                <c:pt idx="61">
                  <c:v>32.083333333333336</c:v>
                </c:pt>
                <c:pt idx="62">
                  <c:v>32.222222222222221</c:v>
                </c:pt>
                <c:pt idx="63">
                  <c:v>32.5</c:v>
                </c:pt>
                <c:pt idx="64">
                  <c:v>32.5</c:v>
                </c:pt>
                <c:pt idx="65">
                  <c:v>33.055555555555557</c:v>
                </c:pt>
                <c:pt idx="66">
                  <c:v>33.055555555555557</c:v>
                </c:pt>
                <c:pt idx="67">
                  <c:v>33.065176774123394</c:v>
                </c:pt>
                <c:pt idx="68">
                  <c:v>33.472222222222221</c:v>
                </c:pt>
                <c:pt idx="69">
                  <c:v>33.472222222222221</c:v>
                </c:pt>
                <c:pt idx="70">
                  <c:v>33.611111111111114</c:v>
                </c:pt>
                <c:pt idx="71">
                  <c:v>34.305555555555557</c:v>
                </c:pt>
                <c:pt idx="72">
                  <c:v>34.722222222222221</c:v>
                </c:pt>
                <c:pt idx="73">
                  <c:v>34.722222222222221</c:v>
                </c:pt>
                <c:pt idx="74">
                  <c:v>34.722222222222221</c:v>
                </c:pt>
                <c:pt idx="75">
                  <c:v>34.861111111111114</c:v>
                </c:pt>
                <c:pt idx="76">
                  <c:v>35</c:v>
                </c:pt>
                <c:pt idx="77">
                  <c:v>35</c:v>
                </c:pt>
                <c:pt idx="78">
                  <c:v>35.138888888888886</c:v>
                </c:pt>
                <c:pt idx="79">
                  <c:v>35.277777777777779</c:v>
                </c:pt>
                <c:pt idx="80">
                  <c:v>35.416666666666664</c:v>
                </c:pt>
                <c:pt idx="81">
                  <c:v>35.416666666666664</c:v>
                </c:pt>
                <c:pt idx="82">
                  <c:v>35.694444444444443</c:v>
                </c:pt>
                <c:pt idx="83">
                  <c:v>35.694444444444443</c:v>
                </c:pt>
                <c:pt idx="84">
                  <c:v>35.972222222222221</c:v>
                </c:pt>
                <c:pt idx="85">
                  <c:v>35.972222222222221</c:v>
                </c:pt>
                <c:pt idx="86">
                  <c:v>36.25</c:v>
                </c:pt>
                <c:pt idx="87">
                  <c:v>36.388888888888886</c:v>
                </c:pt>
                <c:pt idx="88">
                  <c:v>36.388888888888886</c:v>
                </c:pt>
                <c:pt idx="89">
                  <c:v>36.388888888888886</c:v>
                </c:pt>
                <c:pt idx="90">
                  <c:v>36.666666666666664</c:v>
                </c:pt>
                <c:pt idx="91">
                  <c:v>36.810592986111118</c:v>
                </c:pt>
                <c:pt idx="92">
                  <c:v>36.810592986111118</c:v>
                </c:pt>
                <c:pt idx="93">
                  <c:v>36.810592993024727</c:v>
                </c:pt>
                <c:pt idx="94">
                  <c:v>36.810592993024727</c:v>
                </c:pt>
                <c:pt idx="95">
                  <c:v>36.944444444444443</c:v>
                </c:pt>
                <c:pt idx="96">
                  <c:v>36.944444444444443</c:v>
                </c:pt>
                <c:pt idx="97">
                  <c:v>37.223047672472049</c:v>
                </c:pt>
                <c:pt idx="98">
                  <c:v>37.245902429119951</c:v>
                </c:pt>
                <c:pt idx="99">
                  <c:v>37.361111111111114</c:v>
                </c:pt>
                <c:pt idx="100">
                  <c:v>37.361111111111114</c:v>
                </c:pt>
                <c:pt idx="101">
                  <c:v>37.591966055555559</c:v>
                </c:pt>
                <c:pt idx="102">
                  <c:v>37.638888888888886</c:v>
                </c:pt>
                <c:pt idx="103">
                  <c:v>37.638888888888886</c:v>
                </c:pt>
                <c:pt idx="104">
                  <c:v>37.638888888888886</c:v>
                </c:pt>
                <c:pt idx="105">
                  <c:v>37.916666666666664</c:v>
                </c:pt>
                <c:pt idx="106">
                  <c:v>38.055555555555557</c:v>
                </c:pt>
                <c:pt idx="107">
                  <c:v>38.055555555555557</c:v>
                </c:pt>
                <c:pt idx="108">
                  <c:v>38.055555555555557</c:v>
                </c:pt>
                <c:pt idx="109">
                  <c:v>38.055555555555557</c:v>
                </c:pt>
                <c:pt idx="110">
                  <c:v>38.055555555555557</c:v>
                </c:pt>
                <c:pt idx="111">
                  <c:v>38.263251166666663</c:v>
                </c:pt>
                <c:pt idx="112">
                  <c:v>38.333333333333336</c:v>
                </c:pt>
                <c:pt idx="113">
                  <c:v>38.472222222222221</c:v>
                </c:pt>
                <c:pt idx="114">
                  <c:v>38.636395420448501</c:v>
                </c:pt>
                <c:pt idx="115">
                  <c:v>38.75</c:v>
                </c:pt>
                <c:pt idx="116">
                  <c:v>38.75</c:v>
                </c:pt>
                <c:pt idx="117">
                  <c:v>39.305555555555557</c:v>
                </c:pt>
                <c:pt idx="118">
                  <c:v>39.583333333333336</c:v>
                </c:pt>
                <c:pt idx="119">
                  <c:v>39.583333333333336</c:v>
                </c:pt>
                <c:pt idx="120">
                  <c:v>39.722222222222221</c:v>
                </c:pt>
                <c:pt idx="121">
                  <c:v>39.861111111111114</c:v>
                </c:pt>
                <c:pt idx="122">
                  <c:v>40.277777777777779</c:v>
                </c:pt>
                <c:pt idx="123">
                  <c:v>40.416666666666664</c:v>
                </c:pt>
                <c:pt idx="124">
                  <c:v>40.694444444444443</c:v>
                </c:pt>
                <c:pt idx="125">
                  <c:v>40.694444444444443</c:v>
                </c:pt>
                <c:pt idx="126">
                  <c:v>40.833333333333336</c:v>
                </c:pt>
                <c:pt idx="127">
                  <c:v>41.111111111111114</c:v>
                </c:pt>
                <c:pt idx="128">
                  <c:v>41.111111111111114</c:v>
                </c:pt>
                <c:pt idx="129">
                  <c:v>41.25</c:v>
                </c:pt>
                <c:pt idx="130">
                  <c:v>41.25</c:v>
                </c:pt>
                <c:pt idx="131">
                  <c:v>41.666666666666664</c:v>
                </c:pt>
                <c:pt idx="132">
                  <c:v>41.666666666666664</c:v>
                </c:pt>
                <c:pt idx="133">
                  <c:v>41.666666666666664</c:v>
                </c:pt>
                <c:pt idx="134">
                  <c:v>41.805555555555557</c:v>
                </c:pt>
                <c:pt idx="135">
                  <c:v>41.805555555555557</c:v>
                </c:pt>
                <c:pt idx="136">
                  <c:v>41.805555555555557</c:v>
                </c:pt>
                <c:pt idx="137">
                  <c:v>41.892498203957388</c:v>
                </c:pt>
                <c:pt idx="138">
                  <c:v>42.02244777401858</c:v>
                </c:pt>
                <c:pt idx="139">
                  <c:v>42.937451566369624</c:v>
                </c:pt>
                <c:pt idx="140">
                  <c:v>42.937455905631658</c:v>
                </c:pt>
                <c:pt idx="141">
                  <c:v>42.966783314281649</c:v>
                </c:pt>
                <c:pt idx="142">
                  <c:v>43.611111111111114</c:v>
                </c:pt>
                <c:pt idx="143">
                  <c:v>43.611111111111114</c:v>
                </c:pt>
                <c:pt idx="144">
                  <c:v>43.611111111111114</c:v>
                </c:pt>
                <c:pt idx="145">
                  <c:v>43.75</c:v>
                </c:pt>
                <c:pt idx="146">
                  <c:v>43.902046077009828</c:v>
                </c:pt>
                <c:pt idx="147">
                  <c:v>44.722222222222221</c:v>
                </c:pt>
                <c:pt idx="148">
                  <c:v>44.722222222222221</c:v>
                </c:pt>
                <c:pt idx="149">
                  <c:v>45.277777777777779</c:v>
                </c:pt>
                <c:pt idx="150">
                  <c:v>45.277777777777779</c:v>
                </c:pt>
                <c:pt idx="151">
                  <c:v>45.416666666666664</c:v>
                </c:pt>
                <c:pt idx="152">
                  <c:v>45.833333333333336</c:v>
                </c:pt>
                <c:pt idx="153">
                  <c:v>46.111111111111114</c:v>
                </c:pt>
                <c:pt idx="154">
                  <c:v>46.25</c:v>
                </c:pt>
                <c:pt idx="155">
                  <c:v>46.25</c:v>
                </c:pt>
                <c:pt idx="156">
                  <c:v>46.666666666666664</c:v>
                </c:pt>
                <c:pt idx="157">
                  <c:v>46.72144352777778</c:v>
                </c:pt>
                <c:pt idx="158">
                  <c:v>46.805555555555557</c:v>
                </c:pt>
                <c:pt idx="159">
                  <c:v>46.944444444444443</c:v>
                </c:pt>
                <c:pt idx="160">
                  <c:v>47.083333333333336</c:v>
                </c:pt>
                <c:pt idx="161">
                  <c:v>47.638888888888886</c:v>
                </c:pt>
                <c:pt idx="162">
                  <c:v>47.638888888888886</c:v>
                </c:pt>
                <c:pt idx="163">
                  <c:v>47.777777777777779</c:v>
                </c:pt>
                <c:pt idx="164">
                  <c:v>48.055555555555557</c:v>
                </c:pt>
                <c:pt idx="165">
                  <c:v>48.055555555555557</c:v>
                </c:pt>
                <c:pt idx="166">
                  <c:v>48.333333333333336</c:v>
                </c:pt>
                <c:pt idx="167">
                  <c:v>48.472222222222221</c:v>
                </c:pt>
                <c:pt idx="168">
                  <c:v>48.611111111111114</c:v>
                </c:pt>
                <c:pt idx="169">
                  <c:v>48.611111111111114</c:v>
                </c:pt>
                <c:pt idx="170">
                  <c:v>48.75</c:v>
                </c:pt>
                <c:pt idx="171">
                  <c:v>48.75</c:v>
                </c:pt>
                <c:pt idx="172">
                  <c:v>48.869555875000003</c:v>
                </c:pt>
                <c:pt idx="173">
                  <c:v>49.166666666666664</c:v>
                </c:pt>
                <c:pt idx="174">
                  <c:v>49.722222222222221</c:v>
                </c:pt>
                <c:pt idx="175">
                  <c:v>50</c:v>
                </c:pt>
                <c:pt idx="176">
                  <c:v>50</c:v>
                </c:pt>
                <c:pt idx="177">
                  <c:v>50.138888888888886</c:v>
                </c:pt>
                <c:pt idx="178">
                  <c:v>50.555555555555557</c:v>
                </c:pt>
                <c:pt idx="179">
                  <c:v>50.763888888888886</c:v>
                </c:pt>
                <c:pt idx="180">
                  <c:v>50.833333333333336</c:v>
                </c:pt>
                <c:pt idx="181">
                  <c:v>50.972222222222221</c:v>
                </c:pt>
                <c:pt idx="182">
                  <c:v>50.972222222222221</c:v>
                </c:pt>
                <c:pt idx="183">
                  <c:v>51.286182267332578</c:v>
                </c:pt>
                <c:pt idx="184">
                  <c:v>53.472222222222221</c:v>
                </c:pt>
                <c:pt idx="185">
                  <c:v>53.472222222222221</c:v>
                </c:pt>
                <c:pt idx="186">
                  <c:v>53.611111111111114</c:v>
                </c:pt>
                <c:pt idx="187">
                  <c:v>54.305555555555557</c:v>
                </c:pt>
                <c:pt idx="188">
                  <c:v>54.375</c:v>
                </c:pt>
                <c:pt idx="189">
                  <c:v>55.277777777777779</c:v>
                </c:pt>
                <c:pt idx="190">
                  <c:v>57.083333333333336</c:v>
                </c:pt>
                <c:pt idx="191">
                  <c:v>57.222222222222221</c:v>
                </c:pt>
                <c:pt idx="192">
                  <c:v>57.916666666666664</c:v>
                </c:pt>
                <c:pt idx="193">
                  <c:v>58.055555555555557</c:v>
                </c:pt>
                <c:pt idx="194">
                  <c:v>58.93883249999999</c:v>
                </c:pt>
                <c:pt idx="195">
                  <c:v>87.669835132377429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7-4593-856B-0D16AAC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47664"/>
        <c:axId val="1867469920"/>
      </c:scatterChart>
      <c:valAx>
        <c:axId val="17998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9920"/>
        <c:crosses val="autoZero"/>
        <c:crossBetween val="midCat"/>
      </c:valAx>
      <c:valAx>
        <c:axId val="1867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CoalPlantData!$N$4:$N$199</c:f>
              <c:numCache>
                <c:formatCode>General</c:formatCode>
                <c:ptCount val="196"/>
                <c:pt idx="0">
                  <c:v>2400</c:v>
                </c:pt>
                <c:pt idx="1">
                  <c:v>3720</c:v>
                </c:pt>
                <c:pt idx="2">
                  <c:v>4520</c:v>
                </c:pt>
                <c:pt idx="3">
                  <c:v>4770</c:v>
                </c:pt>
                <c:pt idx="4">
                  <c:v>8730</c:v>
                </c:pt>
                <c:pt idx="5">
                  <c:v>9730</c:v>
                </c:pt>
                <c:pt idx="6">
                  <c:v>9980</c:v>
                </c:pt>
                <c:pt idx="7">
                  <c:v>10580</c:v>
                </c:pt>
                <c:pt idx="8">
                  <c:v>14730</c:v>
                </c:pt>
                <c:pt idx="9">
                  <c:v>17730</c:v>
                </c:pt>
                <c:pt idx="10">
                  <c:v>19780</c:v>
                </c:pt>
                <c:pt idx="11">
                  <c:v>20030</c:v>
                </c:pt>
                <c:pt idx="12">
                  <c:v>20130</c:v>
                </c:pt>
                <c:pt idx="13">
                  <c:v>22730</c:v>
                </c:pt>
                <c:pt idx="14">
                  <c:v>25710</c:v>
                </c:pt>
                <c:pt idx="15">
                  <c:v>25735</c:v>
                </c:pt>
                <c:pt idx="16">
                  <c:v>25945</c:v>
                </c:pt>
                <c:pt idx="17">
                  <c:v>29345</c:v>
                </c:pt>
                <c:pt idx="18">
                  <c:v>29945</c:v>
                </c:pt>
                <c:pt idx="19">
                  <c:v>31685</c:v>
                </c:pt>
                <c:pt idx="20">
                  <c:v>31925</c:v>
                </c:pt>
                <c:pt idx="21">
                  <c:v>32060</c:v>
                </c:pt>
                <c:pt idx="22">
                  <c:v>32095</c:v>
                </c:pt>
                <c:pt idx="23">
                  <c:v>32595</c:v>
                </c:pt>
                <c:pt idx="24">
                  <c:v>35225</c:v>
                </c:pt>
                <c:pt idx="25">
                  <c:v>35255</c:v>
                </c:pt>
                <c:pt idx="26">
                  <c:v>36305</c:v>
                </c:pt>
                <c:pt idx="27">
                  <c:v>37505</c:v>
                </c:pt>
                <c:pt idx="28">
                  <c:v>42265</c:v>
                </c:pt>
                <c:pt idx="29">
                  <c:v>43465</c:v>
                </c:pt>
                <c:pt idx="30">
                  <c:v>44905</c:v>
                </c:pt>
                <c:pt idx="31">
                  <c:v>45375</c:v>
                </c:pt>
                <c:pt idx="32">
                  <c:v>45789</c:v>
                </c:pt>
                <c:pt idx="33">
                  <c:v>46989</c:v>
                </c:pt>
                <c:pt idx="34">
                  <c:v>48589</c:v>
                </c:pt>
                <c:pt idx="35">
                  <c:v>48652</c:v>
                </c:pt>
                <c:pt idx="36">
                  <c:v>49992</c:v>
                </c:pt>
                <c:pt idx="37">
                  <c:v>50532</c:v>
                </c:pt>
                <c:pt idx="38">
                  <c:v>53532</c:v>
                </c:pt>
                <c:pt idx="39">
                  <c:v>54132</c:v>
                </c:pt>
                <c:pt idx="40">
                  <c:v>54732</c:v>
                </c:pt>
                <c:pt idx="41">
                  <c:v>55232</c:v>
                </c:pt>
                <c:pt idx="42">
                  <c:v>56232</c:v>
                </c:pt>
                <c:pt idx="43">
                  <c:v>57552</c:v>
                </c:pt>
                <c:pt idx="44">
                  <c:v>58152</c:v>
                </c:pt>
                <c:pt idx="45">
                  <c:v>60552</c:v>
                </c:pt>
                <c:pt idx="46">
                  <c:v>63852</c:v>
                </c:pt>
                <c:pt idx="47">
                  <c:v>64952</c:v>
                </c:pt>
                <c:pt idx="48">
                  <c:v>65002</c:v>
                </c:pt>
                <c:pt idx="49">
                  <c:v>65122</c:v>
                </c:pt>
                <c:pt idx="50">
                  <c:v>65722</c:v>
                </c:pt>
                <c:pt idx="51">
                  <c:v>66222</c:v>
                </c:pt>
                <c:pt idx="52">
                  <c:v>67622</c:v>
                </c:pt>
                <c:pt idx="53">
                  <c:v>69602</c:v>
                </c:pt>
                <c:pt idx="54">
                  <c:v>69862</c:v>
                </c:pt>
                <c:pt idx="55">
                  <c:v>72202</c:v>
                </c:pt>
                <c:pt idx="56">
                  <c:v>72802</c:v>
                </c:pt>
                <c:pt idx="57">
                  <c:v>73402</c:v>
                </c:pt>
                <c:pt idx="58">
                  <c:v>73672</c:v>
                </c:pt>
                <c:pt idx="59">
                  <c:v>74992</c:v>
                </c:pt>
                <c:pt idx="60">
                  <c:v>76322</c:v>
                </c:pt>
                <c:pt idx="61">
                  <c:v>77072</c:v>
                </c:pt>
                <c:pt idx="62">
                  <c:v>77732</c:v>
                </c:pt>
                <c:pt idx="63">
                  <c:v>78932</c:v>
                </c:pt>
                <c:pt idx="64">
                  <c:v>79352</c:v>
                </c:pt>
                <c:pt idx="65">
                  <c:v>79952</c:v>
                </c:pt>
                <c:pt idx="66">
                  <c:v>80702</c:v>
                </c:pt>
                <c:pt idx="67">
                  <c:v>80802</c:v>
                </c:pt>
                <c:pt idx="68">
                  <c:v>81302</c:v>
                </c:pt>
                <c:pt idx="69">
                  <c:v>81364.5</c:v>
                </c:pt>
                <c:pt idx="70">
                  <c:v>82564.5</c:v>
                </c:pt>
                <c:pt idx="71">
                  <c:v>83364.5</c:v>
                </c:pt>
                <c:pt idx="72">
                  <c:v>84444.5</c:v>
                </c:pt>
                <c:pt idx="73">
                  <c:v>84992</c:v>
                </c:pt>
                <c:pt idx="74">
                  <c:v>85292</c:v>
                </c:pt>
                <c:pt idx="75">
                  <c:v>86842</c:v>
                </c:pt>
                <c:pt idx="76">
                  <c:v>87892</c:v>
                </c:pt>
                <c:pt idx="77">
                  <c:v>90492</c:v>
                </c:pt>
                <c:pt idx="78">
                  <c:v>91492</c:v>
                </c:pt>
                <c:pt idx="79">
                  <c:v>92832</c:v>
                </c:pt>
                <c:pt idx="80">
                  <c:v>93252</c:v>
                </c:pt>
                <c:pt idx="81">
                  <c:v>94352</c:v>
                </c:pt>
                <c:pt idx="82">
                  <c:v>95552</c:v>
                </c:pt>
                <c:pt idx="83">
                  <c:v>96092</c:v>
                </c:pt>
                <c:pt idx="84">
                  <c:v>96362</c:v>
                </c:pt>
                <c:pt idx="85">
                  <c:v>96862</c:v>
                </c:pt>
                <c:pt idx="86">
                  <c:v>97462</c:v>
                </c:pt>
                <c:pt idx="87">
                  <c:v>99782</c:v>
                </c:pt>
                <c:pt idx="88">
                  <c:v>102702</c:v>
                </c:pt>
                <c:pt idx="89">
                  <c:v>103202</c:v>
                </c:pt>
                <c:pt idx="90">
                  <c:v>105332</c:v>
                </c:pt>
                <c:pt idx="91">
                  <c:v>105482</c:v>
                </c:pt>
                <c:pt idx="92">
                  <c:v>105752</c:v>
                </c:pt>
                <c:pt idx="93">
                  <c:v>106352</c:v>
                </c:pt>
                <c:pt idx="94">
                  <c:v>106598</c:v>
                </c:pt>
                <c:pt idx="95">
                  <c:v>106960</c:v>
                </c:pt>
                <c:pt idx="96">
                  <c:v>108280</c:v>
                </c:pt>
                <c:pt idx="97">
                  <c:v>108415</c:v>
                </c:pt>
                <c:pt idx="98">
                  <c:v>108715</c:v>
                </c:pt>
                <c:pt idx="99">
                  <c:v>110035</c:v>
                </c:pt>
                <c:pt idx="100">
                  <c:v>112015</c:v>
                </c:pt>
                <c:pt idx="101">
                  <c:v>113215</c:v>
                </c:pt>
                <c:pt idx="102">
                  <c:v>113565</c:v>
                </c:pt>
                <c:pt idx="103">
                  <c:v>114615</c:v>
                </c:pt>
                <c:pt idx="104">
                  <c:v>116955</c:v>
                </c:pt>
                <c:pt idx="105">
                  <c:v>118755</c:v>
                </c:pt>
                <c:pt idx="106">
                  <c:v>119595</c:v>
                </c:pt>
                <c:pt idx="107">
                  <c:v>120695</c:v>
                </c:pt>
                <c:pt idx="108">
                  <c:v>123215</c:v>
                </c:pt>
                <c:pt idx="109">
                  <c:v>124425</c:v>
                </c:pt>
                <c:pt idx="110">
                  <c:v>125035</c:v>
                </c:pt>
                <c:pt idx="111">
                  <c:v>125335</c:v>
                </c:pt>
                <c:pt idx="112">
                  <c:v>126375</c:v>
                </c:pt>
                <c:pt idx="113">
                  <c:v>126875</c:v>
                </c:pt>
                <c:pt idx="114">
                  <c:v>127064</c:v>
                </c:pt>
                <c:pt idx="115">
                  <c:v>128264</c:v>
                </c:pt>
                <c:pt idx="116">
                  <c:v>129464</c:v>
                </c:pt>
                <c:pt idx="117">
                  <c:v>131064</c:v>
                </c:pt>
                <c:pt idx="118">
                  <c:v>133044</c:v>
                </c:pt>
                <c:pt idx="119">
                  <c:v>134044</c:v>
                </c:pt>
                <c:pt idx="120">
                  <c:v>135244</c:v>
                </c:pt>
                <c:pt idx="121">
                  <c:v>136714</c:v>
                </c:pt>
                <c:pt idx="122">
                  <c:v>138694</c:v>
                </c:pt>
                <c:pt idx="123">
                  <c:v>139894</c:v>
                </c:pt>
                <c:pt idx="124">
                  <c:v>140184</c:v>
                </c:pt>
                <c:pt idx="125">
                  <c:v>140684</c:v>
                </c:pt>
                <c:pt idx="126">
                  <c:v>141224</c:v>
                </c:pt>
                <c:pt idx="127">
                  <c:v>143024</c:v>
                </c:pt>
                <c:pt idx="128">
                  <c:v>145344</c:v>
                </c:pt>
                <c:pt idx="129">
                  <c:v>146094</c:v>
                </c:pt>
                <c:pt idx="130">
                  <c:v>146754</c:v>
                </c:pt>
                <c:pt idx="131">
                  <c:v>147024</c:v>
                </c:pt>
                <c:pt idx="132">
                  <c:v>147524</c:v>
                </c:pt>
                <c:pt idx="133">
                  <c:v>147734</c:v>
                </c:pt>
                <c:pt idx="134">
                  <c:v>148034</c:v>
                </c:pt>
                <c:pt idx="135">
                  <c:v>148534</c:v>
                </c:pt>
                <c:pt idx="136">
                  <c:v>153154</c:v>
                </c:pt>
                <c:pt idx="137">
                  <c:v>153214</c:v>
                </c:pt>
                <c:pt idx="138">
                  <c:v>154814</c:v>
                </c:pt>
                <c:pt idx="139">
                  <c:v>154878</c:v>
                </c:pt>
                <c:pt idx="140">
                  <c:v>154941</c:v>
                </c:pt>
                <c:pt idx="141">
                  <c:v>155451</c:v>
                </c:pt>
                <c:pt idx="142">
                  <c:v>156951</c:v>
                </c:pt>
                <c:pt idx="143">
                  <c:v>158951</c:v>
                </c:pt>
                <c:pt idx="144">
                  <c:v>160321</c:v>
                </c:pt>
                <c:pt idx="145">
                  <c:v>162081</c:v>
                </c:pt>
                <c:pt idx="146">
                  <c:v>163431</c:v>
                </c:pt>
                <c:pt idx="147">
                  <c:v>163521</c:v>
                </c:pt>
                <c:pt idx="148">
                  <c:v>164841</c:v>
                </c:pt>
                <c:pt idx="149">
                  <c:v>164931</c:v>
                </c:pt>
                <c:pt idx="150">
                  <c:v>166531</c:v>
                </c:pt>
                <c:pt idx="151">
                  <c:v>167161</c:v>
                </c:pt>
                <c:pt idx="152">
                  <c:v>169561</c:v>
                </c:pt>
                <c:pt idx="153">
                  <c:v>169651</c:v>
                </c:pt>
                <c:pt idx="154">
                  <c:v>170261</c:v>
                </c:pt>
                <c:pt idx="155">
                  <c:v>172081</c:v>
                </c:pt>
                <c:pt idx="156">
                  <c:v>173131</c:v>
                </c:pt>
                <c:pt idx="157">
                  <c:v>173731</c:v>
                </c:pt>
                <c:pt idx="158">
                  <c:v>175081</c:v>
                </c:pt>
                <c:pt idx="159">
                  <c:v>176191</c:v>
                </c:pt>
                <c:pt idx="160">
                  <c:v>176691</c:v>
                </c:pt>
                <c:pt idx="161">
                  <c:v>177831</c:v>
                </c:pt>
                <c:pt idx="162">
                  <c:v>177921</c:v>
                </c:pt>
                <c:pt idx="163">
                  <c:v>178011</c:v>
                </c:pt>
                <c:pt idx="164">
                  <c:v>178511</c:v>
                </c:pt>
                <c:pt idx="165">
                  <c:v>179011</c:v>
                </c:pt>
                <c:pt idx="166">
                  <c:v>179721</c:v>
                </c:pt>
                <c:pt idx="167">
                  <c:v>179959</c:v>
                </c:pt>
                <c:pt idx="168">
                  <c:v>181789</c:v>
                </c:pt>
                <c:pt idx="169">
                  <c:v>182539</c:v>
                </c:pt>
                <c:pt idx="170">
                  <c:v>183739</c:v>
                </c:pt>
                <c:pt idx="171">
                  <c:v>183989</c:v>
                </c:pt>
                <c:pt idx="172">
                  <c:v>184083</c:v>
                </c:pt>
                <c:pt idx="173">
                  <c:v>185323</c:v>
                </c:pt>
                <c:pt idx="174">
                  <c:v>187043</c:v>
                </c:pt>
                <c:pt idx="175">
                  <c:v>187133</c:v>
                </c:pt>
                <c:pt idx="176">
                  <c:v>188333</c:v>
                </c:pt>
                <c:pt idx="177">
                  <c:v>189253</c:v>
                </c:pt>
                <c:pt idx="178">
                  <c:v>190453</c:v>
                </c:pt>
                <c:pt idx="179">
                  <c:v>192723</c:v>
                </c:pt>
                <c:pt idx="180">
                  <c:v>194223</c:v>
                </c:pt>
                <c:pt idx="181">
                  <c:v>195423</c:v>
                </c:pt>
                <c:pt idx="182">
                  <c:v>195633</c:v>
                </c:pt>
                <c:pt idx="183">
                  <c:v>196233</c:v>
                </c:pt>
                <c:pt idx="184">
                  <c:v>197493</c:v>
                </c:pt>
                <c:pt idx="185">
                  <c:v>198213</c:v>
                </c:pt>
                <c:pt idx="186">
                  <c:v>199863</c:v>
                </c:pt>
                <c:pt idx="187">
                  <c:v>201203</c:v>
                </c:pt>
                <c:pt idx="188">
                  <c:v>201813</c:v>
                </c:pt>
                <c:pt idx="189">
                  <c:v>202143</c:v>
                </c:pt>
                <c:pt idx="190">
                  <c:v>202893</c:v>
                </c:pt>
                <c:pt idx="191">
                  <c:v>204593</c:v>
                </c:pt>
                <c:pt idx="192">
                  <c:v>206753</c:v>
                </c:pt>
                <c:pt idx="193">
                  <c:v>208193</c:v>
                </c:pt>
                <c:pt idx="194">
                  <c:v>208743</c:v>
                </c:pt>
                <c:pt idx="195">
                  <c:v>208983</c:v>
                </c:pt>
              </c:numCache>
            </c:numRef>
          </c:xVal>
          <c:yVal>
            <c:numRef>
              <c:f>CoalPlantData!$O$4:$O$199</c:f>
              <c:numCache>
                <c:formatCode>General</c:formatCode>
                <c:ptCount val="196"/>
                <c:pt idx="0">
                  <c:v>8.7847222222222214</c:v>
                </c:pt>
                <c:pt idx="1">
                  <c:v>9.4236111111111107</c:v>
                </c:pt>
                <c:pt idx="2">
                  <c:v>16.451388888888886</c:v>
                </c:pt>
                <c:pt idx="3">
                  <c:v>17.409722222222221</c:v>
                </c:pt>
                <c:pt idx="4">
                  <c:v>19.006944444444443</c:v>
                </c:pt>
                <c:pt idx="5">
                  <c:v>19.166666666666668</c:v>
                </c:pt>
                <c:pt idx="6">
                  <c:v>19.805555555555554</c:v>
                </c:pt>
                <c:pt idx="7">
                  <c:v>20.444444444444443</c:v>
                </c:pt>
                <c:pt idx="8">
                  <c:v>20.923611111111107</c:v>
                </c:pt>
                <c:pt idx="9">
                  <c:v>20.923611111111107</c:v>
                </c:pt>
                <c:pt idx="10">
                  <c:v>20.923611111111107</c:v>
                </c:pt>
                <c:pt idx="11">
                  <c:v>21.402777777777775</c:v>
                </c:pt>
                <c:pt idx="12">
                  <c:v>21.402777777777775</c:v>
                </c:pt>
                <c:pt idx="13">
                  <c:v>22.680555555555554</c:v>
                </c:pt>
                <c:pt idx="14">
                  <c:v>23.798611111111107</c:v>
                </c:pt>
                <c:pt idx="15">
                  <c:v>24.703291982170668</c:v>
                </c:pt>
                <c:pt idx="16">
                  <c:v>24.916666666666668</c:v>
                </c:pt>
                <c:pt idx="17">
                  <c:v>25.555555555555554</c:v>
                </c:pt>
                <c:pt idx="18">
                  <c:v>25.555555555555554</c:v>
                </c:pt>
                <c:pt idx="19">
                  <c:v>25.874999999999996</c:v>
                </c:pt>
                <c:pt idx="20">
                  <c:v>25.938456584722218</c:v>
                </c:pt>
                <c:pt idx="21">
                  <c:v>26.209113447315811</c:v>
                </c:pt>
                <c:pt idx="22">
                  <c:v>26.209113447315811</c:v>
                </c:pt>
                <c:pt idx="23">
                  <c:v>26.993055555555554</c:v>
                </c:pt>
                <c:pt idx="24">
                  <c:v>26.993055555555554</c:v>
                </c:pt>
                <c:pt idx="25">
                  <c:v>27.312499999999996</c:v>
                </c:pt>
                <c:pt idx="26">
                  <c:v>27.631944444444443</c:v>
                </c:pt>
                <c:pt idx="27">
                  <c:v>27.951388888888889</c:v>
                </c:pt>
                <c:pt idx="28">
                  <c:v>28.270833333333329</c:v>
                </c:pt>
                <c:pt idx="29">
                  <c:v>29.548611111111107</c:v>
                </c:pt>
                <c:pt idx="30">
                  <c:v>31.305555555555554</c:v>
                </c:pt>
                <c:pt idx="31">
                  <c:v>31.465277777777775</c:v>
                </c:pt>
                <c:pt idx="32">
                  <c:v>31.944444444444443</c:v>
                </c:pt>
                <c:pt idx="33">
                  <c:v>32.104166666666664</c:v>
                </c:pt>
                <c:pt idx="34">
                  <c:v>33.0625</c:v>
                </c:pt>
                <c:pt idx="35">
                  <c:v>33.406907920165715</c:v>
                </c:pt>
                <c:pt idx="36">
                  <c:v>33.541666666666664</c:v>
                </c:pt>
                <c:pt idx="37">
                  <c:v>34.020833333333329</c:v>
                </c:pt>
                <c:pt idx="38">
                  <c:v>34.340277777777771</c:v>
                </c:pt>
                <c:pt idx="39">
                  <c:v>34.5</c:v>
                </c:pt>
                <c:pt idx="40">
                  <c:v>34.5</c:v>
                </c:pt>
                <c:pt idx="41">
                  <c:v>34.584608774305558</c:v>
                </c:pt>
                <c:pt idx="42">
                  <c:v>34.659722222222221</c:v>
                </c:pt>
                <c:pt idx="43">
                  <c:v>34.739004349927498</c:v>
                </c:pt>
                <c:pt idx="44">
                  <c:v>34.819444444444443</c:v>
                </c:pt>
                <c:pt idx="45">
                  <c:v>35.138888888888886</c:v>
                </c:pt>
                <c:pt idx="46">
                  <c:v>35.298611111111107</c:v>
                </c:pt>
                <c:pt idx="47">
                  <c:v>35.298611111111107</c:v>
                </c:pt>
                <c:pt idx="48">
                  <c:v>35.446979945205477</c:v>
                </c:pt>
                <c:pt idx="49">
                  <c:v>35.665377800000002</c:v>
                </c:pt>
                <c:pt idx="50">
                  <c:v>35.713888888888889</c:v>
                </c:pt>
                <c:pt idx="51">
                  <c:v>35.777777777777771</c:v>
                </c:pt>
                <c:pt idx="52">
                  <c:v>36.097222222222221</c:v>
                </c:pt>
                <c:pt idx="53">
                  <c:v>36.097222222222221</c:v>
                </c:pt>
                <c:pt idx="54">
                  <c:v>36.453776990556975</c:v>
                </c:pt>
                <c:pt idx="55">
                  <c:v>36.576388888888886</c:v>
                </c:pt>
                <c:pt idx="56">
                  <c:v>36.576388888888886</c:v>
                </c:pt>
                <c:pt idx="57">
                  <c:v>36.736111111111107</c:v>
                </c:pt>
                <c:pt idx="58">
                  <c:v>36.736111111111107</c:v>
                </c:pt>
                <c:pt idx="59">
                  <c:v>36.895833333333336</c:v>
                </c:pt>
                <c:pt idx="60">
                  <c:v>36.895833333333336</c:v>
                </c:pt>
                <c:pt idx="61">
                  <c:v>36.895833333333336</c:v>
                </c:pt>
                <c:pt idx="62">
                  <c:v>37.05555555555555</c:v>
                </c:pt>
                <c:pt idx="63">
                  <c:v>37.375</c:v>
                </c:pt>
                <c:pt idx="64">
                  <c:v>37.375</c:v>
                </c:pt>
                <c:pt idx="65">
                  <c:v>38.013888888888886</c:v>
                </c:pt>
                <c:pt idx="66">
                  <c:v>38.013888888888886</c:v>
                </c:pt>
                <c:pt idx="67">
                  <c:v>38.024953290241903</c:v>
                </c:pt>
                <c:pt idx="68">
                  <c:v>38.49305555555555</c:v>
                </c:pt>
                <c:pt idx="69">
                  <c:v>38.49305555555555</c:v>
                </c:pt>
                <c:pt idx="70">
                  <c:v>38.652777777777779</c:v>
                </c:pt>
                <c:pt idx="71">
                  <c:v>39.451388888888886</c:v>
                </c:pt>
                <c:pt idx="72">
                  <c:v>39.93055555555555</c:v>
                </c:pt>
                <c:pt idx="73">
                  <c:v>39.93055555555555</c:v>
                </c:pt>
                <c:pt idx="74">
                  <c:v>39.93055555555555</c:v>
                </c:pt>
                <c:pt idx="75">
                  <c:v>40.090277777777779</c:v>
                </c:pt>
                <c:pt idx="76">
                  <c:v>40.25</c:v>
                </c:pt>
                <c:pt idx="77">
                  <c:v>40.25</c:v>
                </c:pt>
                <c:pt idx="78">
                  <c:v>40.409722222222214</c:v>
                </c:pt>
                <c:pt idx="79">
                  <c:v>40.569444444444443</c:v>
                </c:pt>
                <c:pt idx="80">
                  <c:v>40.729166666666664</c:v>
                </c:pt>
                <c:pt idx="81">
                  <c:v>40.729166666666664</c:v>
                </c:pt>
                <c:pt idx="82">
                  <c:v>41.048611111111107</c:v>
                </c:pt>
                <c:pt idx="83">
                  <c:v>41.048611111111107</c:v>
                </c:pt>
                <c:pt idx="84">
                  <c:v>41.36805555555555</c:v>
                </c:pt>
                <c:pt idx="85">
                  <c:v>41.36805555555555</c:v>
                </c:pt>
                <c:pt idx="86">
                  <c:v>41.6875</c:v>
                </c:pt>
                <c:pt idx="87">
                  <c:v>41.847222222222214</c:v>
                </c:pt>
                <c:pt idx="88">
                  <c:v>41.847222222222214</c:v>
                </c:pt>
                <c:pt idx="89">
                  <c:v>41.847222222222214</c:v>
                </c:pt>
                <c:pt idx="90">
                  <c:v>42.166666666666657</c:v>
                </c:pt>
                <c:pt idx="91">
                  <c:v>42.33218193402778</c:v>
                </c:pt>
                <c:pt idx="92">
                  <c:v>42.33218193402778</c:v>
                </c:pt>
                <c:pt idx="93">
                  <c:v>42.332181941978433</c:v>
                </c:pt>
                <c:pt idx="94">
                  <c:v>42.332181941978433</c:v>
                </c:pt>
                <c:pt idx="95">
                  <c:v>42.486111111111107</c:v>
                </c:pt>
                <c:pt idx="96">
                  <c:v>42.486111111111107</c:v>
                </c:pt>
                <c:pt idx="97">
                  <c:v>42.806504823342856</c:v>
                </c:pt>
                <c:pt idx="98">
                  <c:v>42.832787793487938</c:v>
                </c:pt>
                <c:pt idx="99">
                  <c:v>42.965277777777779</c:v>
                </c:pt>
                <c:pt idx="100">
                  <c:v>42.965277777777779</c:v>
                </c:pt>
                <c:pt idx="101">
                  <c:v>43.230760963888891</c:v>
                </c:pt>
                <c:pt idx="102">
                  <c:v>43.284722222222214</c:v>
                </c:pt>
                <c:pt idx="103">
                  <c:v>43.284722222222214</c:v>
                </c:pt>
                <c:pt idx="104">
                  <c:v>43.284722222222214</c:v>
                </c:pt>
                <c:pt idx="105">
                  <c:v>43.604166666666657</c:v>
                </c:pt>
                <c:pt idx="106">
                  <c:v>43.763888888888886</c:v>
                </c:pt>
                <c:pt idx="107">
                  <c:v>43.763888888888886</c:v>
                </c:pt>
                <c:pt idx="108">
                  <c:v>43.763888888888886</c:v>
                </c:pt>
                <c:pt idx="109">
                  <c:v>43.763888888888886</c:v>
                </c:pt>
                <c:pt idx="110">
                  <c:v>43.763888888888886</c:v>
                </c:pt>
                <c:pt idx="111">
                  <c:v>44.002738841666662</c:v>
                </c:pt>
                <c:pt idx="112">
                  <c:v>44.083333333333336</c:v>
                </c:pt>
                <c:pt idx="113">
                  <c:v>44.24305555555555</c:v>
                </c:pt>
                <c:pt idx="114">
                  <c:v>44.43185473351577</c:v>
                </c:pt>
                <c:pt idx="115">
                  <c:v>44.5625</c:v>
                </c:pt>
                <c:pt idx="116">
                  <c:v>44.5625</c:v>
                </c:pt>
                <c:pt idx="117">
                  <c:v>45.201388888888886</c:v>
                </c:pt>
                <c:pt idx="118">
                  <c:v>45.520833333333336</c:v>
                </c:pt>
                <c:pt idx="119">
                  <c:v>45.520833333333336</c:v>
                </c:pt>
                <c:pt idx="120">
                  <c:v>45.68055555555555</c:v>
                </c:pt>
                <c:pt idx="121">
                  <c:v>45.840277777777779</c:v>
                </c:pt>
                <c:pt idx="122">
                  <c:v>46.319444444444443</c:v>
                </c:pt>
                <c:pt idx="123">
                  <c:v>46.479166666666657</c:v>
                </c:pt>
                <c:pt idx="124">
                  <c:v>46.798611111111107</c:v>
                </c:pt>
                <c:pt idx="125">
                  <c:v>46.798611111111107</c:v>
                </c:pt>
                <c:pt idx="126">
                  <c:v>46.958333333333336</c:v>
                </c:pt>
                <c:pt idx="127">
                  <c:v>47.277777777777779</c:v>
                </c:pt>
                <c:pt idx="128">
                  <c:v>47.277777777777779</c:v>
                </c:pt>
                <c:pt idx="129">
                  <c:v>47.437499999999993</c:v>
                </c:pt>
                <c:pt idx="130">
                  <c:v>47.437499999999993</c:v>
                </c:pt>
                <c:pt idx="131">
                  <c:v>47.916666666666657</c:v>
                </c:pt>
                <c:pt idx="132">
                  <c:v>47.916666666666657</c:v>
                </c:pt>
                <c:pt idx="133">
                  <c:v>47.916666666666657</c:v>
                </c:pt>
                <c:pt idx="134">
                  <c:v>48.076388888888886</c:v>
                </c:pt>
                <c:pt idx="135">
                  <c:v>48.076388888888886</c:v>
                </c:pt>
                <c:pt idx="136">
                  <c:v>48.076388888888886</c:v>
                </c:pt>
                <c:pt idx="137">
                  <c:v>48.17637293455099</c:v>
                </c:pt>
                <c:pt idx="138">
                  <c:v>48.325814940121361</c:v>
                </c:pt>
                <c:pt idx="139">
                  <c:v>49.378069301325063</c:v>
                </c:pt>
                <c:pt idx="140">
                  <c:v>49.378074291476402</c:v>
                </c:pt>
                <c:pt idx="141">
                  <c:v>49.411800811423895</c:v>
                </c:pt>
                <c:pt idx="142">
                  <c:v>50.152777777777779</c:v>
                </c:pt>
                <c:pt idx="143">
                  <c:v>50.152777777777779</c:v>
                </c:pt>
                <c:pt idx="144">
                  <c:v>50.152777777777779</c:v>
                </c:pt>
                <c:pt idx="145">
                  <c:v>50.312499999999993</c:v>
                </c:pt>
                <c:pt idx="146">
                  <c:v>50.487352988561298</c:v>
                </c:pt>
                <c:pt idx="147">
                  <c:v>51.43055555555555</c:v>
                </c:pt>
                <c:pt idx="148">
                  <c:v>51.43055555555555</c:v>
                </c:pt>
                <c:pt idx="149">
                  <c:v>52.069444444444443</c:v>
                </c:pt>
                <c:pt idx="150">
                  <c:v>52.069444444444443</c:v>
                </c:pt>
                <c:pt idx="151">
                  <c:v>52.229166666666657</c:v>
                </c:pt>
                <c:pt idx="152">
                  <c:v>52.708333333333329</c:v>
                </c:pt>
                <c:pt idx="153">
                  <c:v>53.027777777777779</c:v>
                </c:pt>
                <c:pt idx="154">
                  <c:v>53.187499999999993</c:v>
                </c:pt>
                <c:pt idx="155">
                  <c:v>53.187499999999993</c:v>
                </c:pt>
                <c:pt idx="156">
                  <c:v>53.666666666666657</c:v>
                </c:pt>
                <c:pt idx="157">
                  <c:v>53.729660056944439</c:v>
                </c:pt>
                <c:pt idx="158">
                  <c:v>53.826388888888886</c:v>
                </c:pt>
                <c:pt idx="159">
                  <c:v>53.986111111111107</c:v>
                </c:pt>
                <c:pt idx="160">
                  <c:v>54.145833333333329</c:v>
                </c:pt>
                <c:pt idx="161">
                  <c:v>54.784722222222214</c:v>
                </c:pt>
                <c:pt idx="162">
                  <c:v>54.784722222222214</c:v>
                </c:pt>
                <c:pt idx="163">
                  <c:v>54.944444444444443</c:v>
                </c:pt>
                <c:pt idx="164">
                  <c:v>55.263888888888886</c:v>
                </c:pt>
                <c:pt idx="165">
                  <c:v>55.263888888888886</c:v>
                </c:pt>
                <c:pt idx="166">
                  <c:v>55.583333333333329</c:v>
                </c:pt>
                <c:pt idx="167">
                  <c:v>55.74305555555555</c:v>
                </c:pt>
                <c:pt idx="168">
                  <c:v>55.902777777777779</c:v>
                </c:pt>
                <c:pt idx="169">
                  <c:v>55.902777777777779</c:v>
                </c:pt>
                <c:pt idx="170">
                  <c:v>56.062499999999993</c:v>
                </c:pt>
                <c:pt idx="171">
                  <c:v>56.062499999999993</c:v>
                </c:pt>
                <c:pt idx="172">
                  <c:v>56.199989256249999</c:v>
                </c:pt>
                <c:pt idx="173">
                  <c:v>56.541666666666657</c:v>
                </c:pt>
                <c:pt idx="174">
                  <c:v>57.18055555555555</c:v>
                </c:pt>
                <c:pt idx="175">
                  <c:v>57.499999999999993</c:v>
                </c:pt>
                <c:pt idx="176">
                  <c:v>57.499999999999993</c:v>
                </c:pt>
                <c:pt idx="177">
                  <c:v>57.659722222222214</c:v>
                </c:pt>
                <c:pt idx="178">
                  <c:v>58.138888888888886</c:v>
                </c:pt>
                <c:pt idx="179">
                  <c:v>58.378472222222214</c:v>
                </c:pt>
                <c:pt idx="180">
                  <c:v>58.458333333333329</c:v>
                </c:pt>
                <c:pt idx="181">
                  <c:v>58.61805555555555</c:v>
                </c:pt>
                <c:pt idx="182">
                  <c:v>58.61805555555555</c:v>
                </c:pt>
                <c:pt idx="183">
                  <c:v>58.979109607432463</c:v>
                </c:pt>
                <c:pt idx="184">
                  <c:v>61.49305555555555</c:v>
                </c:pt>
                <c:pt idx="185">
                  <c:v>61.49305555555555</c:v>
                </c:pt>
                <c:pt idx="186">
                  <c:v>61.652777777777779</c:v>
                </c:pt>
                <c:pt idx="187">
                  <c:v>62.451388888888886</c:v>
                </c:pt>
                <c:pt idx="188">
                  <c:v>62.531249999999993</c:v>
                </c:pt>
                <c:pt idx="189">
                  <c:v>63.569444444444443</c:v>
                </c:pt>
                <c:pt idx="190">
                  <c:v>65.645833333333329</c:v>
                </c:pt>
                <c:pt idx="191">
                  <c:v>65.805555555555543</c:v>
                </c:pt>
                <c:pt idx="192">
                  <c:v>66.604166666666657</c:v>
                </c:pt>
                <c:pt idx="193">
                  <c:v>66.763888888888886</c:v>
                </c:pt>
                <c:pt idx="194">
                  <c:v>67.779657374999985</c:v>
                </c:pt>
                <c:pt idx="195">
                  <c:v>100.82031040223404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5-46DE-8082-BD1E2E58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60336"/>
        <c:axId val="1803566160"/>
      </c:scatterChart>
      <c:valAx>
        <c:axId val="18035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66160"/>
        <c:crosses val="autoZero"/>
        <c:crossBetween val="midCat"/>
      </c:valAx>
      <c:valAx>
        <c:axId val="18035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CoalPlantData_RAW!$N$4:$N$199</c:f>
              <c:numCache>
                <c:formatCode>General</c:formatCode>
                <c:ptCount val="196"/>
                <c:pt idx="0">
                  <c:v>2400</c:v>
                </c:pt>
                <c:pt idx="1">
                  <c:v>3720</c:v>
                </c:pt>
                <c:pt idx="2">
                  <c:v>4520</c:v>
                </c:pt>
                <c:pt idx="3">
                  <c:v>4770</c:v>
                </c:pt>
                <c:pt idx="4">
                  <c:v>8730</c:v>
                </c:pt>
                <c:pt idx="5">
                  <c:v>9730</c:v>
                </c:pt>
                <c:pt idx="6">
                  <c:v>9980</c:v>
                </c:pt>
                <c:pt idx="7">
                  <c:v>10580</c:v>
                </c:pt>
                <c:pt idx="8">
                  <c:v>14730</c:v>
                </c:pt>
                <c:pt idx="9">
                  <c:v>17730</c:v>
                </c:pt>
                <c:pt idx="10">
                  <c:v>19780</c:v>
                </c:pt>
                <c:pt idx="11">
                  <c:v>20030</c:v>
                </c:pt>
                <c:pt idx="12">
                  <c:v>20130</c:v>
                </c:pt>
                <c:pt idx="13">
                  <c:v>22730</c:v>
                </c:pt>
                <c:pt idx="14">
                  <c:v>25710</c:v>
                </c:pt>
                <c:pt idx="15">
                  <c:v>25735</c:v>
                </c:pt>
                <c:pt idx="16">
                  <c:v>25945</c:v>
                </c:pt>
                <c:pt idx="17">
                  <c:v>29345</c:v>
                </c:pt>
                <c:pt idx="18">
                  <c:v>29945</c:v>
                </c:pt>
                <c:pt idx="19">
                  <c:v>31685</c:v>
                </c:pt>
                <c:pt idx="20">
                  <c:v>31925</c:v>
                </c:pt>
                <c:pt idx="21">
                  <c:v>32060</c:v>
                </c:pt>
                <c:pt idx="22">
                  <c:v>32095</c:v>
                </c:pt>
                <c:pt idx="23">
                  <c:v>32595</c:v>
                </c:pt>
                <c:pt idx="24">
                  <c:v>35225</c:v>
                </c:pt>
                <c:pt idx="25">
                  <c:v>35255</c:v>
                </c:pt>
                <c:pt idx="26">
                  <c:v>36305</c:v>
                </c:pt>
                <c:pt idx="27">
                  <c:v>37505</c:v>
                </c:pt>
                <c:pt idx="28">
                  <c:v>42265</c:v>
                </c:pt>
                <c:pt idx="29">
                  <c:v>43465</c:v>
                </c:pt>
                <c:pt idx="30">
                  <c:v>44905</c:v>
                </c:pt>
                <c:pt idx="31">
                  <c:v>45375</c:v>
                </c:pt>
                <c:pt idx="32">
                  <c:v>45789</c:v>
                </c:pt>
                <c:pt idx="33">
                  <c:v>46989</c:v>
                </c:pt>
                <c:pt idx="34">
                  <c:v>48589</c:v>
                </c:pt>
                <c:pt idx="35">
                  <c:v>48652</c:v>
                </c:pt>
                <c:pt idx="36">
                  <c:v>49992</c:v>
                </c:pt>
                <c:pt idx="37">
                  <c:v>50532</c:v>
                </c:pt>
                <c:pt idx="38">
                  <c:v>53532</c:v>
                </c:pt>
                <c:pt idx="39">
                  <c:v>54132</c:v>
                </c:pt>
                <c:pt idx="40">
                  <c:v>54732</c:v>
                </c:pt>
                <c:pt idx="41">
                  <c:v>55232</c:v>
                </c:pt>
                <c:pt idx="42">
                  <c:v>56232</c:v>
                </c:pt>
                <c:pt idx="43">
                  <c:v>57552</c:v>
                </c:pt>
                <c:pt idx="44">
                  <c:v>58152</c:v>
                </c:pt>
                <c:pt idx="45">
                  <c:v>60552</c:v>
                </c:pt>
                <c:pt idx="46">
                  <c:v>63852</c:v>
                </c:pt>
                <c:pt idx="47">
                  <c:v>64952</c:v>
                </c:pt>
                <c:pt idx="48">
                  <c:v>65002</c:v>
                </c:pt>
                <c:pt idx="49">
                  <c:v>65122</c:v>
                </c:pt>
                <c:pt idx="50">
                  <c:v>65722</c:v>
                </c:pt>
                <c:pt idx="51">
                  <c:v>66222</c:v>
                </c:pt>
                <c:pt idx="52">
                  <c:v>67622</c:v>
                </c:pt>
                <c:pt idx="53">
                  <c:v>69602</c:v>
                </c:pt>
                <c:pt idx="54">
                  <c:v>69862</c:v>
                </c:pt>
                <c:pt idx="55">
                  <c:v>72202</c:v>
                </c:pt>
                <c:pt idx="56">
                  <c:v>72802</c:v>
                </c:pt>
                <c:pt idx="57">
                  <c:v>73402</c:v>
                </c:pt>
                <c:pt idx="58">
                  <c:v>73672</c:v>
                </c:pt>
                <c:pt idx="59">
                  <c:v>74992</c:v>
                </c:pt>
                <c:pt idx="60">
                  <c:v>76322</c:v>
                </c:pt>
                <c:pt idx="61">
                  <c:v>77072</c:v>
                </c:pt>
                <c:pt idx="62">
                  <c:v>77732</c:v>
                </c:pt>
                <c:pt idx="63">
                  <c:v>78932</c:v>
                </c:pt>
                <c:pt idx="64">
                  <c:v>79352</c:v>
                </c:pt>
                <c:pt idx="65">
                  <c:v>79952</c:v>
                </c:pt>
                <c:pt idx="66">
                  <c:v>80702</c:v>
                </c:pt>
                <c:pt idx="67">
                  <c:v>80802</c:v>
                </c:pt>
                <c:pt idx="68">
                  <c:v>81302</c:v>
                </c:pt>
                <c:pt idx="69">
                  <c:v>81364.5</c:v>
                </c:pt>
                <c:pt idx="70">
                  <c:v>82564.5</c:v>
                </c:pt>
                <c:pt idx="71">
                  <c:v>83364.5</c:v>
                </c:pt>
                <c:pt idx="72">
                  <c:v>84444.5</c:v>
                </c:pt>
                <c:pt idx="73">
                  <c:v>84992</c:v>
                </c:pt>
                <c:pt idx="74">
                  <c:v>85292</c:v>
                </c:pt>
                <c:pt idx="75">
                  <c:v>86842</c:v>
                </c:pt>
                <c:pt idx="76">
                  <c:v>87892</c:v>
                </c:pt>
                <c:pt idx="77">
                  <c:v>90492</c:v>
                </c:pt>
                <c:pt idx="78">
                  <c:v>91492</c:v>
                </c:pt>
                <c:pt idx="79">
                  <c:v>92832</c:v>
                </c:pt>
                <c:pt idx="80">
                  <c:v>93252</c:v>
                </c:pt>
                <c:pt idx="81">
                  <c:v>94352</c:v>
                </c:pt>
                <c:pt idx="82">
                  <c:v>95552</c:v>
                </c:pt>
                <c:pt idx="83">
                  <c:v>96092</c:v>
                </c:pt>
                <c:pt idx="84">
                  <c:v>96362</c:v>
                </c:pt>
                <c:pt idx="85">
                  <c:v>96862</c:v>
                </c:pt>
                <c:pt idx="86">
                  <c:v>97462</c:v>
                </c:pt>
                <c:pt idx="87">
                  <c:v>99782</c:v>
                </c:pt>
                <c:pt idx="88">
                  <c:v>102702</c:v>
                </c:pt>
                <c:pt idx="89">
                  <c:v>103202</c:v>
                </c:pt>
                <c:pt idx="90">
                  <c:v>105332</c:v>
                </c:pt>
                <c:pt idx="91">
                  <c:v>105482</c:v>
                </c:pt>
                <c:pt idx="92">
                  <c:v>105752</c:v>
                </c:pt>
                <c:pt idx="93">
                  <c:v>106352</c:v>
                </c:pt>
                <c:pt idx="94">
                  <c:v>106598</c:v>
                </c:pt>
                <c:pt idx="95">
                  <c:v>106960</c:v>
                </c:pt>
                <c:pt idx="96">
                  <c:v>108280</c:v>
                </c:pt>
                <c:pt idx="97">
                  <c:v>108415</c:v>
                </c:pt>
                <c:pt idx="98">
                  <c:v>108715</c:v>
                </c:pt>
                <c:pt idx="99">
                  <c:v>110035</c:v>
                </c:pt>
                <c:pt idx="100">
                  <c:v>112015</c:v>
                </c:pt>
                <c:pt idx="101">
                  <c:v>113215</c:v>
                </c:pt>
                <c:pt idx="102">
                  <c:v>113565</c:v>
                </c:pt>
                <c:pt idx="103">
                  <c:v>114615</c:v>
                </c:pt>
                <c:pt idx="104">
                  <c:v>116955</c:v>
                </c:pt>
                <c:pt idx="105">
                  <c:v>118755</c:v>
                </c:pt>
                <c:pt idx="106">
                  <c:v>119595</c:v>
                </c:pt>
                <c:pt idx="107">
                  <c:v>120695</c:v>
                </c:pt>
                <c:pt idx="108">
                  <c:v>123215</c:v>
                </c:pt>
                <c:pt idx="109">
                  <c:v>124425</c:v>
                </c:pt>
                <c:pt idx="110">
                  <c:v>125035</c:v>
                </c:pt>
                <c:pt idx="111">
                  <c:v>125335</c:v>
                </c:pt>
                <c:pt idx="112">
                  <c:v>126375</c:v>
                </c:pt>
                <c:pt idx="113">
                  <c:v>126875</c:v>
                </c:pt>
                <c:pt idx="114">
                  <c:v>127064</c:v>
                </c:pt>
                <c:pt idx="115">
                  <c:v>128264</c:v>
                </c:pt>
                <c:pt idx="116">
                  <c:v>129464</c:v>
                </c:pt>
                <c:pt idx="117">
                  <c:v>131064</c:v>
                </c:pt>
                <c:pt idx="118">
                  <c:v>133044</c:v>
                </c:pt>
                <c:pt idx="119">
                  <c:v>134044</c:v>
                </c:pt>
                <c:pt idx="120">
                  <c:v>135244</c:v>
                </c:pt>
                <c:pt idx="121">
                  <c:v>136714</c:v>
                </c:pt>
                <c:pt idx="122">
                  <c:v>138694</c:v>
                </c:pt>
                <c:pt idx="123">
                  <c:v>139894</c:v>
                </c:pt>
                <c:pt idx="124">
                  <c:v>140184</c:v>
                </c:pt>
                <c:pt idx="125">
                  <c:v>140684</c:v>
                </c:pt>
                <c:pt idx="126">
                  <c:v>141224</c:v>
                </c:pt>
                <c:pt idx="127">
                  <c:v>143024</c:v>
                </c:pt>
                <c:pt idx="128">
                  <c:v>145344</c:v>
                </c:pt>
                <c:pt idx="129">
                  <c:v>146094</c:v>
                </c:pt>
                <c:pt idx="130">
                  <c:v>146754</c:v>
                </c:pt>
                <c:pt idx="131">
                  <c:v>147024</c:v>
                </c:pt>
                <c:pt idx="132">
                  <c:v>147524</c:v>
                </c:pt>
                <c:pt idx="133">
                  <c:v>147734</c:v>
                </c:pt>
                <c:pt idx="134">
                  <c:v>148034</c:v>
                </c:pt>
                <c:pt idx="135">
                  <c:v>148534</c:v>
                </c:pt>
                <c:pt idx="136">
                  <c:v>153154</c:v>
                </c:pt>
                <c:pt idx="137">
                  <c:v>153214</c:v>
                </c:pt>
                <c:pt idx="138">
                  <c:v>154814</c:v>
                </c:pt>
                <c:pt idx="139">
                  <c:v>154878</c:v>
                </c:pt>
                <c:pt idx="140">
                  <c:v>154941</c:v>
                </c:pt>
                <c:pt idx="141">
                  <c:v>155451</c:v>
                </c:pt>
                <c:pt idx="142">
                  <c:v>156951</c:v>
                </c:pt>
                <c:pt idx="143">
                  <c:v>158951</c:v>
                </c:pt>
                <c:pt idx="144">
                  <c:v>160321</c:v>
                </c:pt>
                <c:pt idx="145">
                  <c:v>162081</c:v>
                </c:pt>
                <c:pt idx="146">
                  <c:v>163431</c:v>
                </c:pt>
                <c:pt idx="147">
                  <c:v>163521</c:v>
                </c:pt>
                <c:pt idx="148">
                  <c:v>164841</c:v>
                </c:pt>
                <c:pt idx="149">
                  <c:v>164931</c:v>
                </c:pt>
                <c:pt idx="150">
                  <c:v>166531</c:v>
                </c:pt>
                <c:pt idx="151">
                  <c:v>167161</c:v>
                </c:pt>
                <c:pt idx="152">
                  <c:v>169561</c:v>
                </c:pt>
                <c:pt idx="153">
                  <c:v>169651</c:v>
                </c:pt>
                <c:pt idx="154">
                  <c:v>170261</c:v>
                </c:pt>
                <c:pt idx="155">
                  <c:v>172081</c:v>
                </c:pt>
                <c:pt idx="156">
                  <c:v>173131</c:v>
                </c:pt>
                <c:pt idx="157">
                  <c:v>173731</c:v>
                </c:pt>
                <c:pt idx="158">
                  <c:v>175081</c:v>
                </c:pt>
                <c:pt idx="159">
                  <c:v>176191</c:v>
                </c:pt>
                <c:pt idx="160">
                  <c:v>176691</c:v>
                </c:pt>
                <c:pt idx="161">
                  <c:v>177831</c:v>
                </c:pt>
                <c:pt idx="162">
                  <c:v>177921</c:v>
                </c:pt>
                <c:pt idx="163">
                  <c:v>178011</c:v>
                </c:pt>
                <c:pt idx="164">
                  <c:v>178511</c:v>
                </c:pt>
                <c:pt idx="165">
                  <c:v>179011</c:v>
                </c:pt>
                <c:pt idx="166">
                  <c:v>179721</c:v>
                </c:pt>
                <c:pt idx="167">
                  <c:v>179959</c:v>
                </c:pt>
                <c:pt idx="168">
                  <c:v>181789</c:v>
                </c:pt>
                <c:pt idx="169">
                  <c:v>182539</c:v>
                </c:pt>
                <c:pt idx="170">
                  <c:v>183739</c:v>
                </c:pt>
                <c:pt idx="171">
                  <c:v>183989</c:v>
                </c:pt>
                <c:pt idx="172">
                  <c:v>184083</c:v>
                </c:pt>
                <c:pt idx="173">
                  <c:v>185323</c:v>
                </c:pt>
                <c:pt idx="174">
                  <c:v>187043</c:v>
                </c:pt>
                <c:pt idx="175">
                  <c:v>187133</c:v>
                </c:pt>
                <c:pt idx="176">
                  <c:v>188333</c:v>
                </c:pt>
                <c:pt idx="177">
                  <c:v>189253</c:v>
                </c:pt>
                <c:pt idx="178">
                  <c:v>190453</c:v>
                </c:pt>
                <c:pt idx="179">
                  <c:v>192723</c:v>
                </c:pt>
                <c:pt idx="180">
                  <c:v>194223</c:v>
                </c:pt>
                <c:pt idx="181">
                  <c:v>195423</c:v>
                </c:pt>
                <c:pt idx="182">
                  <c:v>195633</c:v>
                </c:pt>
                <c:pt idx="183">
                  <c:v>196233</c:v>
                </c:pt>
                <c:pt idx="184">
                  <c:v>197493</c:v>
                </c:pt>
                <c:pt idx="185">
                  <c:v>198213</c:v>
                </c:pt>
                <c:pt idx="186">
                  <c:v>199863</c:v>
                </c:pt>
                <c:pt idx="187">
                  <c:v>201203</c:v>
                </c:pt>
                <c:pt idx="188">
                  <c:v>201813</c:v>
                </c:pt>
                <c:pt idx="189">
                  <c:v>202143</c:v>
                </c:pt>
                <c:pt idx="190">
                  <c:v>202893</c:v>
                </c:pt>
                <c:pt idx="191">
                  <c:v>204593</c:v>
                </c:pt>
                <c:pt idx="192">
                  <c:v>206753</c:v>
                </c:pt>
                <c:pt idx="193">
                  <c:v>208193</c:v>
                </c:pt>
                <c:pt idx="194">
                  <c:v>208743</c:v>
                </c:pt>
                <c:pt idx="195">
                  <c:v>208983</c:v>
                </c:pt>
              </c:numCache>
            </c:numRef>
          </c:xVal>
          <c:yVal>
            <c:numRef>
              <c:f>CoalPlantData_RAW!$P$4:$P$199</c:f>
              <c:numCache>
                <c:formatCode>0.00</c:formatCode>
                <c:ptCount val="196"/>
                <c:pt idx="0">
                  <c:v>7.6388888888888893</c:v>
                </c:pt>
                <c:pt idx="1">
                  <c:v>8.1944444444444446</c:v>
                </c:pt>
                <c:pt idx="2">
                  <c:v>14.305555555555555</c:v>
                </c:pt>
                <c:pt idx="3">
                  <c:v>15.138888888888889</c:v>
                </c:pt>
                <c:pt idx="4">
                  <c:v>16.527777777777779</c:v>
                </c:pt>
                <c:pt idx="5">
                  <c:v>16.666666666666668</c:v>
                </c:pt>
                <c:pt idx="6">
                  <c:v>17.222222222222221</c:v>
                </c:pt>
                <c:pt idx="7">
                  <c:v>17.777777777777779</c:v>
                </c:pt>
                <c:pt idx="8">
                  <c:v>18.194444444444443</c:v>
                </c:pt>
                <c:pt idx="9">
                  <c:v>18.194444444444443</c:v>
                </c:pt>
                <c:pt idx="10">
                  <c:v>18.194444444444443</c:v>
                </c:pt>
                <c:pt idx="11">
                  <c:v>18.611111111111111</c:v>
                </c:pt>
                <c:pt idx="12">
                  <c:v>18.611111111111111</c:v>
                </c:pt>
                <c:pt idx="13">
                  <c:v>19.722222222222221</c:v>
                </c:pt>
                <c:pt idx="14">
                  <c:v>20.694444444444443</c:v>
                </c:pt>
                <c:pt idx="15">
                  <c:v>21.481123462757104</c:v>
                </c:pt>
                <c:pt idx="16">
                  <c:v>21.666666666666668</c:v>
                </c:pt>
                <c:pt idx="17">
                  <c:v>22.222222222222221</c:v>
                </c:pt>
                <c:pt idx="18">
                  <c:v>22.222222222222221</c:v>
                </c:pt>
                <c:pt idx="19">
                  <c:v>22.5</c:v>
                </c:pt>
                <c:pt idx="20">
                  <c:v>22.555179638888887</c:v>
                </c:pt>
                <c:pt idx="21">
                  <c:v>22.790533432448534</c:v>
                </c:pt>
                <c:pt idx="22">
                  <c:v>22.790533432448534</c:v>
                </c:pt>
                <c:pt idx="23">
                  <c:v>23.472222222222221</c:v>
                </c:pt>
                <c:pt idx="24">
                  <c:v>23.472222222222221</c:v>
                </c:pt>
                <c:pt idx="25">
                  <c:v>23.75</c:v>
                </c:pt>
                <c:pt idx="26">
                  <c:v>24.027777777777779</c:v>
                </c:pt>
                <c:pt idx="27">
                  <c:v>24.305555555555557</c:v>
                </c:pt>
                <c:pt idx="28">
                  <c:v>24.583333333333332</c:v>
                </c:pt>
                <c:pt idx="29">
                  <c:v>25.694444444444443</c:v>
                </c:pt>
                <c:pt idx="30">
                  <c:v>27.222222222222221</c:v>
                </c:pt>
                <c:pt idx="31">
                  <c:v>27.361111111111111</c:v>
                </c:pt>
                <c:pt idx="32">
                  <c:v>27.777777777777779</c:v>
                </c:pt>
                <c:pt idx="33">
                  <c:v>27.916666666666664</c:v>
                </c:pt>
                <c:pt idx="34">
                  <c:v>28.75</c:v>
                </c:pt>
                <c:pt idx="35">
                  <c:v>29.049485147970188</c:v>
                </c:pt>
                <c:pt idx="36">
                  <c:v>29.166666666666668</c:v>
                </c:pt>
                <c:pt idx="37">
                  <c:v>29.583333333333332</c:v>
                </c:pt>
                <c:pt idx="38">
                  <c:v>29.861111111111111</c:v>
                </c:pt>
                <c:pt idx="39">
                  <c:v>30</c:v>
                </c:pt>
                <c:pt idx="40">
                  <c:v>30</c:v>
                </c:pt>
                <c:pt idx="41">
                  <c:v>30.073572847222223</c:v>
                </c:pt>
                <c:pt idx="42">
                  <c:v>30.138888888888889</c:v>
                </c:pt>
                <c:pt idx="43">
                  <c:v>30.207829869502177</c:v>
                </c:pt>
                <c:pt idx="44">
                  <c:v>30.277777777777779</c:v>
                </c:pt>
                <c:pt idx="45">
                  <c:v>30.555555555555557</c:v>
                </c:pt>
                <c:pt idx="46">
                  <c:v>30.694444444444443</c:v>
                </c:pt>
                <c:pt idx="47">
                  <c:v>30.694444444444443</c:v>
                </c:pt>
                <c:pt idx="48">
                  <c:v>30.823460821917806</c:v>
                </c:pt>
                <c:pt idx="49">
                  <c:v>31.013372000000004</c:v>
                </c:pt>
                <c:pt idx="50">
                  <c:v>31.055555555555557</c:v>
                </c:pt>
                <c:pt idx="51">
                  <c:v>31.111111111111111</c:v>
                </c:pt>
                <c:pt idx="52">
                  <c:v>31.388888888888889</c:v>
                </c:pt>
                <c:pt idx="53">
                  <c:v>31.388888888888889</c:v>
                </c:pt>
                <c:pt idx="54">
                  <c:v>31.698936513527805</c:v>
                </c:pt>
                <c:pt idx="55">
                  <c:v>31.805555555555557</c:v>
                </c:pt>
                <c:pt idx="56">
                  <c:v>31.805555555555557</c:v>
                </c:pt>
                <c:pt idx="57">
                  <c:v>31.944444444444443</c:v>
                </c:pt>
                <c:pt idx="58">
                  <c:v>31.944444444444443</c:v>
                </c:pt>
                <c:pt idx="59">
                  <c:v>32.083333333333336</c:v>
                </c:pt>
                <c:pt idx="60">
                  <c:v>32.083333333333336</c:v>
                </c:pt>
                <c:pt idx="61">
                  <c:v>32.083333333333336</c:v>
                </c:pt>
                <c:pt idx="62">
                  <c:v>32.222222222222221</c:v>
                </c:pt>
                <c:pt idx="63">
                  <c:v>32.5</c:v>
                </c:pt>
                <c:pt idx="64">
                  <c:v>32.5</c:v>
                </c:pt>
                <c:pt idx="65">
                  <c:v>33.055555555555557</c:v>
                </c:pt>
                <c:pt idx="66">
                  <c:v>33.055555555555557</c:v>
                </c:pt>
                <c:pt idx="67">
                  <c:v>33.065176774123394</c:v>
                </c:pt>
                <c:pt idx="68">
                  <c:v>33.472222222222221</c:v>
                </c:pt>
                <c:pt idx="69">
                  <c:v>33.472222222222221</c:v>
                </c:pt>
                <c:pt idx="70">
                  <c:v>33.611111111111114</c:v>
                </c:pt>
                <c:pt idx="71">
                  <c:v>34.305555555555557</c:v>
                </c:pt>
                <c:pt idx="72">
                  <c:v>34.722222222222221</c:v>
                </c:pt>
                <c:pt idx="73">
                  <c:v>34.722222222222221</c:v>
                </c:pt>
                <c:pt idx="74">
                  <c:v>34.722222222222221</c:v>
                </c:pt>
                <c:pt idx="75">
                  <c:v>34.861111111111114</c:v>
                </c:pt>
                <c:pt idx="76">
                  <c:v>35</c:v>
                </c:pt>
                <c:pt idx="77">
                  <c:v>35</c:v>
                </c:pt>
                <c:pt idx="78">
                  <c:v>35.138888888888886</c:v>
                </c:pt>
                <c:pt idx="79">
                  <c:v>35.277777777777779</c:v>
                </c:pt>
                <c:pt idx="80">
                  <c:v>35.416666666666664</c:v>
                </c:pt>
                <c:pt idx="81">
                  <c:v>35.416666666666664</c:v>
                </c:pt>
                <c:pt idx="82">
                  <c:v>35.694444444444443</c:v>
                </c:pt>
                <c:pt idx="83">
                  <c:v>35.694444444444443</c:v>
                </c:pt>
                <c:pt idx="84">
                  <c:v>35.972222222222221</c:v>
                </c:pt>
                <c:pt idx="85">
                  <c:v>35.972222222222221</c:v>
                </c:pt>
                <c:pt idx="86">
                  <c:v>36.25</c:v>
                </c:pt>
                <c:pt idx="87">
                  <c:v>36.388888888888886</c:v>
                </c:pt>
                <c:pt idx="88">
                  <c:v>36.388888888888886</c:v>
                </c:pt>
                <c:pt idx="89">
                  <c:v>36.388888888888886</c:v>
                </c:pt>
                <c:pt idx="90">
                  <c:v>36.666666666666664</c:v>
                </c:pt>
                <c:pt idx="91">
                  <c:v>36.810592986111118</c:v>
                </c:pt>
                <c:pt idx="92">
                  <c:v>36.810592986111118</c:v>
                </c:pt>
                <c:pt idx="93">
                  <c:v>36.810592993024727</c:v>
                </c:pt>
                <c:pt idx="94">
                  <c:v>36.810592993024727</c:v>
                </c:pt>
                <c:pt idx="95">
                  <c:v>36.944444444444443</c:v>
                </c:pt>
                <c:pt idx="96">
                  <c:v>36.944444444444443</c:v>
                </c:pt>
                <c:pt idx="97">
                  <c:v>37.223047672472049</c:v>
                </c:pt>
                <c:pt idx="98">
                  <c:v>37.245902429119951</c:v>
                </c:pt>
                <c:pt idx="99">
                  <c:v>37.361111111111114</c:v>
                </c:pt>
                <c:pt idx="100">
                  <c:v>37.361111111111114</c:v>
                </c:pt>
                <c:pt idx="101">
                  <c:v>37.591966055555559</c:v>
                </c:pt>
                <c:pt idx="102">
                  <c:v>37.638888888888886</c:v>
                </c:pt>
                <c:pt idx="103">
                  <c:v>37.638888888888886</c:v>
                </c:pt>
                <c:pt idx="104">
                  <c:v>37.638888888888886</c:v>
                </c:pt>
                <c:pt idx="105">
                  <c:v>37.916666666666664</c:v>
                </c:pt>
                <c:pt idx="106">
                  <c:v>38.055555555555557</c:v>
                </c:pt>
                <c:pt idx="107">
                  <c:v>38.055555555555557</c:v>
                </c:pt>
                <c:pt idx="108">
                  <c:v>38.055555555555557</c:v>
                </c:pt>
                <c:pt idx="109">
                  <c:v>38.055555555555557</c:v>
                </c:pt>
                <c:pt idx="110">
                  <c:v>38.055555555555557</c:v>
                </c:pt>
                <c:pt idx="111">
                  <c:v>38.263251166666663</c:v>
                </c:pt>
                <c:pt idx="112">
                  <c:v>38.333333333333336</c:v>
                </c:pt>
                <c:pt idx="113">
                  <c:v>38.472222222222221</c:v>
                </c:pt>
                <c:pt idx="114">
                  <c:v>38.636395420448501</c:v>
                </c:pt>
                <c:pt idx="115">
                  <c:v>38.75</c:v>
                </c:pt>
                <c:pt idx="116">
                  <c:v>38.75</c:v>
                </c:pt>
                <c:pt idx="117">
                  <c:v>39.305555555555557</c:v>
                </c:pt>
                <c:pt idx="118">
                  <c:v>39.583333333333336</c:v>
                </c:pt>
                <c:pt idx="119">
                  <c:v>39.583333333333336</c:v>
                </c:pt>
                <c:pt idx="120">
                  <c:v>39.722222222222221</c:v>
                </c:pt>
                <c:pt idx="121">
                  <c:v>39.861111111111114</c:v>
                </c:pt>
                <c:pt idx="122">
                  <c:v>40.277777777777779</c:v>
                </c:pt>
                <c:pt idx="123">
                  <c:v>40.416666666666664</c:v>
                </c:pt>
                <c:pt idx="124">
                  <c:v>40.694444444444443</c:v>
                </c:pt>
                <c:pt idx="125">
                  <c:v>40.694444444444443</c:v>
                </c:pt>
                <c:pt idx="126">
                  <c:v>40.833333333333336</c:v>
                </c:pt>
                <c:pt idx="127">
                  <c:v>41.111111111111114</c:v>
                </c:pt>
                <c:pt idx="128">
                  <c:v>41.111111111111114</c:v>
                </c:pt>
                <c:pt idx="129">
                  <c:v>41.25</c:v>
                </c:pt>
                <c:pt idx="130">
                  <c:v>41.25</c:v>
                </c:pt>
                <c:pt idx="131">
                  <c:v>41.666666666666664</c:v>
                </c:pt>
                <c:pt idx="132">
                  <c:v>41.666666666666664</c:v>
                </c:pt>
                <c:pt idx="133">
                  <c:v>41.666666666666664</c:v>
                </c:pt>
                <c:pt idx="134">
                  <c:v>41.805555555555557</c:v>
                </c:pt>
                <c:pt idx="135">
                  <c:v>41.805555555555557</c:v>
                </c:pt>
                <c:pt idx="136">
                  <c:v>41.805555555555557</c:v>
                </c:pt>
                <c:pt idx="137">
                  <c:v>41.892498203957388</c:v>
                </c:pt>
                <c:pt idx="138">
                  <c:v>42.02244777401858</c:v>
                </c:pt>
                <c:pt idx="139">
                  <c:v>42.937451566369624</c:v>
                </c:pt>
                <c:pt idx="140">
                  <c:v>42.937455905631658</c:v>
                </c:pt>
                <c:pt idx="141">
                  <c:v>42.966783314281649</c:v>
                </c:pt>
                <c:pt idx="142">
                  <c:v>43.611111111111114</c:v>
                </c:pt>
                <c:pt idx="143">
                  <c:v>43.611111111111114</c:v>
                </c:pt>
                <c:pt idx="144">
                  <c:v>43.611111111111114</c:v>
                </c:pt>
                <c:pt idx="145">
                  <c:v>43.75</c:v>
                </c:pt>
                <c:pt idx="146">
                  <c:v>43.902046077009828</c:v>
                </c:pt>
                <c:pt idx="147">
                  <c:v>44.722222222222221</c:v>
                </c:pt>
                <c:pt idx="148">
                  <c:v>44.722222222222221</c:v>
                </c:pt>
                <c:pt idx="149">
                  <c:v>45.277777777777779</c:v>
                </c:pt>
                <c:pt idx="150">
                  <c:v>45.277777777777779</c:v>
                </c:pt>
                <c:pt idx="151">
                  <c:v>45.416666666666664</c:v>
                </c:pt>
                <c:pt idx="152">
                  <c:v>45.833333333333336</c:v>
                </c:pt>
                <c:pt idx="153">
                  <c:v>46.111111111111114</c:v>
                </c:pt>
                <c:pt idx="154">
                  <c:v>46.25</c:v>
                </c:pt>
                <c:pt idx="155">
                  <c:v>46.25</c:v>
                </c:pt>
                <c:pt idx="156">
                  <c:v>46.666666666666664</c:v>
                </c:pt>
                <c:pt idx="157">
                  <c:v>46.72144352777778</c:v>
                </c:pt>
                <c:pt idx="158">
                  <c:v>46.805555555555557</c:v>
                </c:pt>
                <c:pt idx="159">
                  <c:v>46.944444444444443</c:v>
                </c:pt>
                <c:pt idx="160">
                  <c:v>47.083333333333336</c:v>
                </c:pt>
                <c:pt idx="161">
                  <c:v>47.638888888888886</c:v>
                </c:pt>
                <c:pt idx="162">
                  <c:v>47.638888888888886</c:v>
                </c:pt>
                <c:pt idx="163">
                  <c:v>47.777777777777779</c:v>
                </c:pt>
                <c:pt idx="164">
                  <c:v>48.055555555555557</c:v>
                </c:pt>
                <c:pt idx="165">
                  <c:v>48.055555555555557</c:v>
                </c:pt>
                <c:pt idx="166">
                  <c:v>48.333333333333336</c:v>
                </c:pt>
                <c:pt idx="167">
                  <c:v>48.472222222222221</c:v>
                </c:pt>
                <c:pt idx="168">
                  <c:v>48.611111111111114</c:v>
                </c:pt>
                <c:pt idx="169">
                  <c:v>48.611111111111114</c:v>
                </c:pt>
                <c:pt idx="170">
                  <c:v>48.75</c:v>
                </c:pt>
                <c:pt idx="171">
                  <c:v>48.75</c:v>
                </c:pt>
                <c:pt idx="172">
                  <c:v>48.869555875000003</c:v>
                </c:pt>
                <c:pt idx="173">
                  <c:v>49.166666666666664</c:v>
                </c:pt>
                <c:pt idx="174">
                  <c:v>49.722222222222221</c:v>
                </c:pt>
                <c:pt idx="175">
                  <c:v>50</c:v>
                </c:pt>
                <c:pt idx="176">
                  <c:v>50</c:v>
                </c:pt>
                <c:pt idx="177">
                  <c:v>50.138888888888886</c:v>
                </c:pt>
                <c:pt idx="178">
                  <c:v>50.555555555555557</c:v>
                </c:pt>
                <c:pt idx="179">
                  <c:v>50.763888888888886</c:v>
                </c:pt>
                <c:pt idx="180">
                  <c:v>50.833333333333336</c:v>
                </c:pt>
                <c:pt idx="181">
                  <c:v>50.972222222222221</c:v>
                </c:pt>
                <c:pt idx="182">
                  <c:v>50.972222222222221</c:v>
                </c:pt>
                <c:pt idx="183">
                  <c:v>51.286182267332578</c:v>
                </c:pt>
                <c:pt idx="184">
                  <c:v>53.472222222222221</c:v>
                </c:pt>
                <c:pt idx="185">
                  <c:v>53.472222222222221</c:v>
                </c:pt>
                <c:pt idx="186">
                  <c:v>53.611111111111114</c:v>
                </c:pt>
                <c:pt idx="187">
                  <c:v>54.305555555555557</c:v>
                </c:pt>
                <c:pt idx="188">
                  <c:v>54.375</c:v>
                </c:pt>
                <c:pt idx="189">
                  <c:v>55.277777777777779</c:v>
                </c:pt>
                <c:pt idx="190">
                  <c:v>57.083333333333336</c:v>
                </c:pt>
                <c:pt idx="191">
                  <c:v>57.222222222222221</c:v>
                </c:pt>
                <c:pt idx="192">
                  <c:v>57.916666666666664</c:v>
                </c:pt>
                <c:pt idx="193">
                  <c:v>58.055555555555557</c:v>
                </c:pt>
                <c:pt idx="194">
                  <c:v>58.93883249999999</c:v>
                </c:pt>
                <c:pt idx="195">
                  <c:v>87.669835132377429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F-4CBA-8F67-23AA97605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47664"/>
        <c:axId val="1867469920"/>
      </c:scatterChart>
      <c:valAx>
        <c:axId val="17998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69920"/>
        <c:crosses val="autoZero"/>
        <c:crossBetween val="midCat"/>
      </c:valAx>
      <c:valAx>
        <c:axId val="18674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8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CoalPlantData_RAW!$N$4:$N$199</c:f>
              <c:numCache>
                <c:formatCode>General</c:formatCode>
                <c:ptCount val="196"/>
                <c:pt idx="0">
                  <c:v>2400</c:v>
                </c:pt>
                <c:pt idx="1">
                  <c:v>3720</c:v>
                </c:pt>
                <c:pt idx="2">
                  <c:v>4520</c:v>
                </c:pt>
                <c:pt idx="3">
                  <c:v>4770</c:v>
                </c:pt>
                <c:pt idx="4">
                  <c:v>8730</c:v>
                </c:pt>
                <c:pt idx="5">
                  <c:v>9730</c:v>
                </c:pt>
                <c:pt idx="6">
                  <c:v>9980</c:v>
                </c:pt>
                <c:pt idx="7">
                  <c:v>10580</c:v>
                </c:pt>
                <c:pt idx="8">
                  <c:v>14730</c:v>
                </c:pt>
                <c:pt idx="9">
                  <c:v>17730</c:v>
                </c:pt>
                <c:pt idx="10">
                  <c:v>19780</c:v>
                </c:pt>
                <c:pt idx="11">
                  <c:v>20030</c:v>
                </c:pt>
                <c:pt idx="12">
                  <c:v>20130</c:v>
                </c:pt>
                <c:pt idx="13">
                  <c:v>22730</c:v>
                </c:pt>
                <c:pt idx="14">
                  <c:v>25710</c:v>
                </c:pt>
                <c:pt idx="15">
                  <c:v>25735</c:v>
                </c:pt>
                <c:pt idx="16">
                  <c:v>25945</c:v>
                </c:pt>
                <c:pt idx="17">
                  <c:v>29345</c:v>
                </c:pt>
                <c:pt idx="18">
                  <c:v>29945</c:v>
                </c:pt>
                <c:pt idx="19">
                  <c:v>31685</c:v>
                </c:pt>
                <c:pt idx="20">
                  <c:v>31925</c:v>
                </c:pt>
                <c:pt idx="21">
                  <c:v>32060</c:v>
                </c:pt>
                <c:pt idx="22">
                  <c:v>32095</c:v>
                </c:pt>
                <c:pt idx="23">
                  <c:v>32595</c:v>
                </c:pt>
                <c:pt idx="24">
                  <c:v>35225</c:v>
                </c:pt>
                <c:pt idx="25">
                  <c:v>35255</c:v>
                </c:pt>
                <c:pt idx="26">
                  <c:v>36305</c:v>
                </c:pt>
                <c:pt idx="27">
                  <c:v>37505</c:v>
                </c:pt>
                <c:pt idx="28">
                  <c:v>42265</c:v>
                </c:pt>
                <c:pt idx="29">
                  <c:v>43465</c:v>
                </c:pt>
                <c:pt idx="30">
                  <c:v>44905</c:v>
                </c:pt>
                <c:pt idx="31">
                  <c:v>45375</c:v>
                </c:pt>
                <c:pt idx="32">
                  <c:v>45789</c:v>
                </c:pt>
                <c:pt idx="33">
                  <c:v>46989</c:v>
                </c:pt>
                <c:pt idx="34">
                  <c:v>48589</c:v>
                </c:pt>
                <c:pt idx="35">
                  <c:v>48652</c:v>
                </c:pt>
                <c:pt idx="36">
                  <c:v>49992</c:v>
                </c:pt>
                <c:pt idx="37">
                  <c:v>50532</c:v>
                </c:pt>
                <c:pt idx="38">
                  <c:v>53532</c:v>
                </c:pt>
                <c:pt idx="39">
                  <c:v>54132</c:v>
                </c:pt>
                <c:pt idx="40">
                  <c:v>54732</c:v>
                </c:pt>
                <c:pt idx="41">
                  <c:v>55232</c:v>
                </c:pt>
                <c:pt idx="42">
                  <c:v>56232</c:v>
                </c:pt>
                <c:pt idx="43">
                  <c:v>57552</c:v>
                </c:pt>
                <c:pt idx="44">
                  <c:v>58152</c:v>
                </c:pt>
                <c:pt idx="45">
                  <c:v>60552</c:v>
                </c:pt>
                <c:pt idx="46">
                  <c:v>63852</c:v>
                </c:pt>
                <c:pt idx="47">
                  <c:v>64952</c:v>
                </c:pt>
                <c:pt idx="48">
                  <c:v>65002</c:v>
                </c:pt>
                <c:pt idx="49">
                  <c:v>65122</c:v>
                </c:pt>
                <c:pt idx="50">
                  <c:v>65722</c:v>
                </c:pt>
                <c:pt idx="51">
                  <c:v>66222</c:v>
                </c:pt>
                <c:pt idx="52">
                  <c:v>67622</c:v>
                </c:pt>
                <c:pt idx="53">
                  <c:v>69602</c:v>
                </c:pt>
                <c:pt idx="54">
                  <c:v>69862</c:v>
                </c:pt>
                <c:pt idx="55">
                  <c:v>72202</c:v>
                </c:pt>
                <c:pt idx="56">
                  <c:v>72802</c:v>
                </c:pt>
                <c:pt idx="57">
                  <c:v>73402</c:v>
                </c:pt>
                <c:pt idx="58">
                  <c:v>73672</c:v>
                </c:pt>
                <c:pt idx="59">
                  <c:v>74992</c:v>
                </c:pt>
                <c:pt idx="60">
                  <c:v>76322</c:v>
                </c:pt>
                <c:pt idx="61">
                  <c:v>77072</c:v>
                </c:pt>
                <c:pt idx="62">
                  <c:v>77732</c:v>
                </c:pt>
                <c:pt idx="63">
                  <c:v>78932</c:v>
                </c:pt>
                <c:pt idx="64">
                  <c:v>79352</c:v>
                </c:pt>
                <c:pt idx="65">
                  <c:v>79952</c:v>
                </c:pt>
                <c:pt idx="66">
                  <c:v>80702</c:v>
                </c:pt>
                <c:pt idx="67">
                  <c:v>80802</c:v>
                </c:pt>
                <c:pt idx="68">
                  <c:v>81302</c:v>
                </c:pt>
                <c:pt idx="69">
                  <c:v>81364.5</c:v>
                </c:pt>
                <c:pt idx="70">
                  <c:v>82564.5</c:v>
                </c:pt>
                <c:pt idx="71">
                  <c:v>83364.5</c:v>
                </c:pt>
                <c:pt idx="72">
                  <c:v>84444.5</c:v>
                </c:pt>
                <c:pt idx="73">
                  <c:v>84992</c:v>
                </c:pt>
                <c:pt idx="74">
                  <c:v>85292</c:v>
                </c:pt>
                <c:pt idx="75">
                  <c:v>86842</c:v>
                </c:pt>
                <c:pt idx="76">
                  <c:v>87892</c:v>
                </c:pt>
                <c:pt idx="77">
                  <c:v>90492</c:v>
                </c:pt>
                <c:pt idx="78">
                  <c:v>91492</c:v>
                </c:pt>
                <c:pt idx="79">
                  <c:v>92832</c:v>
                </c:pt>
                <c:pt idx="80">
                  <c:v>93252</c:v>
                </c:pt>
                <c:pt idx="81">
                  <c:v>94352</c:v>
                </c:pt>
                <c:pt idx="82">
                  <c:v>95552</c:v>
                </c:pt>
                <c:pt idx="83">
                  <c:v>96092</c:v>
                </c:pt>
                <c:pt idx="84">
                  <c:v>96362</c:v>
                </c:pt>
                <c:pt idx="85">
                  <c:v>96862</c:v>
                </c:pt>
                <c:pt idx="86">
                  <c:v>97462</c:v>
                </c:pt>
                <c:pt idx="87">
                  <c:v>99782</c:v>
                </c:pt>
                <c:pt idx="88">
                  <c:v>102702</c:v>
                </c:pt>
                <c:pt idx="89">
                  <c:v>103202</c:v>
                </c:pt>
                <c:pt idx="90">
                  <c:v>105332</c:v>
                </c:pt>
                <c:pt idx="91">
                  <c:v>105482</c:v>
                </c:pt>
                <c:pt idx="92">
                  <c:v>105752</c:v>
                </c:pt>
                <c:pt idx="93">
                  <c:v>106352</c:v>
                </c:pt>
                <c:pt idx="94">
                  <c:v>106598</c:v>
                </c:pt>
                <c:pt idx="95">
                  <c:v>106960</c:v>
                </c:pt>
                <c:pt idx="96">
                  <c:v>108280</c:v>
                </c:pt>
                <c:pt idx="97">
                  <c:v>108415</c:v>
                </c:pt>
                <c:pt idx="98">
                  <c:v>108715</c:v>
                </c:pt>
                <c:pt idx="99">
                  <c:v>110035</c:v>
                </c:pt>
                <c:pt idx="100">
                  <c:v>112015</c:v>
                </c:pt>
                <c:pt idx="101">
                  <c:v>113215</c:v>
                </c:pt>
                <c:pt idx="102">
                  <c:v>113565</c:v>
                </c:pt>
                <c:pt idx="103">
                  <c:v>114615</c:v>
                </c:pt>
                <c:pt idx="104">
                  <c:v>116955</c:v>
                </c:pt>
                <c:pt idx="105">
                  <c:v>118755</c:v>
                </c:pt>
                <c:pt idx="106">
                  <c:v>119595</c:v>
                </c:pt>
                <c:pt idx="107">
                  <c:v>120695</c:v>
                </c:pt>
                <c:pt idx="108">
                  <c:v>123215</c:v>
                </c:pt>
                <c:pt idx="109">
                  <c:v>124425</c:v>
                </c:pt>
                <c:pt idx="110">
                  <c:v>125035</c:v>
                </c:pt>
                <c:pt idx="111">
                  <c:v>125335</c:v>
                </c:pt>
                <c:pt idx="112">
                  <c:v>126375</c:v>
                </c:pt>
                <c:pt idx="113">
                  <c:v>126875</c:v>
                </c:pt>
                <c:pt idx="114">
                  <c:v>127064</c:v>
                </c:pt>
                <c:pt idx="115">
                  <c:v>128264</c:v>
                </c:pt>
                <c:pt idx="116">
                  <c:v>129464</c:v>
                </c:pt>
                <c:pt idx="117">
                  <c:v>131064</c:v>
                </c:pt>
                <c:pt idx="118">
                  <c:v>133044</c:v>
                </c:pt>
                <c:pt idx="119">
                  <c:v>134044</c:v>
                </c:pt>
                <c:pt idx="120">
                  <c:v>135244</c:v>
                </c:pt>
                <c:pt idx="121">
                  <c:v>136714</c:v>
                </c:pt>
                <c:pt idx="122">
                  <c:v>138694</c:v>
                </c:pt>
                <c:pt idx="123">
                  <c:v>139894</c:v>
                </c:pt>
                <c:pt idx="124">
                  <c:v>140184</c:v>
                </c:pt>
                <c:pt idx="125">
                  <c:v>140684</c:v>
                </c:pt>
                <c:pt idx="126">
                  <c:v>141224</c:v>
                </c:pt>
                <c:pt idx="127">
                  <c:v>143024</c:v>
                </c:pt>
                <c:pt idx="128">
                  <c:v>145344</c:v>
                </c:pt>
                <c:pt idx="129">
                  <c:v>146094</c:v>
                </c:pt>
                <c:pt idx="130">
                  <c:v>146754</c:v>
                </c:pt>
                <c:pt idx="131">
                  <c:v>147024</c:v>
                </c:pt>
                <c:pt idx="132">
                  <c:v>147524</c:v>
                </c:pt>
                <c:pt idx="133">
                  <c:v>147734</c:v>
                </c:pt>
                <c:pt idx="134">
                  <c:v>148034</c:v>
                </c:pt>
                <c:pt idx="135">
                  <c:v>148534</c:v>
                </c:pt>
                <c:pt idx="136">
                  <c:v>153154</c:v>
                </c:pt>
                <c:pt idx="137">
                  <c:v>153214</c:v>
                </c:pt>
                <c:pt idx="138">
                  <c:v>154814</c:v>
                </c:pt>
                <c:pt idx="139">
                  <c:v>154878</c:v>
                </c:pt>
                <c:pt idx="140">
                  <c:v>154941</c:v>
                </c:pt>
                <c:pt idx="141">
                  <c:v>155451</c:v>
                </c:pt>
                <c:pt idx="142">
                  <c:v>156951</c:v>
                </c:pt>
                <c:pt idx="143">
                  <c:v>158951</c:v>
                </c:pt>
                <c:pt idx="144">
                  <c:v>160321</c:v>
                </c:pt>
                <c:pt idx="145">
                  <c:v>162081</c:v>
                </c:pt>
                <c:pt idx="146">
                  <c:v>163431</c:v>
                </c:pt>
                <c:pt idx="147">
                  <c:v>163521</c:v>
                </c:pt>
                <c:pt idx="148">
                  <c:v>164841</c:v>
                </c:pt>
                <c:pt idx="149">
                  <c:v>164931</c:v>
                </c:pt>
                <c:pt idx="150">
                  <c:v>166531</c:v>
                </c:pt>
                <c:pt idx="151">
                  <c:v>167161</c:v>
                </c:pt>
                <c:pt idx="152">
                  <c:v>169561</c:v>
                </c:pt>
                <c:pt idx="153">
                  <c:v>169651</c:v>
                </c:pt>
                <c:pt idx="154">
                  <c:v>170261</c:v>
                </c:pt>
                <c:pt idx="155">
                  <c:v>172081</c:v>
                </c:pt>
                <c:pt idx="156">
                  <c:v>173131</c:v>
                </c:pt>
                <c:pt idx="157">
                  <c:v>173731</c:v>
                </c:pt>
                <c:pt idx="158">
                  <c:v>175081</c:v>
                </c:pt>
                <c:pt idx="159">
                  <c:v>176191</c:v>
                </c:pt>
                <c:pt idx="160">
                  <c:v>176691</c:v>
                </c:pt>
                <c:pt idx="161">
                  <c:v>177831</c:v>
                </c:pt>
                <c:pt idx="162">
                  <c:v>177921</c:v>
                </c:pt>
                <c:pt idx="163">
                  <c:v>178011</c:v>
                </c:pt>
                <c:pt idx="164">
                  <c:v>178511</c:v>
                </c:pt>
                <c:pt idx="165">
                  <c:v>179011</c:v>
                </c:pt>
                <c:pt idx="166">
                  <c:v>179721</c:v>
                </c:pt>
                <c:pt idx="167">
                  <c:v>179959</c:v>
                </c:pt>
                <c:pt idx="168">
                  <c:v>181789</c:v>
                </c:pt>
                <c:pt idx="169">
                  <c:v>182539</c:v>
                </c:pt>
                <c:pt idx="170">
                  <c:v>183739</c:v>
                </c:pt>
                <c:pt idx="171">
                  <c:v>183989</c:v>
                </c:pt>
                <c:pt idx="172">
                  <c:v>184083</c:v>
                </c:pt>
                <c:pt idx="173">
                  <c:v>185323</c:v>
                </c:pt>
                <c:pt idx="174">
                  <c:v>187043</c:v>
                </c:pt>
                <c:pt idx="175">
                  <c:v>187133</c:v>
                </c:pt>
                <c:pt idx="176">
                  <c:v>188333</c:v>
                </c:pt>
                <c:pt idx="177">
                  <c:v>189253</c:v>
                </c:pt>
                <c:pt idx="178">
                  <c:v>190453</c:v>
                </c:pt>
                <c:pt idx="179">
                  <c:v>192723</c:v>
                </c:pt>
                <c:pt idx="180">
                  <c:v>194223</c:v>
                </c:pt>
                <c:pt idx="181">
                  <c:v>195423</c:v>
                </c:pt>
                <c:pt idx="182">
                  <c:v>195633</c:v>
                </c:pt>
                <c:pt idx="183">
                  <c:v>196233</c:v>
                </c:pt>
                <c:pt idx="184">
                  <c:v>197493</c:v>
                </c:pt>
                <c:pt idx="185">
                  <c:v>198213</c:v>
                </c:pt>
                <c:pt idx="186">
                  <c:v>199863</c:v>
                </c:pt>
                <c:pt idx="187">
                  <c:v>201203</c:v>
                </c:pt>
                <c:pt idx="188">
                  <c:v>201813</c:v>
                </c:pt>
                <c:pt idx="189">
                  <c:v>202143</c:v>
                </c:pt>
                <c:pt idx="190">
                  <c:v>202893</c:v>
                </c:pt>
                <c:pt idx="191">
                  <c:v>204593</c:v>
                </c:pt>
                <c:pt idx="192">
                  <c:v>206753</c:v>
                </c:pt>
                <c:pt idx="193">
                  <c:v>208193</c:v>
                </c:pt>
                <c:pt idx="194">
                  <c:v>208743</c:v>
                </c:pt>
                <c:pt idx="195">
                  <c:v>208983</c:v>
                </c:pt>
              </c:numCache>
            </c:numRef>
          </c:xVal>
          <c:yVal>
            <c:numRef>
              <c:f>CoalPlantData_RAW!$O$4:$O$199</c:f>
              <c:numCache>
                <c:formatCode>General</c:formatCode>
                <c:ptCount val="196"/>
                <c:pt idx="0">
                  <c:v>8.7847222222222214</c:v>
                </c:pt>
                <c:pt idx="1">
                  <c:v>9.4236111111111107</c:v>
                </c:pt>
                <c:pt idx="2">
                  <c:v>16.451388888888886</c:v>
                </c:pt>
                <c:pt idx="3">
                  <c:v>17.409722222222221</c:v>
                </c:pt>
                <c:pt idx="4">
                  <c:v>19.006944444444443</c:v>
                </c:pt>
                <c:pt idx="5">
                  <c:v>19.166666666666668</c:v>
                </c:pt>
                <c:pt idx="6">
                  <c:v>19.805555555555554</c:v>
                </c:pt>
                <c:pt idx="7">
                  <c:v>20.444444444444443</c:v>
                </c:pt>
                <c:pt idx="8">
                  <c:v>20.923611111111107</c:v>
                </c:pt>
                <c:pt idx="9">
                  <c:v>20.923611111111107</c:v>
                </c:pt>
                <c:pt idx="10">
                  <c:v>20.923611111111107</c:v>
                </c:pt>
                <c:pt idx="11">
                  <c:v>21.402777777777775</c:v>
                </c:pt>
                <c:pt idx="12">
                  <c:v>21.402777777777775</c:v>
                </c:pt>
                <c:pt idx="13">
                  <c:v>22.680555555555554</c:v>
                </c:pt>
                <c:pt idx="14">
                  <c:v>23.798611111111107</c:v>
                </c:pt>
                <c:pt idx="15">
                  <c:v>24.703291982170668</c:v>
                </c:pt>
                <c:pt idx="16">
                  <c:v>24.916666666666668</c:v>
                </c:pt>
                <c:pt idx="17">
                  <c:v>25.555555555555554</c:v>
                </c:pt>
                <c:pt idx="18">
                  <c:v>25.555555555555554</c:v>
                </c:pt>
                <c:pt idx="19">
                  <c:v>25.874999999999996</c:v>
                </c:pt>
                <c:pt idx="20">
                  <c:v>25.938456584722218</c:v>
                </c:pt>
                <c:pt idx="21">
                  <c:v>26.209113447315811</c:v>
                </c:pt>
                <c:pt idx="22">
                  <c:v>26.209113447315811</c:v>
                </c:pt>
                <c:pt idx="23">
                  <c:v>26.993055555555554</c:v>
                </c:pt>
                <c:pt idx="24">
                  <c:v>26.993055555555554</c:v>
                </c:pt>
                <c:pt idx="25">
                  <c:v>27.312499999999996</c:v>
                </c:pt>
                <c:pt idx="26">
                  <c:v>27.631944444444443</c:v>
                </c:pt>
                <c:pt idx="27">
                  <c:v>27.951388888888889</c:v>
                </c:pt>
                <c:pt idx="28">
                  <c:v>28.270833333333329</c:v>
                </c:pt>
                <c:pt idx="29">
                  <c:v>29.548611111111107</c:v>
                </c:pt>
                <c:pt idx="30">
                  <c:v>31.305555555555554</c:v>
                </c:pt>
                <c:pt idx="31">
                  <c:v>31.465277777777775</c:v>
                </c:pt>
                <c:pt idx="32">
                  <c:v>31.944444444444443</c:v>
                </c:pt>
                <c:pt idx="33">
                  <c:v>32.104166666666664</c:v>
                </c:pt>
                <c:pt idx="34">
                  <c:v>33.0625</c:v>
                </c:pt>
                <c:pt idx="35">
                  <c:v>33.406907920165715</c:v>
                </c:pt>
                <c:pt idx="36">
                  <c:v>33.541666666666664</c:v>
                </c:pt>
                <c:pt idx="37">
                  <c:v>34.020833333333329</c:v>
                </c:pt>
                <c:pt idx="38">
                  <c:v>34.340277777777771</c:v>
                </c:pt>
                <c:pt idx="39">
                  <c:v>34.5</c:v>
                </c:pt>
                <c:pt idx="40">
                  <c:v>34.5</c:v>
                </c:pt>
                <c:pt idx="41">
                  <c:v>34.584608774305558</c:v>
                </c:pt>
                <c:pt idx="42">
                  <c:v>34.659722222222221</c:v>
                </c:pt>
                <c:pt idx="43">
                  <c:v>34.739004349927498</c:v>
                </c:pt>
                <c:pt idx="44">
                  <c:v>34.819444444444443</c:v>
                </c:pt>
                <c:pt idx="45">
                  <c:v>35.138888888888886</c:v>
                </c:pt>
                <c:pt idx="46">
                  <c:v>35.298611111111107</c:v>
                </c:pt>
                <c:pt idx="47">
                  <c:v>35.298611111111107</c:v>
                </c:pt>
                <c:pt idx="48">
                  <c:v>35.446979945205477</c:v>
                </c:pt>
                <c:pt idx="49">
                  <c:v>35.665377800000002</c:v>
                </c:pt>
                <c:pt idx="50">
                  <c:v>35.713888888888889</c:v>
                </c:pt>
                <c:pt idx="51">
                  <c:v>35.777777777777771</c:v>
                </c:pt>
                <c:pt idx="52">
                  <c:v>36.097222222222221</c:v>
                </c:pt>
                <c:pt idx="53">
                  <c:v>36.097222222222221</c:v>
                </c:pt>
                <c:pt idx="54">
                  <c:v>36.453776990556975</c:v>
                </c:pt>
                <c:pt idx="55">
                  <c:v>36.576388888888886</c:v>
                </c:pt>
                <c:pt idx="56">
                  <c:v>36.576388888888886</c:v>
                </c:pt>
                <c:pt idx="57">
                  <c:v>36.736111111111107</c:v>
                </c:pt>
                <c:pt idx="58">
                  <c:v>36.736111111111107</c:v>
                </c:pt>
                <c:pt idx="59">
                  <c:v>36.895833333333336</c:v>
                </c:pt>
                <c:pt idx="60">
                  <c:v>36.895833333333336</c:v>
                </c:pt>
                <c:pt idx="61">
                  <c:v>36.895833333333336</c:v>
                </c:pt>
                <c:pt idx="62">
                  <c:v>37.05555555555555</c:v>
                </c:pt>
                <c:pt idx="63">
                  <c:v>37.375</c:v>
                </c:pt>
                <c:pt idx="64">
                  <c:v>37.375</c:v>
                </c:pt>
                <c:pt idx="65">
                  <c:v>38.013888888888886</c:v>
                </c:pt>
                <c:pt idx="66">
                  <c:v>38.013888888888886</c:v>
                </c:pt>
                <c:pt idx="67">
                  <c:v>38.024953290241903</c:v>
                </c:pt>
                <c:pt idx="68">
                  <c:v>38.49305555555555</c:v>
                </c:pt>
                <c:pt idx="69">
                  <c:v>38.49305555555555</c:v>
                </c:pt>
                <c:pt idx="70">
                  <c:v>38.652777777777779</c:v>
                </c:pt>
                <c:pt idx="71">
                  <c:v>39.451388888888886</c:v>
                </c:pt>
                <c:pt idx="72">
                  <c:v>39.93055555555555</c:v>
                </c:pt>
                <c:pt idx="73">
                  <c:v>39.93055555555555</c:v>
                </c:pt>
                <c:pt idx="74">
                  <c:v>39.93055555555555</c:v>
                </c:pt>
                <c:pt idx="75">
                  <c:v>40.090277777777779</c:v>
                </c:pt>
                <c:pt idx="76">
                  <c:v>40.25</c:v>
                </c:pt>
                <c:pt idx="77">
                  <c:v>40.25</c:v>
                </c:pt>
                <c:pt idx="78">
                  <c:v>40.409722222222214</c:v>
                </c:pt>
                <c:pt idx="79">
                  <c:v>40.569444444444443</c:v>
                </c:pt>
                <c:pt idx="80">
                  <c:v>40.729166666666664</c:v>
                </c:pt>
                <c:pt idx="81">
                  <c:v>40.729166666666664</c:v>
                </c:pt>
                <c:pt idx="82">
                  <c:v>41.048611111111107</c:v>
                </c:pt>
                <c:pt idx="83">
                  <c:v>41.048611111111107</c:v>
                </c:pt>
                <c:pt idx="84">
                  <c:v>41.36805555555555</c:v>
                </c:pt>
                <c:pt idx="85">
                  <c:v>41.36805555555555</c:v>
                </c:pt>
                <c:pt idx="86">
                  <c:v>41.6875</c:v>
                </c:pt>
                <c:pt idx="87">
                  <c:v>41.847222222222214</c:v>
                </c:pt>
                <c:pt idx="88">
                  <c:v>41.847222222222214</c:v>
                </c:pt>
                <c:pt idx="89">
                  <c:v>41.847222222222214</c:v>
                </c:pt>
                <c:pt idx="90">
                  <c:v>42.166666666666657</c:v>
                </c:pt>
                <c:pt idx="91">
                  <c:v>42.33218193402778</c:v>
                </c:pt>
                <c:pt idx="92">
                  <c:v>42.33218193402778</c:v>
                </c:pt>
                <c:pt idx="93">
                  <c:v>42.332181941978433</c:v>
                </c:pt>
                <c:pt idx="94">
                  <c:v>42.332181941978433</c:v>
                </c:pt>
                <c:pt idx="95">
                  <c:v>42.486111111111107</c:v>
                </c:pt>
                <c:pt idx="96">
                  <c:v>42.486111111111107</c:v>
                </c:pt>
                <c:pt idx="97">
                  <c:v>42.806504823342856</c:v>
                </c:pt>
                <c:pt idx="98">
                  <c:v>42.832787793487938</c:v>
                </c:pt>
                <c:pt idx="99">
                  <c:v>42.965277777777779</c:v>
                </c:pt>
                <c:pt idx="100">
                  <c:v>42.965277777777779</c:v>
                </c:pt>
                <c:pt idx="101">
                  <c:v>43.230760963888891</c:v>
                </c:pt>
                <c:pt idx="102">
                  <c:v>43.284722222222214</c:v>
                </c:pt>
                <c:pt idx="103">
                  <c:v>43.284722222222214</c:v>
                </c:pt>
                <c:pt idx="104">
                  <c:v>43.284722222222214</c:v>
                </c:pt>
                <c:pt idx="105">
                  <c:v>43.604166666666657</c:v>
                </c:pt>
                <c:pt idx="106">
                  <c:v>43.763888888888886</c:v>
                </c:pt>
                <c:pt idx="107">
                  <c:v>43.763888888888886</c:v>
                </c:pt>
                <c:pt idx="108">
                  <c:v>43.763888888888886</c:v>
                </c:pt>
                <c:pt idx="109">
                  <c:v>43.763888888888886</c:v>
                </c:pt>
                <c:pt idx="110">
                  <c:v>43.763888888888886</c:v>
                </c:pt>
                <c:pt idx="111">
                  <c:v>44.002738841666662</c:v>
                </c:pt>
                <c:pt idx="112">
                  <c:v>44.083333333333336</c:v>
                </c:pt>
                <c:pt idx="113">
                  <c:v>44.24305555555555</c:v>
                </c:pt>
                <c:pt idx="114">
                  <c:v>44.43185473351577</c:v>
                </c:pt>
                <c:pt idx="115">
                  <c:v>44.5625</c:v>
                </c:pt>
                <c:pt idx="116">
                  <c:v>44.5625</c:v>
                </c:pt>
                <c:pt idx="117">
                  <c:v>45.201388888888886</c:v>
                </c:pt>
                <c:pt idx="118">
                  <c:v>45.520833333333336</c:v>
                </c:pt>
                <c:pt idx="119">
                  <c:v>45.520833333333336</c:v>
                </c:pt>
                <c:pt idx="120">
                  <c:v>45.68055555555555</c:v>
                </c:pt>
                <c:pt idx="121">
                  <c:v>45.840277777777779</c:v>
                </c:pt>
                <c:pt idx="122">
                  <c:v>46.319444444444443</c:v>
                </c:pt>
                <c:pt idx="123">
                  <c:v>46.479166666666657</c:v>
                </c:pt>
                <c:pt idx="124">
                  <c:v>46.798611111111107</c:v>
                </c:pt>
                <c:pt idx="125">
                  <c:v>46.798611111111107</c:v>
                </c:pt>
                <c:pt idx="126">
                  <c:v>46.958333333333336</c:v>
                </c:pt>
                <c:pt idx="127">
                  <c:v>47.277777777777779</c:v>
                </c:pt>
                <c:pt idx="128">
                  <c:v>47.277777777777779</c:v>
                </c:pt>
                <c:pt idx="129">
                  <c:v>47.437499999999993</c:v>
                </c:pt>
                <c:pt idx="130">
                  <c:v>47.437499999999993</c:v>
                </c:pt>
                <c:pt idx="131">
                  <c:v>47.916666666666657</c:v>
                </c:pt>
                <c:pt idx="132">
                  <c:v>47.916666666666657</c:v>
                </c:pt>
                <c:pt idx="133">
                  <c:v>47.916666666666657</c:v>
                </c:pt>
                <c:pt idx="134">
                  <c:v>48.076388888888886</c:v>
                </c:pt>
                <c:pt idx="135">
                  <c:v>48.076388888888886</c:v>
                </c:pt>
                <c:pt idx="136">
                  <c:v>48.076388888888886</c:v>
                </c:pt>
                <c:pt idx="137">
                  <c:v>48.17637293455099</c:v>
                </c:pt>
                <c:pt idx="138">
                  <c:v>48.325814940121361</c:v>
                </c:pt>
                <c:pt idx="139">
                  <c:v>49.378069301325063</c:v>
                </c:pt>
                <c:pt idx="140">
                  <c:v>49.378074291476402</c:v>
                </c:pt>
                <c:pt idx="141">
                  <c:v>49.411800811423895</c:v>
                </c:pt>
                <c:pt idx="142">
                  <c:v>50.152777777777779</c:v>
                </c:pt>
                <c:pt idx="143">
                  <c:v>50.152777777777779</c:v>
                </c:pt>
                <c:pt idx="144">
                  <c:v>50.152777777777779</c:v>
                </c:pt>
                <c:pt idx="145">
                  <c:v>50.312499999999993</c:v>
                </c:pt>
                <c:pt idx="146">
                  <c:v>50.487352988561298</c:v>
                </c:pt>
                <c:pt idx="147">
                  <c:v>51.43055555555555</c:v>
                </c:pt>
                <c:pt idx="148">
                  <c:v>51.43055555555555</c:v>
                </c:pt>
                <c:pt idx="149">
                  <c:v>52.069444444444443</c:v>
                </c:pt>
                <c:pt idx="150">
                  <c:v>52.069444444444443</c:v>
                </c:pt>
                <c:pt idx="151">
                  <c:v>52.229166666666657</c:v>
                </c:pt>
                <c:pt idx="152">
                  <c:v>52.708333333333329</c:v>
                </c:pt>
                <c:pt idx="153">
                  <c:v>53.027777777777779</c:v>
                </c:pt>
                <c:pt idx="154">
                  <c:v>53.187499999999993</c:v>
                </c:pt>
                <c:pt idx="155">
                  <c:v>53.187499999999993</c:v>
                </c:pt>
                <c:pt idx="156">
                  <c:v>53.666666666666657</c:v>
                </c:pt>
                <c:pt idx="157">
                  <c:v>53.729660056944439</c:v>
                </c:pt>
                <c:pt idx="158">
                  <c:v>53.826388888888886</c:v>
                </c:pt>
                <c:pt idx="159">
                  <c:v>53.986111111111107</c:v>
                </c:pt>
                <c:pt idx="160">
                  <c:v>54.145833333333329</c:v>
                </c:pt>
                <c:pt idx="161">
                  <c:v>54.784722222222214</c:v>
                </c:pt>
                <c:pt idx="162">
                  <c:v>54.784722222222214</c:v>
                </c:pt>
                <c:pt idx="163">
                  <c:v>54.944444444444443</c:v>
                </c:pt>
                <c:pt idx="164">
                  <c:v>55.263888888888886</c:v>
                </c:pt>
                <c:pt idx="165">
                  <c:v>55.263888888888886</c:v>
                </c:pt>
                <c:pt idx="166">
                  <c:v>55.583333333333329</c:v>
                </c:pt>
                <c:pt idx="167">
                  <c:v>55.74305555555555</c:v>
                </c:pt>
                <c:pt idx="168">
                  <c:v>55.902777777777779</c:v>
                </c:pt>
                <c:pt idx="169">
                  <c:v>55.902777777777779</c:v>
                </c:pt>
                <c:pt idx="170">
                  <c:v>56.062499999999993</c:v>
                </c:pt>
                <c:pt idx="171">
                  <c:v>56.062499999999993</c:v>
                </c:pt>
                <c:pt idx="172">
                  <c:v>56.199989256249999</c:v>
                </c:pt>
                <c:pt idx="173">
                  <c:v>56.541666666666657</c:v>
                </c:pt>
                <c:pt idx="174">
                  <c:v>57.18055555555555</c:v>
                </c:pt>
                <c:pt idx="175">
                  <c:v>57.499999999999993</c:v>
                </c:pt>
                <c:pt idx="176">
                  <c:v>57.499999999999993</c:v>
                </c:pt>
                <c:pt idx="177">
                  <c:v>57.659722222222214</c:v>
                </c:pt>
                <c:pt idx="178">
                  <c:v>58.138888888888886</c:v>
                </c:pt>
                <c:pt idx="179">
                  <c:v>58.378472222222214</c:v>
                </c:pt>
                <c:pt idx="180">
                  <c:v>58.458333333333329</c:v>
                </c:pt>
                <c:pt idx="181">
                  <c:v>58.61805555555555</c:v>
                </c:pt>
                <c:pt idx="182">
                  <c:v>58.61805555555555</c:v>
                </c:pt>
                <c:pt idx="183">
                  <c:v>58.979109607432463</c:v>
                </c:pt>
                <c:pt idx="184">
                  <c:v>61.49305555555555</c:v>
                </c:pt>
                <c:pt idx="185">
                  <c:v>61.49305555555555</c:v>
                </c:pt>
                <c:pt idx="186">
                  <c:v>61.652777777777779</c:v>
                </c:pt>
                <c:pt idx="187">
                  <c:v>62.451388888888886</c:v>
                </c:pt>
                <c:pt idx="188">
                  <c:v>62.531249999999993</c:v>
                </c:pt>
                <c:pt idx="189">
                  <c:v>63.569444444444443</c:v>
                </c:pt>
                <c:pt idx="190">
                  <c:v>65.645833333333329</c:v>
                </c:pt>
                <c:pt idx="191">
                  <c:v>65.805555555555543</c:v>
                </c:pt>
                <c:pt idx="192">
                  <c:v>66.604166666666657</c:v>
                </c:pt>
                <c:pt idx="193">
                  <c:v>66.763888888888886</c:v>
                </c:pt>
                <c:pt idx="194">
                  <c:v>67.779657374999985</c:v>
                </c:pt>
                <c:pt idx="195">
                  <c:v>100.82031040223404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9-47AF-95D2-336D924E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60336"/>
        <c:axId val="1803566160"/>
      </c:scatterChart>
      <c:valAx>
        <c:axId val="18035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66160"/>
        <c:crosses val="autoZero"/>
        <c:crossBetween val="midCat"/>
      </c:valAx>
      <c:valAx>
        <c:axId val="18035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Price_Distribution!$P$4:$P$13</c:f>
              <c:numCache>
                <c:formatCode>0%</c:formatCode>
                <c:ptCount val="10"/>
                <c:pt idx="0">
                  <c:v>0.02</c:v>
                </c:pt>
                <c:pt idx="1">
                  <c:v>0.05</c:v>
                </c:pt>
                <c:pt idx="2">
                  <c:v>0.09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0.24</c:v>
                </c:pt>
                <c:pt idx="6">
                  <c:v>0.55000000000000004</c:v>
                </c:pt>
                <c:pt idx="7">
                  <c:v>0.70000000000000007</c:v>
                </c:pt>
                <c:pt idx="8">
                  <c:v>0.85000000000000009</c:v>
                </c:pt>
                <c:pt idx="9">
                  <c:v>1</c:v>
                </c:pt>
              </c:numCache>
            </c:numRef>
          </c:xVal>
          <c:yVal>
            <c:numRef>
              <c:f>Price_Distribution!$Q$4:$Q$13</c:f>
              <c:numCache>
                <c:formatCode>_(* #,##0.00_);_(* \(#,##0.00\);_(* "-"??_);_(@_)</c:formatCode>
                <c:ptCount val="10"/>
                <c:pt idx="0">
                  <c:v>6.5730290574034242</c:v>
                </c:pt>
                <c:pt idx="1">
                  <c:v>4.8496766122950605</c:v>
                </c:pt>
                <c:pt idx="2">
                  <c:v>4.1958281251131435</c:v>
                </c:pt>
                <c:pt idx="3">
                  <c:v>3.8418932857808272</c:v>
                </c:pt>
                <c:pt idx="4">
                  <c:v>3.5866986024328749</c:v>
                </c:pt>
                <c:pt idx="5">
                  <c:v>3.4037865962136977</c:v>
                </c:pt>
                <c:pt idx="6">
                  <c:v>3.0371369574114806</c:v>
                </c:pt>
                <c:pt idx="7">
                  <c:v>2.7256350805479426</c:v>
                </c:pt>
                <c:pt idx="8">
                  <c:v>2.4757156137041085</c:v>
                </c:pt>
                <c:pt idx="9">
                  <c:v>2.0241439885808266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18-4013-9506-1EE66E85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70368"/>
        <c:axId val="1417669120"/>
      </c:scatterChart>
      <c:valAx>
        <c:axId val="1417670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69120"/>
        <c:crosses val="autoZero"/>
        <c:crossBetween val="midCat"/>
      </c:valAx>
      <c:valAx>
        <c:axId val="14176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 (INR/kWh)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178</xdr:row>
      <xdr:rowOff>179070</xdr:rowOff>
    </xdr:from>
    <xdr:to>
      <xdr:col>11</xdr:col>
      <xdr:colOff>289560</xdr:colOff>
      <xdr:row>193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B48A6-C4B9-4721-884A-45BD9F9C7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179</xdr:row>
      <xdr:rowOff>95250</xdr:rowOff>
    </xdr:from>
    <xdr:to>
      <xdr:col>18</xdr:col>
      <xdr:colOff>502920</xdr:colOff>
      <xdr:row>194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A6A2E-AA02-44DF-8508-58430215F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178</xdr:row>
      <xdr:rowOff>179070</xdr:rowOff>
    </xdr:from>
    <xdr:to>
      <xdr:col>11</xdr:col>
      <xdr:colOff>289560</xdr:colOff>
      <xdr:row>193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9427B-F75D-4B0B-B487-705200D8D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179</xdr:row>
      <xdr:rowOff>95250</xdr:rowOff>
    </xdr:from>
    <xdr:to>
      <xdr:col>18</xdr:col>
      <xdr:colOff>502920</xdr:colOff>
      <xdr:row>194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5FC2F-E904-4D9A-86C4-1E5803E8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1004167</xdr:colOff>
      <xdr:row>16</xdr:row>
      <xdr:rowOff>136814</xdr:rowOff>
    </xdr:from>
    <xdr:to>
      <xdr:col>19</xdr:col>
      <xdr:colOff>607578</xdr:colOff>
      <xdr:row>31</xdr:row>
      <xdr:rowOff>117764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27660-0DA3-4D8A-BD42-A30620D87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b Chattopadhyay" id="{B8F02000-4175-4410-8A75-E5D7790A6BC7}" userId="Deb Chattopadhya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1-06-10T21:06:46.04" personId="{B8F02000-4175-4410-8A75-E5D7790A6BC7}" id="{66E65CE2-1E53-4759-8EA4-F42CEA1417D8}">
    <text>Please update if possible with FY21 data</text>
  </threadedComment>
  <threadedComment ref="E4" dT="2021-06-10T21:06:46.04" personId="{B8F02000-4175-4410-8A75-E5D7790A6BC7}" id="{6AC4797B-387D-4100-BBD0-C66BC47AE38F}">
    <text>Please update if possible with FY21 data</text>
  </threadedComment>
  <threadedComment ref="D13" dT="2021-06-10T21:08:00.45" personId="{B8F02000-4175-4410-8A75-E5D7790A6BC7}" id="{5E828024-7DFB-4B20-9CD2-17590E019624}">
    <text>Set at 90% of FY21 level - if no better data available - we need a scenario with a sharper drop (it can't be more than 90% I presume)</text>
  </threadedComment>
  <threadedComment ref="D23" dT="2021-06-10T21:08:27.16" personId="{B8F02000-4175-4410-8A75-E5D7790A6BC7}" id="{CECFB0A2-BF66-4B51-8943-FAC585230701}">
    <text>Set at 80% of FY21 - again needs a better number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1"/>
  <sheetViews>
    <sheetView zoomScale="169" workbookViewId="0">
      <selection activeCell="E5" sqref="E5"/>
    </sheetView>
  </sheetViews>
  <sheetFormatPr defaultColWidth="8.85546875" defaultRowHeight="14.45"/>
  <cols>
    <col min="1" max="1" width="33.85546875" customWidth="1"/>
    <col min="3" max="3" width="9.85546875" bestFit="1" customWidth="1"/>
    <col min="4" max="5" width="13.85546875" customWidth="1"/>
    <col min="17" max="17" width="11" customWidth="1"/>
  </cols>
  <sheetData>
    <row r="1" spans="1:18">
      <c r="A1" s="1" t="s">
        <v>0</v>
      </c>
    </row>
    <row r="3" spans="1:18">
      <c r="A3" s="9"/>
      <c r="B3" s="16" t="s">
        <v>1</v>
      </c>
      <c r="C3" s="16" t="s">
        <v>2</v>
      </c>
      <c r="D3" s="21" t="s">
        <v>3</v>
      </c>
      <c r="E3" s="21" t="s">
        <v>4</v>
      </c>
      <c r="F3" s="9" t="s">
        <v>5</v>
      </c>
      <c r="G3" s="9" t="s">
        <v>6</v>
      </c>
    </row>
    <row r="4" spans="1:18">
      <c r="A4" s="9" t="s">
        <v>7</v>
      </c>
      <c r="B4" s="17">
        <v>38.75</v>
      </c>
      <c r="C4" s="17">
        <v>10.612009803921572</v>
      </c>
      <c r="D4" s="18">
        <f t="shared" ref="D4:D35" si="0">B4+C4</f>
        <v>49.362009803921573</v>
      </c>
      <c r="E4" s="11">
        <f>3000/72</f>
        <v>41.666666666666664</v>
      </c>
      <c r="F4" s="14">
        <v>1200</v>
      </c>
      <c r="G4" s="9">
        <v>2010</v>
      </c>
      <c r="I4">
        <f>F4/1000*8.76*0.7</f>
        <v>7.3583999999999987</v>
      </c>
      <c r="J4">
        <f>2021-G4</f>
        <v>11</v>
      </c>
      <c r="K4">
        <f>IF(J4&gt;40,0,1)</f>
        <v>1</v>
      </c>
      <c r="L4">
        <f>I4*K4</f>
        <v>7.3583999999999987</v>
      </c>
      <c r="N4">
        <v>2400</v>
      </c>
      <c r="O4">
        <f>P4*1.15</f>
        <v>8.7847222222222214</v>
      </c>
      <c r="P4" s="17">
        <v>7.6388888888888893</v>
      </c>
      <c r="Q4" s="17">
        <f>R4</f>
        <v>2400</v>
      </c>
      <c r="R4" s="14">
        <v>2400</v>
      </c>
    </row>
    <row r="5" spans="1:18">
      <c r="A5" s="9" t="s">
        <v>8</v>
      </c>
      <c r="B5" s="17">
        <v>57.222222222222221</v>
      </c>
      <c r="C5" s="17">
        <v>17.704248366013072</v>
      </c>
      <c r="D5" s="18">
        <f t="shared" si="0"/>
        <v>74.92647058823529</v>
      </c>
      <c r="E5" s="11">
        <f t="shared" ref="E5:E68" si="1">3000/72</f>
        <v>41.666666666666664</v>
      </c>
      <c r="F5" s="14">
        <v>1700</v>
      </c>
      <c r="G5" s="9">
        <v>2009</v>
      </c>
      <c r="I5">
        <f>F5/1000*8.76*0.7</f>
        <v>10.424399999999999</v>
      </c>
      <c r="J5">
        <f t="shared" ref="J5:J68" si="2">2021-G5</f>
        <v>12</v>
      </c>
      <c r="K5">
        <f t="shared" ref="K5:K68" si="3">IF(J5&gt;40,0,1)</f>
        <v>1</v>
      </c>
      <c r="L5">
        <f t="shared" ref="L5:L68" si="4">I5*K5</f>
        <v>10.424399999999999</v>
      </c>
      <c r="N5">
        <v>3720</v>
      </c>
      <c r="O5">
        <f>P5*1.15</f>
        <v>9.4236111111111107</v>
      </c>
      <c r="P5" s="17">
        <v>8.1944444444444446</v>
      </c>
      <c r="Q5" s="17">
        <f>Q4+R5</f>
        <v>3720</v>
      </c>
      <c r="R5" s="14">
        <v>1320</v>
      </c>
    </row>
    <row r="6" spans="1:18">
      <c r="A6" s="9" t="s">
        <v>9</v>
      </c>
      <c r="B6" s="17">
        <v>39.583333333333336</v>
      </c>
      <c r="C6" s="17">
        <v>10.784313725490197</v>
      </c>
      <c r="D6" s="18">
        <f t="shared" si="0"/>
        <v>50.367647058823536</v>
      </c>
      <c r="E6" s="11">
        <f t="shared" si="1"/>
        <v>41.666666666666664</v>
      </c>
      <c r="F6" s="14">
        <v>1980</v>
      </c>
      <c r="G6" s="9">
        <v>2014</v>
      </c>
      <c r="I6">
        <f t="shared" ref="I6:I68" si="5">F6/1000*8.76*0.7</f>
        <v>12.141359999999999</v>
      </c>
      <c r="J6">
        <f t="shared" si="2"/>
        <v>7</v>
      </c>
      <c r="K6">
        <f t="shared" si="3"/>
        <v>1</v>
      </c>
      <c r="L6">
        <f t="shared" si="4"/>
        <v>12.141359999999999</v>
      </c>
      <c r="N6">
        <v>4520</v>
      </c>
      <c r="O6">
        <f t="shared" ref="O6:O68" si="6">P6*1.15</f>
        <v>16.451388888888886</v>
      </c>
      <c r="P6" s="17">
        <v>14.305555555555555</v>
      </c>
      <c r="Q6" s="17">
        <f t="shared" ref="Q6:Q69" si="7">Q5+R6</f>
        <v>4520</v>
      </c>
      <c r="R6" s="14">
        <v>800</v>
      </c>
    </row>
    <row r="7" spans="1:18">
      <c r="A7" s="9" t="s">
        <v>10</v>
      </c>
      <c r="B7" s="17">
        <v>47.777777777777779</v>
      </c>
      <c r="C7" s="17">
        <v>16.446078431372548</v>
      </c>
      <c r="D7" s="18">
        <f t="shared" si="0"/>
        <v>64.223856209150327</v>
      </c>
      <c r="E7" s="11">
        <f t="shared" si="1"/>
        <v>41.666666666666664</v>
      </c>
      <c r="F7" s="14">
        <v>90</v>
      </c>
      <c r="G7" s="9">
        <v>2011</v>
      </c>
      <c r="I7">
        <f t="shared" si="5"/>
        <v>0.55187999999999993</v>
      </c>
      <c r="J7">
        <f t="shared" si="2"/>
        <v>10</v>
      </c>
      <c r="K7">
        <f t="shared" si="3"/>
        <v>1</v>
      </c>
      <c r="L7">
        <f t="shared" si="4"/>
        <v>0.55187999999999993</v>
      </c>
      <c r="N7">
        <v>4770</v>
      </c>
      <c r="O7">
        <f t="shared" si="6"/>
        <v>17.409722222222221</v>
      </c>
      <c r="P7" s="17">
        <v>15.138888888888889</v>
      </c>
      <c r="Q7" s="17">
        <f>Q6+R7</f>
        <v>4770</v>
      </c>
      <c r="R7" s="14">
        <v>250</v>
      </c>
    </row>
    <row r="8" spans="1:18">
      <c r="A8" s="9" t="s">
        <v>11</v>
      </c>
      <c r="B8" s="17">
        <v>44.722222222222221</v>
      </c>
      <c r="C8" s="17">
        <v>16.535947712418302</v>
      </c>
      <c r="D8" s="18">
        <f t="shared" si="0"/>
        <v>61.25816993464052</v>
      </c>
      <c r="E8" s="11">
        <f t="shared" si="1"/>
        <v>41.666666666666664</v>
      </c>
      <c r="F8" s="14">
        <v>90</v>
      </c>
      <c r="G8" s="9">
        <v>2012</v>
      </c>
      <c r="I8">
        <f t="shared" si="5"/>
        <v>0.55187999999999993</v>
      </c>
      <c r="J8">
        <f t="shared" si="2"/>
        <v>9</v>
      </c>
      <c r="K8">
        <f t="shared" si="3"/>
        <v>1</v>
      </c>
      <c r="L8">
        <f t="shared" si="4"/>
        <v>0.55187999999999993</v>
      </c>
      <c r="N8">
        <v>8730</v>
      </c>
      <c r="O8">
        <f t="shared" si="6"/>
        <v>19.006944444444443</v>
      </c>
      <c r="P8" s="17">
        <v>16.527777777777779</v>
      </c>
      <c r="Q8" s="17">
        <f t="shared" si="7"/>
        <v>8730</v>
      </c>
      <c r="R8" s="14">
        <v>3960</v>
      </c>
    </row>
    <row r="9" spans="1:18">
      <c r="A9" s="9" t="s">
        <v>12</v>
      </c>
      <c r="B9" s="17">
        <v>45.277777777777779</v>
      </c>
      <c r="C9" s="17">
        <v>16.446078431372548</v>
      </c>
      <c r="D9" s="18">
        <f t="shared" si="0"/>
        <v>61.723856209150327</v>
      </c>
      <c r="E9" s="11">
        <f t="shared" si="1"/>
        <v>41.666666666666664</v>
      </c>
      <c r="F9" s="14">
        <v>90</v>
      </c>
      <c r="G9" s="9">
        <v>2011</v>
      </c>
      <c r="I9">
        <f t="shared" si="5"/>
        <v>0.55187999999999993</v>
      </c>
      <c r="J9">
        <f t="shared" si="2"/>
        <v>10</v>
      </c>
      <c r="K9">
        <f t="shared" si="3"/>
        <v>1</v>
      </c>
      <c r="L9">
        <f t="shared" si="4"/>
        <v>0.55187999999999993</v>
      </c>
      <c r="N9">
        <v>9730</v>
      </c>
      <c r="O9">
        <f t="shared" si="6"/>
        <v>19.166666666666668</v>
      </c>
      <c r="P9" s="17">
        <v>16.666666666666668</v>
      </c>
      <c r="Q9" s="17">
        <f t="shared" si="7"/>
        <v>9730</v>
      </c>
      <c r="R9" s="14">
        <v>1000</v>
      </c>
    </row>
    <row r="10" spans="1:18">
      <c r="A10" s="9" t="s">
        <v>13</v>
      </c>
      <c r="B10" s="17">
        <v>40.833333333333336</v>
      </c>
      <c r="C10" s="17">
        <v>17.344771241830063</v>
      </c>
      <c r="D10" s="18">
        <f t="shared" si="0"/>
        <v>58.178104575163403</v>
      </c>
      <c r="E10" s="11">
        <f t="shared" si="1"/>
        <v>41.666666666666664</v>
      </c>
      <c r="F10" s="14">
        <v>540</v>
      </c>
      <c r="G10" s="9">
        <v>2016</v>
      </c>
      <c r="I10">
        <f t="shared" si="5"/>
        <v>3.31128</v>
      </c>
      <c r="J10">
        <f>2021-G10</f>
        <v>5</v>
      </c>
      <c r="K10">
        <f t="shared" si="3"/>
        <v>1</v>
      </c>
      <c r="L10">
        <f t="shared" si="4"/>
        <v>3.31128</v>
      </c>
      <c r="N10">
        <v>9980</v>
      </c>
      <c r="O10">
        <f t="shared" si="6"/>
        <v>19.805555555555554</v>
      </c>
      <c r="P10" s="17">
        <v>17.222222222222221</v>
      </c>
      <c r="Q10" s="17">
        <f t="shared" si="7"/>
        <v>9980</v>
      </c>
      <c r="R10" s="15">
        <v>250</v>
      </c>
    </row>
    <row r="11" spans="1:18">
      <c r="A11" s="9" t="s">
        <v>14</v>
      </c>
      <c r="B11" s="17">
        <v>41.25</v>
      </c>
      <c r="C11" s="17">
        <v>38.499591503267972</v>
      </c>
      <c r="D11" s="18">
        <f t="shared" si="0"/>
        <v>79.749591503267965</v>
      </c>
      <c r="E11" s="11">
        <f t="shared" si="1"/>
        <v>41.666666666666664</v>
      </c>
      <c r="F11" s="14">
        <v>750</v>
      </c>
      <c r="G11" s="9">
        <v>2015</v>
      </c>
      <c r="I11">
        <f>F11/1000*8.76*0.7</f>
        <v>4.5990000000000002</v>
      </c>
      <c r="J11">
        <f t="shared" si="2"/>
        <v>6</v>
      </c>
      <c r="K11">
        <f t="shared" si="3"/>
        <v>1</v>
      </c>
      <c r="L11">
        <f>I11*K11</f>
        <v>4.5990000000000002</v>
      </c>
      <c r="N11">
        <v>10580</v>
      </c>
      <c r="O11">
        <f t="shared" si="6"/>
        <v>20.444444444444443</v>
      </c>
      <c r="P11" s="17">
        <v>17.777777777777779</v>
      </c>
      <c r="Q11" s="17">
        <f t="shared" si="7"/>
        <v>10580</v>
      </c>
      <c r="R11" s="14">
        <v>600</v>
      </c>
    </row>
    <row r="12" spans="1:18">
      <c r="A12" s="9" t="s">
        <v>15</v>
      </c>
      <c r="B12" s="17">
        <v>33.472222222222221</v>
      </c>
      <c r="C12" s="17">
        <v>15.547385620915033</v>
      </c>
      <c r="D12" s="18">
        <f t="shared" si="0"/>
        <v>49.019607843137251</v>
      </c>
      <c r="E12" s="11">
        <f t="shared" si="1"/>
        <v>41.666666666666664</v>
      </c>
      <c r="F12" s="14">
        <v>500</v>
      </c>
      <c r="G12" s="9">
        <v>2018</v>
      </c>
      <c r="I12">
        <f t="shared" si="5"/>
        <v>3.0659999999999998</v>
      </c>
      <c r="J12">
        <f t="shared" si="2"/>
        <v>3</v>
      </c>
      <c r="K12">
        <f t="shared" si="3"/>
        <v>1</v>
      </c>
      <c r="L12">
        <f t="shared" si="4"/>
        <v>3.0659999999999998</v>
      </c>
      <c r="N12">
        <v>14730</v>
      </c>
      <c r="O12">
        <f t="shared" si="6"/>
        <v>20.923611111111107</v>
      </c>
      <c r="P12" s="17">
        <v>18.194444444444443</v>
      </c>
      <c r="Q12" s="17">
        <f t="shared" si="7"/>
        <v>14730</v>
      </c>
      <c r="R12" s="14">
        <v>4150</v>
      </c>
    </row>
    <row r="13" spans="1:18">
      <c r="A13" s="9" t="s">
        <v>16</v>
      </c>
      <c r="B13" s="17">
        <v>48.75</v>
      </c>
      <c r="C13" s="17">
        <v>18.513071895424837</v>
      </c>
      <c r="D13" s="18">
        <f t="shared" si="0"/>
        <v>67.263071895424844</v>
      </c>
      <c r="E13" s="11">
        <f t="shared" si="1"/>
        <v>41.666666666666664</v>
      </c>
      <c r="F13" s="14">
        <v>1200</v>
      </c>
      <c r="G13" s="9">
        <v>2014</v>
      </c>
      <c r="I13">
        <f t="shared" si="5"/>
        <v>7.3583999999999987</v>
      </c>
      <c r="J13">
        <f t="shared" si="2"/>
        <v>7</v>
      </c>
      <c r="K13">
        <f t="shared" si="3"/>
        <v>1</v>
      </c>
      <c r="L13">
        <f t="shared" si="4"/>
        <v>7.3583999999999987</v>
      </c>
      <c r="N13">
        <v>17730</v>
      </c>
      <c r="O13">
        <f t="shared" si="6"/>
        <v>20.923611111111107</v>
      </c>
      <c r="P13" s="17">
        <v>18.194444444444443</v>
      </c>
      <c r="Q13" s="17">
        <f t="shared" si="7"/>
        <v>17730</v>
      </c>
      <c r="R13" s="14">
        <v>3000</v>
      </c>
    </row>
    <row r="14" spans="1:18">
      <c r="A14" s="9" t="s">
        <v>17</v>
      </c>
      <c r="B14" s="17">
        <v>46.25</v>
      </c>
      <c r="C14" s="17">
        <v>15.805179738562092</v>
      </c>
      <c r="D14" s="18">
        <f t="shared" si="0"/>
        <v>62.055179738562089</v>
      </c>
      <c r="E14" s="11">
        <f t="shared" si="1"/>
        <v>41.666666666666664</v>
      </c>
      <c r="F14" s="14">
        <v>610</v>
      </c>
      <c r="G14" s="9">
        <v>1978</v>
      </c>
      <c r="I14">
        <f t="shared" si="5"/>
        <v>3.7405199999999992</v>
      </c>
      <c r="J14">
        <f t="shared" si="2"/>
        <v>43</v>
      </c>
      <c r="K14">
        <f t="shared" si="3"/>
        <v>0</v>
      </c>
      <c r="L14">
        <f t="shared" si="4"/>
        <v>0</v>
      </c>
      <c r="N14">
        <v>19780</v>
      </c>
      <c r="O14">
        <f t="shared" si="6"/>
        <v>20.923611111111107</v>
      </c>
      <c r="P14" s="17">
        <v>18.194444444444443</v>
      </c>
      <c r="Q14" s="17">
        <f t="shared" si="7"/>
        <v>19780</v>
      </c>
      <c r="R14" s="14">
        <v>2050</v>
      </c>
    </row>
    <row r="15" spans="1:18">
      <c r="A15" s="9" t="s">
        <v>18</v>
      </c>
      <c r="B15" s="17">
        <v>14.305555555555555</v>
      </c>
      <c r="C15" s="17">
        <v>19.052287581699346</v>
      </c>
      <c r="D15" s="18">
        <f t="shared" si="0"/>
        <v>33.357843137254903</v>
      </c>
      <c r="E15" s="11">
        <f t="shared" si="1"/>
        <v>41.666666666666664</v>
      </c>
      <c r="F15" s="14">
        <v>800</v>
      </c>
      <c r="G15" s="9">
        <v>2018</v>
      </c>
      <c r="I15">
        <f t="shared" si="5"/>
        <v>4.9055999999999997</v>
      </c>
      <c r="J15">
        <f t="shared" si="2"/>
        <v>3</v>
      </c>
      <c r="K15">
        <f t="shared" si="3"/>
        <v>1</v>
      </c>
      <c r="L15">
        <f t="shared" si="4"/>
        <v>4.9055999999999997</v>
      </c>
      <c r="N15">
        <v>20030</v>
      </c>
      <c r="O15">
        <f t="shared" si="6"/>
        <v>21.402777777777775</v>
      </c>
      <c r="P15" s="17">
        <v>18.611111111111111</v>
      </c>
      <c r="Q15" s="17">
        <f t="shared" si="7"/>
        <v>20030</v>
      </c>
      <c r="R15" s="14">
        <v>250</v>
      </c>
    </row>
    <row r="16" spans="1:18">
      <c r="A16" s="9" t="s">
        <v>19</v>
      </c>
      <c r="B16" s="17">
        <v>45.277777777777779</v>
      </c>
      <c r="C16" s="19">
        <v>10.277777777777779</v>
      </c>
      <c r="D16" s="20">
        <f t="shared" si="0"/>
        <v>55.555555555555557</v>
      </c>
      <c r="E16" s="11">
        <f t="shared" si="1"/>
        <v>41.666666666666664</v>
      </c>
      <c r="F16" s="14">
        <v>1600</v>
      </c>
      <c r="G16" s="9">
        <v>2008</v>
      </c>
      <c r="I16">
        <f t="shared" si="5"/>
        <v>9.8111999999999995</v>
      </c>
      <c r="J16">
        <f t="shared" si="2"/>
        <v>13</v>
      </c>
      <c r="K16">
        <f t="shared" si="3"/>
        <v>1</v>
      </c>
      <c r="L16">
        <f t="shared" si="4"/>
        <v>9.8111999999999995</v>
      </c>
      <c r="N16">
        <v>20130</v>
      </c>
      <c r="O16">
        <f t="shared" si="6"/>
        <v>21.402777777777775</v>
      </c>
      <c r="P16" s="17">
        <v>18.611111111111111</v>
      </c>
      <c r="Q16" s="17">
        <f t="shared" si="7"/>
        <v>20130</v>
      </c>
      <c r="R16" s="14">
        <v>100</v>
      </c>
    </row>
    <row r="17" spans="1:18">
      <c r="A17" s="9" t="s">
        <v>20</v>
      </c>
      <c r="B17" s="17">
        <v>43.902046077009828</v>
      </c>
      <c r="C17" s="17">
        <v>13.194444444444445</v>
      </c>
      <c r="D17" s="18">
        <f t="shared" si="0"/>
        <v>57.096490521454271</v>
      </c>
      <c r="E17" s="11">
        <f t="shared" si="1"/>
        <v>41.666666666666664</v>
      </c>
      <c r="F17" s="14">
        <v>1350</v>
      </c>
      <c r="G17" s="9">
        <v>2014</v>
      </c>
      <c r="I17">
        <f t="shared" si="5"/>
        <v>8.2782</v>
      </c>
      <c r="J17">
        <f t="shared" si="2"/>
        <v>7</v>
      </c>
      <c r="K17">
        <f t="shared" si="3"/>
        <v>1</v>
      </c>
      <c r="L17">
        <f t="shared" si="4"/>
        <v>8.2782</v>
      </c>
      <c r="N17">
        <v>22730</v>
      </c>
      <c r="O17">
        <f t="shared" si="6"/>
        <v>22.680555555555554</v>
      </c>
      <c r="P17" s="17">
        <v>19.722222222222221</v>
      </c>
      <c r="Q17" s="17">
        <f t="shared" si="7"/>
        <v>22730</v>
      </c>
      <c r="R17" s="14">
        <v>2600</v>
      </c>
    </row>
    <row r="18" spans="1:18">
      <c r="A18" s="9" t="s">
        <v>21</v>
      </c>
      <c r="B18" s="17">
        <v>41.805555555555557</v>
      </c>
      <c r="C18" s="17">
        <v>28.75</v>
      </c>
      <c r="D18" s="18">
        <f t="shared" si="0"/>
        <v>70.555555555555557</v>
      </c>
      <c r="E18" s="11">
        <f t="shared" si="1"/>
        <v>41.666666666666664</v>
      </c>
      <c r="F18" s="14">
        <v>300</v>
      </c>
      <c r="G18" s="9">
        <v>2015</v>
      </c>
      <c r="I18">
        <f t="shared" si="5"/>
        <v>1.8395999999999997</v>
      </c>
      <c r="J18">
        <f t="shared" si="2"/>
        <v>6</v>
      </c>
      <c r="K18">
        <f t="shared" si="3"/>
        <v>1</v>
      </c>
      <c r="L18">
        <f t="shared" si="4"/>
        <v>1.8395999999999997</v>
      </c>
      <c r="N18">
        <v>25710</v>
      </c>
      <c r="O18">
        <f t="shared" si="6"/>
        <v>23.798611111111107</v>
      </c>
      <c r="P18" s="17">
        <v>20.694444444444443</v>
      </c>
      <c r="Q18" s="17">
        <f t="shared" si="7"/>
        <v>25710</v>
      </c>
      <c r="R18" s="14">
        <v>2980</v>
      </c>
    </row>
    <row r="19" spans="1:18">
      <c r="A19" s="9" t="s">
        <v>22</v>
      </c>
      <c r="B19" s="17">
        <v>37.638888888888886</v>
      </c>
      <c r="C19" s="17">
        <v>23.055555555555557</v>
      </c>
      <c r="D19" s="18">
        <f t="shared" si="0"/>
        <v>60.694444444444443</v>
      </c>
      <c r="E19" s="11">
        <f t="shared" si="1"/>
        <v>41.666666666666664</v>
      </c>
      <c r="F19" s="14">
        <v>350</v>
      </c>
      <c r="G19" s="9">
        <v>2015</v>
      </c>
      <c r="I19">
        <f t="shared" si="5"/>
        <v>2.1461999999999999</v>
      </c>
      <c r="J19">
        <f t="shared" si="2"/>
        <v>6</v>
      </c>
      <c r="K19">
        <f t="shared" si="3"/>
        <v>1</v>
      </c>
      <c r="L19">
        <f t="shared" si="4"/>
        <v>2.1461999999999999</v>
      </c>
      <c r="N19">
        <v>25735</v>
      </c>
      <c r="O19">
        <f t="shared" si="6"/>
        <v>24.703291982170668</v>
      </c>
      <c r="P19" s="17">
        <v>21.481123462757104</v>
      </c>
      <c r="Q19" s="17">
        <f t="shared" si="7"/>
        <v>25735</v>
      </c>
      <c r="R19" s="14">
        <v>25</v>
      </c>
    </row>
    <row r="20" spans="1:18">
      <c r="A20" s="9" t="s">
        <v>23</v>
      </c>
      <c r="B20" s="17">
        <v>31.388888888888889</v>
      </c>
      <c r="C20" s="17">
        <v>17.802499999999998</v>
      </c>
      <c r="D20" s="18">
        <f t="shared" si="0"/>
        <v>49.191388888888888</v>
      </c>
      <c r="E20" s="11">
        <f t="shared" si="1"/>
        <v>41.666666666666664</v>
      </c>
      <c r="F20" s="14">
        <v>1400</v>
      </c>
      <c r="G20" s="9">
        <v>2014</v>
      </c>
      <c r="I20">
        <f t="shared" si="5"/>
        <v>8.5847999999999995</v>
      </c>
      <c r="J20">
        <f t="shared" si="2"/>
        <v>7</v>
      </c>
      <c r="K20">
        <f t="shared" si="3"/>
        <v>1</v>
      </c>
      <c r="L20">
        <f t="shared" si="4"/>
        <v>8.5847999999999995</v>
      </c>
      <c r="N20">
        <v>25945</v>
      </c>
      <c r="O20">
        <f t="shared" si="6"/>
        <v>24.916666666666668</v>
      </c>
      <c r="P20" s="17">
        <v>21.666666666666668</v>
      </c>
      <c r="Q20" s="17">
        <f t="shared" si="7"/>
        <v>25945</v>
      </c>
      <c r="R20" s="15">
        <v>210</v>
      </c>
    </row>
    <row r="21" spans="1:18">
      <c r="A21" s="9" t="s">
        <v>24</v>
      </c>
      <c r="B21" s="17">
        <v>43.611111111111114</v>
      </c>
      <c r="C21" s="17">
        <v>21.838235294117649</v>
      </c>
      <c r="D21" s="18">
        <f t="shared" si="0"/>
        <v>65.449346405228766</v>
      </c>
      <c r="E21" s="11">
        <f t="shared" si="1"/>
        <v>41.666666666666664</v>
      </c>
      <c r="F21" s="14">
        <v>1500</v>
      </c>
      <c r="G21" s="9">
        <v>2011</v>
      </c>
      <c r="I21">
        <f t="shared" si="5"/>
        <v>9.1980000000000004</v>
      </c>
      <c r="J21">
        <f t="shared" si="2"/>
        <v>10</v>
      </c>
      <c r="K21">
        <f t="shared" si="3"/>
        <v>1</v>
      </c>
      <c r="L21">
        <f t="shared" si="4"/>
        <v>9.1980000000000004</v>
      </c>
      <c r="N21">
        <v>29345</v>
      </c>
      <c r="O21">
        <f t="shared" si="6"/>
        <v>25.555555555555554</v>
      </c>
      <c r="P21" s="17">
        <v>22.222222222222221</v>
      </c>
      <c r="Q21" s="17">
        <f t="shared" si="7"/>
        <v>29345</v>
      </c>
      <c r="R21" s="14">
        <v>3400</v>
      </c>
    </row>
    <row r="22" spans="1:18">
      <c r="A22" s="9" t="s">
        <v>25</v>
      </c>
      <c r="B22" s="17">
        <v>50.138888888888886</v>
      </c>
      <c r="C22" s="17">
        <v>16.985294117647058</v>
      </c>
      <c r="D22" s="18">
        <f t="shared" si="0"/>
        <v>67.124183006535944</v>
      </c>
      <c r="E22" s="11">
        <f t="shared" si="1"/>
        <v>41.666666666666664</v>
      </c>
      <c r="F22" s="14">
        <v>920</v>
      </c>
      <c r="G22" s="9">
        <v>1997</v>
      </c>
      <c r="I22">
        <f t="shared" si="5"/>
        <v>5.6414400000000002</v>
      </c>
      <c r="J22">
        <f t="shared" si="2"/>
        <v>24</v>
      </c>
      <c r="K22">
        <f t="shared" si="3"/>
        <v>1</v>
      </c>
      <c r="L22">
        <f t="shared" si="4"/>
        <v>5.6414400000000002</v>
      </c>
      <c r="N22">
        <v>29945</v>
      </c>
      <c r="O22">
        <f t="shared" si="6"/>
        <v>25.555555555555554</v>
      </c>
      <c r="P22" s="17">
        <v>22.222222222222221</v>
      </c>
      <c r="Q22" s="17">
        <f t="shared" si="7"/>
        <v>29945</v>
      </c>
      <c r="R22" s="14">
        <v>600</v>
      </c>
    </row>
    <row r="23" spans="1:18">
      <c r="A23" s="9" t="s">
        <v>26</v>
      </c>
      <c r="B23" s="17">
        <v>49.722222222222221</v>
      </c>
      <c r="C23" s="17">
        <v>12.089673202614378</v>
      </c>
      <c r="D23" s="18">
        <f t="shared" si="0"/>
        <v>61.811895424836599</v>
      </c>
      <c r="E23" s="11">
        <f t="shared" si="1"/>
        <v>41.666666666666664</v>
      </c>
      <c r="F23" s="14">
        <v>1720</v>
      </c>
      <c r="G23" s="9">
        <v>1985</v>
      </c>
      <c r="I23">
        <f t="shared" si="5"/>
        <v>10.547039999999999</v>
      </c>
      <c r="J23">
        <f t="shared" si="2"/>
        <v>36</v>
      </c>
      <c r="K23">
        <f t="shared" si="3"/>
        <v>1</v>
      </c>
      <c r="L23">
        <f t="shared" si="4"/>
        <v>10.547039999999999</v>
      </c>
      <c r="N23">
        <v>31685</v>
      </c>
      <c r="O23">
        <f t="shared" si="6"/>
        <v>25.874999999999996</v>
      </c>
      <c r="P23" s="17">
        <v>22.5</v>
      </c>
      <c r="Q23" s="17">
        <f t="shared" si="7"/>
        <v>31685</v>
      </c>
      <c r="R23" s="14">
        <v>1740</v>
      </c>
    </row>
    <row r="24" spans="1:18">
      <c r="A24" s="9" t="s">
        <v>27</v>
      </c>
      <c r="B24" s="17">
        <v>44.722222222222221</v>
      </c>
      <c r="C24" s="17">
        <v>14.828431372549021</v>
      </c>
      <c r="D24" s="18">
        <f t="shared" si="0"/>
        <v>59.550653594771241</v>
      </c>
      <c r="E24" s="11">
        <f t="shared" si="1"/>
        <v>41.666666666666664</v>
      </c>
      <c r="F24" s="14">
        <v>1320</v>
      </c>
      <c r="G24" s="9">
        <v>2012</v>
      </c>
      <c r="I24">
        <f t="shared" si="5"/>
        <v>8.0942399999999992</v>
      </c>
      <c r="J24">
        <f t="shared" si="2"/>
        <v>9</v>
      </c>
      <c r="K24">
        <f t="shared" si="3"/>
        <v>1</v>
      </c>
      <c r="L24">
        <f t="shared" si="4"/>
        <v>8.0942399999999992</v>
      </c>
      <c r="N24">
        <v>31925</v>
      </c>
      <c r="O24">
        <f t="shared" si="6"/>
        <v>25.938456584722218</v>
      </c>
      <c r="P24" s="17">
        <v>22.555179638888887</v>
      </c>
      <c r="Q24" s="17">
        <f t="shared" si="7"/>
        <v>31925</v>
      </c>
      <c r="R24" s="14">
        <v>240</v>
      </c>
    </row>
    <row r="25" spans="1:18">
      <c r="A25" s="9" t="s">
        <v>28</v>
      </c>
      <c r="B25" s="17">
        <v>50.972222222222221</v>
      </c>
      <c r="C25" s="17">
        <v>8.6274509803921564</v>
      </c>
      <c r="D25" s="18">
        <f t="shared" si="0"/>
        <v>59.599673202614376</v>
      </c>
      <c r="E25" s="11">
        <f t="shared" si="1"/>
        <v>41.666666666666664</v>
      </c>
      <c r="F25" s="14">
        <v>1200</v>
      </c>
      <c r="G25" s="9">
        <v>2010</v>
      </c>
      <c r="I25">
        <f t="shared" si="5"/>
        <v>7.3583999999999987</v>
      </c>
      <c r="J25">
        <f t="shared" si="2"/>
        <v>11</v>
      </c>
      <c r="K25">
        <f t="shared" si="3"/>
        <v>1</v>
      </c>
      <c r="L25">
        <f t="shared" si="4"/>
        <v>7.3583999999999987</v>
      </c>
      <c r="N25">
        <v>32060</v>
      </c>
      <c r="O25">
        <f t="shared" si="6"/>
        <v>26.209113447315811</v>
      </c>
      <c r="P25" s="17">
        <v>22.790533432448534</v>
      </c>
      <c r="Q25" s="17">
        <f t="shared" si="7"/>
        <v>32060</v>
      </c>
      <c r="R25" s="14">
        <v>135</v>
      </c>
    </row>
    <row r="26" spans="1:18">
      <c r="A26" s="9" t="s">
        <v>29</v>
      </c>
      <c r="B26" s="17">
        <v>40.694444444444443</v>
      </c>
      <c r="C26" s="17">
        <v>15.457516339869279</v>
      </c>
      <c r="D26" s="18">
        <f t="shared" si="0"/>
        <v>56.151960784313722</v>
      </c>
      <c r="E26" s="11">
        <f t="shared" si="1"/>
        <v>41.666666666666664</v>
      </c>
      <c r="F26" s="14">
        <v>290</v>
      </c>
      <c r="G26" s="9">
        <v>1990</v>
      </c>
      <c r="I26">
        <f t="shared" si="5"/>
        <v>1.7782799999999996</v>
      </c>
      <c r="J26">
        <f t="shared" si="2"/>
        <v>31</v>
      </c>
      <c r="K26">
        <f t="shared" si="3"/>
        <v>1</v>
      </c>
      <c r="L26">
        <f t="shared" si="4"/>
        <v>1.7782799999999996</v>
      </c>
      <c r="N26">
        <v>32095</v>
      </c>
      <c r="O26">
        <f t="shared" si="6"/>
        <v>26.209113447315811</v>
      </c>
      <c r="P26" s="17">
        <v>22.790533432448534</v>
      </c>
      <c r="Q26" s="17">
        <f t="shared" si="7"/>
        <v>32095</v>
      </c>
      <c r="R26" s="14">
        <v>35</v>
      </c>
    </row>
    <row r="27" spans="1:18">
      <c r="A27" s="9" t="s">
        <v>30</v>
      </c>
      <c r="B27" s="17">
        <v>27.777777777777779</v>
      </c>
      <c r="C27" s="19">
        <v>27.777777777777779</v>
      </c>
      <c r="D27" s="20">
        <f t="shared" si="0"/>
        <v>55.555555555555557</v>
      </c>
      <c r="E27" s="11">
        <f t="shared" si="1"/>
        <v>41.666666666666664</v>
      </c>
      <c r="F27" s="14">
        <v>414</v>
      </c>
      <c r="G27" s="9">
        <v>2010</v>
      </c>
      <c r="I27">
        <f t="shared" si="5"/>
        <v>2.5386479999999998</v>
      </c>
      <c r="J27">
        <f t="shared" si="2"/>
        <v>11</v>
      </c>
      <c r="K27">
        <f t="shared" si="3"/>
        <v>1</v>
      </c>
      <c r="L27">
        <f t="shared" si="4"/>
        <v>2.5386479999999998</v>
      </c>
      <c r="N27">
        <v>32595</v>
      </c>
      <c r="O27">
        <f t="shared" si="6"/>
        <v>26.993055555555554</v>
      </c>
      <c r="P27" s="17">
        <v>23.472222222222221</v>
      </c>
      <c r="Q27" s="17">
        <f t="shared" si="7"/>
        <v>32595</v>
      </c>
      <c r="R27" s="14">
        <v>500</v>
      </c>
    </row>
    <row r="28" spans="1:18">
      <c r="A28" s="9" t="s">
        <v>31</v>
      </c>
      <c r="B28" s="17">
        <v>42.02244777401858</v>
      </c>
      <c r="C28" s="17">
        <v>10.972222222222221</v>
      </c>
      <c r="D28" s="18">
        <f t="shared" si="0"/>
        <v>52.994669996240802</v>
      </c>
      <c r="E28" s="11">
        <f t="shared" si="1"/>
        <v>41.666666666666664</v>
      </c>
      <c r="F28" s="14">
        <v>1600</v>
      </c>
      <c r="G28" s="9">
        <v>2014</v>
      </c>
      <c r="I28">
        <f t="shared" si="5"/>
        <v>9.8111999999999995</v>
      </c>
      <c r="J28">
        <f t="shared" si="2"/>
        <v>7</v>
      </c>
      <c r="K28">
        <f t="shared" si="3"/>
        <v>1</v>
      </c>
      <c r="L28">
        <f t="shared" si="4"/>
        <v>9.8111999999999995</v>
      </c>
      <c r="N28">
        <v>35225</v>
      </c>
      <c r="O28">
        <f t="shared" si="6"/>
        <v>26.993055555555554</v>
      </c>
      <c r="P28" s="17">
        <v>23.472222222222221</v>
      </c>
      <c r="Q28" s="17">
        <f t="shared" si="7"/>
        <v>35225</v>
      </c>
      <c r="R28" s="14">
        <v>2630</v>
      </c>
    </row>
    <row r="29" spans="1:18">
      <c r="A29" s="9" t="s">
        <v>32</v>
      </c>
      <c r="B29" s="17">
        <v>58.055555555555557</v>
      </c>
      <c r="C29" s="17">
        <v>31.111111111111111</v>
      </c>
      <c r="D29" s="18">
        <f t="shared" si="0"/>
        <v>89.166666666666671</v>
      </c>
      <c r="E29" s="11">
        <f t="shared" si="1"/>
        <v>41.666666666666664</v>
      </c>
      <c r="F29" s="14">
        <v>1440</v>
      </c>
      <c r="G29" s="9">
        <v>1987</v>
      </c>
      <c r="I29">
        <f t="shared" si="5"/>
        <v>8.8300799999999988</v>
      </c>
      <c r="J29">
        <f t="shared" si="2"/>
        <v>34</v>
      </c>
      <c r="K29">
        <f t="shared" si="3"/>
        <v>1</v>
      </c>
      <c r="L29">
        <f t="shared" si="4"/>
        <v>8.8300799999999988</v>
      </c>
      <c r="N29">
        <v>35255</v>
      </c>
      <c r="O29">
        <f t="shared" si="6"/>
        <v>27.312499999999996</v>
      </c>
      <c r="P29" s="17">
        <v>23.75</v>
      </c>
      <c r="Q29" s="17">
        <f t="shared" si="7"/>
        <v>35255</v>
      </c>
      <c r="R29" s="14">
        <v>30</v>
      </c>
    </row>
    <row r="30" spans="1:18">
      <c r="A30" s="9" t="s">
        <v>33</v>
      </c>
      <c r="B30" s="19">
        <v>42.966783314281649</v>
      </c>
      <c r="C30" s="19">
        <v>12.588772241273908</v>
      </c>
      <c r="D30" s="20">
        <f t="shared" si="0"/>
        <v>55.555555555555557</v>
      </c>
      <c r="E30" s="11">
        <f t="shared" si="1"/>
        <v>41.666666666666664</v>
      </c>
      <c r="F30" s="14">
        <v>510</v>
      </c>
      <c r="G30" s="9">
        <v>2012</v>
      </c>
      <c r="I30">
        <f t="shared" si="5"/>
        <v>3.1273199999999997</v>
      </c>
      <c r="J30">
        <f t="shared" si="2"/>
        <v>9</v>
      </c>
      <c r="K30">
        <f t="shared" si="3"/>
        <v>1</v>
      </c>
      <c r="L30">
        <f t="shared" si="4"/>
        <v>3.1273199999999997</v>
      </c>
      <c r="N30">
        <v>36305</v>
      </c>
      <c r="O30">
        <f t="shared" si="6"/>
        <v>27.631944444444443</v>
      </c>
      <c r="P30" s="17">
        <v>24.027777777777779</v>
      </c>
      <c r="Q30" s="17">
        <f t="shared" si="7"/>
        <v>36305</v>
      </c>
      <c r="R30" s="14">
        <v>1050</v>
      </c>
    </row>
    <row r="31" spans="1:18">
      <c r="A31" s="9" t="s">
        <v>34</v>
      </c>
      <c r="B31" s="19">
        <v>42.937455905631658</v>
      </c>
      <c r="C31" s="19">
        <v>12.618099649923899</v>
      </c>
      <c r="D31" s="20">
        <f t="shared" si="0"/>
        <v>55.555555555555557</v>
      </c>
      <c r="E31" s="11">
        <f t="shared" si="1"/>
        <v>41.666666666666664</v>
      </c>
      <c r="F31" s="14">
        <v>63</v>
      </c>
      <c r="G31" s="9">
        <v>2012</v>
      </c>
      <c r="I31">
        <f t="shared" si="5"/>
        <v>0.38631599999999999</v>
      </c>
      <c r="J31">
        <f t="shared" si="2"/>
        <v>9</v>
      </c>
      <c r="K31">
        <f t="shared" si="3"/>
        <v>1</v>
      </c>
      <c r="L31">
        <f t="shared" si="4"/>
        <v>0.38631599999999999</v>
      </c>
      <c r="N31">
        <v>37505</v>
      </c>
      <c r="O31">
        <f t="shared" si="6"/>
        <v>27.951388888888889</v>
      </c>
      <c r="P31" s="17">
        <v>24.305555555555557</v>
      </c>
      <c r="Q31" s="17">
        <f t="shared" si="7"/>
        <v>37505</v>
      </c>
      <c r="R31" s="14">
        <v>1200</v>
      </c>
    </row>
    <row r="32" spans="1:18">
      <c r="A32" s="9" t="s">
        <v>35</v>
      </c>
      <c r="B32" s="17">
        <v>48.611111111111114</v>
      </c>
      <c r="C32" s="17">
        <v>20.23496732026144</v>
      </c>
      <c r="D32" s="18">
        <f t="shared" si="0"/>
        <v>68.846078431372547</v>
      </c>
      <c r="E32" s="11">
        <f t="shared" si="1"/>
        <v>41.666666666666664</v>
      </c>
      <c r="F32" s="14">
        <v>1830</v>
      </c>
      <c r="G32" s="9">
        <v>1994</v>
      </c>
      <c r="I32">
        <f t="shared" si="5"/>
        <v>11.221559999999998</v>
      </c>
      <c r="J32">
        <f t="shared" si="2"/>
        <v>27</v>
      </c>
      <c r="K32">
        <f t="shared" si="3"/>
        <v>1</v>
      </c>
      <c r="L32">
        <f t="shared" si="4"/>
        <v>11.221559999999998</v>
      </c>
      <c r="N32">
        <v>42265</v>
      </c>
      <c r="O32">
        <f t="shared" si="6"/>
        <v>28.270833333333329</v>
      </c>
      <c r="P32" s="17">
        <v>24.583333333333332</v>
      </c>
      <c r="Q32" s="17">
        <f t="shared" si="7"/>
        <v>42265</v>
      </c>
      <c r="R32" s="14">
        <v>4760</v>
      </c>
    </row>
    <row r="33" spans="1:18">
      <c r="A33" s="9" t="s">
        <v>36</v>
      </c>
      <c r="B33" s="17">
        <v>48.333333333333336</v>
      </c>
      <c r="C33" s="17">
        <v>8.537581699346406</v>
      </c>
      <c r="D33" s="18">
        <f t="shared" si="0"/>
        <v>56.87091503267974</v>
      </c>
      <c r="E33" s="11">
        <f t="shared" si="1"/>
        <v>41.666666666666664</v>
      </c>
      <c r="F33" s="14">
        <v>710</v>
      </c>
      <c r="G33" s="9">
        <v>2001</v>
      </c>
      <c r="I33">
        <f t="shared" si="5"/>
        <v>4.3537199999999991</v>
      </c>
      <c r="J33">
        <f t="shared" si="2"/>
        <v>20</v>
      </c>
      <c r="K33">
        <f t="shared" si="3"/>
        <v>1</v>
      </c>
      <c r="L33">
        <f t="shared" si="4"/>
        <v>4.3537199999999991</v>
      </c>
      <c r="N33">
        <v>43465</v>
      </c>
      <c r="O33">
        <f t="shared" si="6"/>
        <v>29.548611111111107</v>
      </c>
      <c r="P33" s="17">
        <v>25.694444444444443</v>
      </c>
      <c r="Q33" s="17">
        <f t="shared" si="7"/>
        <v>43465</v>
      </c>
      <c r="R33" s="14">
        <v>1200</v>
      </c>
    </row>
    <row r="34" spans="1:18">
      <c r="A34" s="9" t="s">
        <v>37</v>
      </c>
      <c r="B34" s="17">
        <v>54.375</v>
      </c>
      <c r="C34" s="17">
        <v>7.6838235294117645</v>
      </c>
      <c r="D34" s="18">
        <f t="shared" si="0"/>
        <v>62.058823529411768</v>
      </c>
      <c r="E34" s="11">
        <f t="shared" si="1"/>
        <v>41.666666666666664</v>
      </c>
      <c r="F34" s="14">
        <v>610</v>
      </c>
      <c r="G34" s="9">
        <v>1990</v>
      </c>
      <c r="I34">
        <f t="shared" si="5"/>
        <v>3.7405199999999992</v>
      </c>
      <c r="J34">
        <f t="shared" si="2"/>
        <v>31</v>
      </c>
      <c r="K34">
        <f t="shared" si="3"/>
        <v>1</v>
      </c>
      <c r="L34">
        <f t="shared" si="4"/>
        <v>3.7405199999999992</v>
      </c>
      <c r="N34">
        <v>44905</v>
      </c>
      <c r="O34">
        <f t="shared" si="6"/>
        <v>31.305555555555554</v>
      </c>
      <c r="P34" s="17">
        <v>27.222222222222221</v>
      </c>
      <c r="Q34" s="17">
        <f t="shared" si="7"/>
        <v>44905</v>
      </c>
      <c r="R34" s="14">
        <v>1440</v>
      </c>
    </row>
    <row r="35" spans="1:18">
      <c r="A35" s="9" t="s">
        <v>38</v>
      </c>
      <c r="B35" s="17">
        <v>48.472222222222221</v>
      </c>
      <c r="C35" s="17">
        <v>26.805555555555557</v>
      </c>
      <c r="D35" s="18">
        <f t="shared" si="0"/>
        <v>75.277777777777771</v>
      </c>
      <c r="E35" s="11">
        <f t="shared" si="1"/>
        <v>41.666666666666664</v>
      </c>
      <c r="F35" s="14">
        <v>238</v>
      </c>
      <c r="G35" s="9">
        <v>1997</v>
      </c>
      <c r="I35">
        <f t="shared" si="5"/>
        <v>1.459416</v>
      </c>
      <c r="J35">
        <f t="shared" si="2"/>
        <v>24</v>
      </c>
      <c r="K35">
        <f t="shared" si="3"/>
        <v>1</v>
      </c>
      <c r="L35">
        <f t="shared" si="4"/>
        <v>1.459416</v>
      </c>
      <c r="N35">
        <v>45375</v>
      </c>
      <c r="O35">
        <f t="shared" si="6"/>
        <v>31.465277777777775</v>
      </c>
      <c r="P35" s="17">
        <v>27.361111111111111</v>
      </c>
      <c r="Q35" s="17">
        <f t="shared" si="7"/>
        <v>45375</v>
      </c>
      <c r="R35" s="14">
        <v>470</v>
      </c>
    </row>
    <row r="36" spans="1:18">
      <c r="A36" s="9" t="s">
        <v>39</v>
      </c>
      <c r="B36" s="17">
        <v>36.810592986111118</v>
      </c>
      <c r="C36" s="17">
        <v>19.871873930555555</v>
      </c>
      <c r="D36" s="18">
        <f t="shared" ref="D36:D67" si="8">B36+C36</f>
        <v>56.682466916666669</v>
      </c>
      <c r="E36" s="11">
        <f t="shared" si="1"/>
        <v>41.666666666666664</v>
      </c>
      <c r="F36" s="14">
        <v>150</v>
      </c>
      <c r="G36" s="9">
        <v>2018</v>
      </c>
      <c r="I36">
        <f t="shared" si="5"/>
        <v>0.91979999999999984</v>
      </c>
      <c r="J36">
        <f t="shared" si="2"/>
        <v>3</v>
      </c>
      <c r="K36">
        <f t="shared" si="3"/>
        <v>1</v>
      </c>
      <c r="L36">
        <f t="shared" si="4"/>
        <v>0.91979999999999984</v>
      </c>
      <c r="N36">
        <v>45789</v>
      </c>
      <c r="O36">
        <f t="shared" si="6"/>
        <v>31.944444444444443</v>
      </c>
      <c r="P36" s="17">
        <v>27.777777777777779</v>
      </c>
      <c r="Q36" s="17">
        <f t="shared" si="7"/>
        <v>45789</v>
      </c>
      <c r="R36" s="14">
        <v>414</v>
      </c>
    </row>
    <row r="37" spans="1:18">
      <c r="A37" s="9" t="s">
        <v>40</v>
      </c>
      <c r="B37" s="19">
        <v>42.937451566369624</v>
      </c>
      <c r="C37" s="19">
        <v>12.618103989185933</v>
      </c>
      <c r="D37" s="20">
        <f t="shared" si="8"/>
        <v>55.555555555555557</v>
      </c>
      <c r="E37" s="11">
        <f t="shared" si="1"/>
        <v>41.666666666666664</v>
      </c>
      <c r="F37" s="14">
        <v>64</v>
      </c>
      <c r="G37" s="9">
        <v>2015</v>
      </c>
      <c r="I37">
        <f t="shared" si="5"/>
        <v>0.39244800000000002</v>
      </c>
      <c r="J37">
        <f t="shared" si="2"/>
        <v>6</v>
      </c>
      <c r="K37">
        <f t="shared" si="3"/>
        <v>1</v>
      </c>
      <c r="L37">
        <f t="shared" si="4"/>
        <v>0.39244800000000002</v>
      </c>
      <c r="N37">
        <v>46989</v>
      </c>
      <c r="O37">
        <f t="shared" si="6"/>
        <v>32.104166666666664</v>
      </c>
      <c r="P37" s="17">
        <v>27.916666666666664</v>
      </c>
      <c r="Q37" s="17">
        <f t="shared" si="7"/>
        <v>46989</v>
      </c>
      <c r="R37" s="14">
        <v>1200</v>
      </c>
    </row>
    <row r="38" spans="1:18">
      <c r="A38" s="9" t="s">
        <v>41</v>
      </c>
      <c r="B38" s="17">
        <v>31.805555555555557</v>
      </c>
      <c r="C38" s="17">
        <v>13.776960784313724</v>
      </c>
      <c r="D38" s="18">
        <f t="shared" si="8"/>
        <v>45.582516339869279</v>
      </c>
      <c r="E38" s="11">
        <f t="shared" si="1"/>
        <v>41.666666666666664</v>
      </c>
      <c r="F38" s="14">
        <v>2340</v>
      </c>
      <c r="G38" s="9">
        <v>1992</v>
      </c>
      <c r="I38">
        <f t="shared" si="5"/>
        <v>14.348879999999996</v>
      </c>
      <c r="J38">
        <f t="shared" si="2"/>
        <v>29</v>
      </c>
      <c r="K38">
        <f t="shared" si="3"/>
        <v>1</v>
      </c>
      <c r="L38">
        <f t="shared" si="4"/>
        <v>14.348879999999996</v>
      </c>
      <c r="N38">
        <v>48589</v>
      </c>
      <c r="O38">
        <f t="shared" si="6"/>
        <v>33.0625</v>
      </c>
      <c r="P38" s="17">
        <v>28.75</v>
      </c>
      <c r="Q38" s="17">
        <f t="shared" si="7"/>
        <v>48589</v>
      </c>
      <c r="R38" s="14">
        <v>1600</v>
      </c>
    </row>
    <row r="39" spans="1:18">
      <c r="A39" s="9" t="s">
        <v>42</v>
      </c>
      <c r="B39" s="17">
        <v>49.166666666666664</v>
      </c>
      <c r="C39" s="17">
        <v>5.9604575163398685</v>
      </c>
      <c r="D39" s="18">
        <f t="shared" si="8"/>
        <v>55.127124183006529</v>
      </c>
      <c r="E39" s="11">
        <f t="shared" si="1"/>
        <v>41.666666666666664</v>
      </c>
      <c r="F39" s="14">
        <v>1240</v>
      </c>
      <c r="G39" s="9">
        <v>1983</v>
      </c>
      <c r="I39">
        <f t="shared" si="5"/>
        <v>7.6036799999999989</v>
      </c>
      <c r="J39">
        <f t="shared" si="2"/>
        <v>38</v>
      </c>
      <c r="K39">
        <f t="shared" si="3"/>
        <v>1</v>
      </c>
      <c r="L39">
        <f t="shared" si="4"/>
        <v>7.6036799999999989</v>
      </c>
      <c r="N39">
        <v>48652</v>
      </c>
      <c r="O39">
        <f t="shared" si="6"/>
        <v>33.406907920165715</v>
      </c>
      <c r="P39" s="19">
        <v>29.049485147970188</v>
      </c>
      <c r="Q39" s="17">
        <f t="shared" si="7"/>
        <v>48652</v>
      </c>
      <c r="R39" s="14">
        <v>63</v>
      </c>
    </row>
    <row r="40" spans="1:18">
      <c r="A40" s="9" t="s">
        <v>43</v>
      </c>
      <c r="B40" s="17">
        <v>38.055555555555557</v>
      </c>
      <c r="C40" s="17">
        <v>23.75</v>
      </c>
      <c r="D40" s="18">
        <f t="shared" si="8"/>
        <v>61.805555555555557</v>
      </c>
      <c r="E40" s="11">
        <f t="shared" si="1"/>
        <v>41.666666666666664</v>
      </c>
      <c r="F40" s="14">
        <v>840</v>
      </c>
      <c r="G40" s="9">
        <v>1988</v>
      </c>
      <c r="I40">
        <f t="shared" si="5"/>
        <v>5.150879999999999</v>
      </c>
      <c r="J40">
        <f t="shared" si="2"/>
        <v>33</v>
      </c>
      <c r="K40">
        <f t="shared" si="3"/>
        <v>1</v>
      </c>
      <c r="L40">
        <f t="shared" si="4"/>
        <v>5.150879999999999</v>
      </c>
      <c r="N40">
        <v>49992</v>
      </c>
      <c r="O40">
        <f t="shared" si="6"/>
        <v>33.541666666666664</v>
      </c>
      <c r="P40" s="17">
        <v>29.166666666666668</v>
      </c>
      <c r="Q40" s="17">
        <f t="shared" si="7"/>
        <v>49992</v>
      </c>
      <c r="R40" s="14">
        <v>1340</v>
      </c>
    </row>
    <row r="41" spans="1:18">
      <c r="A41" s="9" t="s">
        <v>44</v>
      </c>
      <c r="B41" s="17">
        <v>32.083333333333336</v>
      </c>
      <c r="C41" s="17">
        <v>22.777777777777779</v>
      </c>
      <c r="D41" s="18">
        <f t="shared" si="8"/>
        <v>54.861111111111114</v>
      </c>
      <c r="E41" s="11">
        <f t="shared" si="1"/>
        <v>41.666666666666664</v>
      </c>
      <c r="F41" s="14">
        <v>1320</v>
      </c>
      <c r="G41" s="9">
        <v>2016</v>
      </c>
      <c r="I41">
        <f t="shared" si="5"/>
        <v>8.0942399999999992</v>
      </c>
      <c r="J41">
        <f t="shared" si="2"/>
        <v>5</v>
      </c>
      <c r="K41">
        <f t="shared" si="3"/>
        <v>1</v>
      </c>
      <c r="L41">
        <f t="shared" si="4"/>
        <v>8.0942399999999992</v>
      </c>
      <c r="N41">
        <v>50532</v>
      </c>
      <c r="O41">
        <f t="shared" si="6"/>
        <v>34.020833333333329</v>
      </c>
      <c r="P41" s="17">
        <v>29.583333333333332</v>
      </c>
      <c r="Q41" s="17">
        <f t="shared" si="7"/>
        <v>50532</v>
      </c>
      <c r="R41" s="14">
        <v>540</v>
      </c>
    </row>
    <row r="42" spans="1:18">
      <c r="A42" s="9" t="s">
        <v>45</v>
      </c>
      <c r="B42" s="17">
        <v>50.833333333333336</v>
      </c>
      <c r="C42" s="17">
        <v>16.086601307189543</v>
      </c>
      <c r="D42" s="18">
        <f t="shared" si="8"/>
        <v>66.919934640522882</v>
      </c>
      <c r="E42" s="11">
        <f t="shared" si="1"/>
        <v>41.666666666666664</v>
      </c>
      <c r="F42" s="14">
        <v>1500</v>
      </c>
      <c r="G42" s="9">
        <v>2012</v>
      </c>
      <c r="I42">
        <f t="shared" si="5"/>
        <v>9.1980000000000004</v>
      </c>
      <c r="J42">
        <f t="shared" si="2"/>
        <v>9</v>
      </c>
      <c r="K42">
        <f t="shared" si="3"/>
        <v>1</v>
      </c>
      <c r="L42">
        <f t="shared" si="4"/>
        <v>9.1980000000000004</v>
      </c>
      <c r="N42">
        <v>53532</v>
      </c>
      <c r="O42">
        <f t="shared" si="6"/>
        <v>34.340277777777771</v>
      </c>
      <c r="P42" s="17">
        <v>29.861111111111111</v>
      </c>
      <c r="Q42" s="17">
        <f t="shared" si="7"/>
        <v>53532</v>
      </c>
      <c r="R42" s="14">
        <v>3000</v>
      </c>
    </row>
    <row r="43" spans="1:18">
      <c r="A43" s="9" t="s">
        <v>46</v>
      </c>
      <c r="B43" s="17">
        <v>57.916666666666664</v>
      </c>
      <c r="C43" s="17">
        <v>6.6503267973856213</v>
      </c>
      <c r="D43" s="18">
        <f t="shared" si="8"/>
        <v>64.566993464052288</v>
      </c>
      <c r="E43" s="11">
        <f t="shared" si="1"/>
        <v>41.666666666666664</v>
      </c>
      <c r="F43" s="14">
        <v>2160</v>
      </c>
      <c r="G43" s="9">
        <v>1998</v>
      </c>
      <c r="I43">
        <f t="shared" si="5"/>
        <v>13.24512</v>
      </c>
      <c r="J43">
        <f t="shared" si="2"/>
        <v>23</v>
      </c>
      <c r="K43">
        <f t="shared" si="3"/>
        <v>1</v>
      </c>
      <c r="L43">
        <f t="shared" si="4"/>
        <v>13.24512</v>
      </c>
      <c r="N43">
        <v>54132</v>
      </c>
      <c r="O43">
        <f t="shared" si="6"/>
        <v>34.5</v>
      </c>
      <c r="P43" s="17">
        <v>30</v>
      </c>
      <c r="Q43" s="17">
        <f t="shared" si="7"/>
        <v>54132</v>
      </c>
      <c r="R43" s="14">
        <v>600</v>
      </c>
    </row>
    <row r="44" spans="1:18">
      <c r="A44" s="9" t="s">
        <v>47</v>
      </c>
      <c r="B44" s="17">
        <v>46.111111111111114</v>
      </c>
      <c r="C44" s="17">
        <v>16.985294117647058</v>
      </c>
      <c r="D44" s="18">
        <f t="shared" si="8"/>
        <v>63.096405228758172</v>
      </c>
      <c r="E44" s="11">
        <f t="shared" si="1"/>
        <v>41.666666666666664</v>
      </c>
      <c r="F44" s="14">
        <v>90</v>
      </c>
      <c r="G44" s="9">
        <v>2012</v>
      </c>
      <c r="I44">
        <f t="shared" si="5"/>
        <v>0.55187999999999993</v>
      </c>
      <c r="J44">
        <f t="shared" si="2"/>
        <v>9</v>
      </c>
      <c r="K44">
        <f t="shared" si="3"/>
        <v>1</v>
      </c>
      <c r="L44">
        <f t="shared" si="4"/>
        <v>0.55187999999999993</v>
      </c>
      <c r="N44">
        <v>54732</v>
      </c>
      <c r="O44">
        <f t="shared" si="6"/>
        <v>34.5</v>
      </c>
      <c r="P44" s="17">
        <v>30</v>
      </c>
      <c r="Q44" s="17">
        <f t="shared" si="7"/>
        <v>54732</v>
      </c>
      <c r="R44" s="14">
        <v>600</v>
      </c>
    </row>
    <row r="45" spans="1:18">
      <c r="A45" s="9" t="s">
        <v>48</v>
      </c>
      <c r="B45" s="19">
        <v>41.892498203957388</v>
      </c>
      <c r="C45" s="19">
        <v>13.663057351598169</v>
      </c>
      <c r="D45" s="20">
        <f t="shared" si="8"/>
        <v>55.555555555555557</v>
      </c>
      <c r="E45" s="11">
        <f t="shared" si="1"/>
        <v>41.666666666666664</v>
      </c>
      <c r="F45" s="14">
        <v>60</v>
      </c>
      <c r="G45" s="9">
        <v>2013</v>
      </c>
      <c r="I45">
        <f t="shared" si="5"/>
        <v>0.36791999999999997</v>
      </c>
      <c r="J45">
        <f t="shared" si="2"/>
        <v>8</v>
      </c>
      <c r="K45">
        <f t="shared" si="3"/>
        <v>1</v>
      </c>
      <c r="L45">
        <f t="shared" si="4"/>
        <v>0.36791999999999997</v>
      </c>
      <c r="N45">
        <v>55232</v>
      </c>
      <c r="O45">
        <f t="shared" si="6"/>
        <v>34.584608774305558</v>
      </c>
      <c r="P45" s="17">
        <v>30.073572847222223</v>
      </c>
      <c r="Q45" s="17">
        <f t="shared" si="7"/>
        <v>55232</v>
      </c>
      <c r="R45" s="14">
        <v>500</v>
      </c>
    </row>
    <row r="46" spans="1:18">
      <c r="A46" s="9" t="s">
        <v>49</v>
      </c>
      <c r="B46" s="17">
        <v>48.869555875000003</v>
      </c>
      <c r="C46" s="19">
        <v>6.6859996805555539</v>
      </c>
      <c r="D46" s="20">
        <f t="shared" si="8"/>
        <v>55.555555555555557</v>
      </c>
      <c r="E46" s="11">
        <f t="shared" si="1"/>
        <v>41.666666666666664</v>
      </c>
      <c r="F46" s="14">
        <v>94</v>
      </c>
      <c r="G46" s="9">
        <v>2006</v>
      </c>
      <c r="I46">
        <f t="shared" si="5"/>
        <v>0.57640799999999992</v>
      </c>
      <c r="J46">
        <f t="shared" si="2"/>
        <v>15</v>
      </c>
      <c r="K46">
        <f t="shared" si="3"/>
        <v>1</v>
      </c>
      <c r="L46">
        <f t="shared" si="4"/>
        <v>0.57640799999999992</v>
      </c>
      <c r="N46">
        <v>56232</v>
      </c>
      <c r="O46">
        <f t="shared" si="6"/>
        <v>34.659722222222221</v>
      </c>
      <c r="P46" s="17">
        <v>30.138888888888889</v>
      </c>
      <c r="Q46" s="17">
        <f t="shared" si="7"/>
        <v>56232</v>
      </c>
      <c r="R46" s="14">
        <v>1000</v>
      </c>
    </row>
    <row r="47" spans="1:18">
      <c r="A47" s="9" t="s">
        <v>50</v>
      </c>
      <c r="B47" s="17">
        <v>46.25</v>
      </c>
      <c r="C47" s="17">
        <v>30.138888888888889</v>
      </c>
      <c r="D47" s="18">
        <f t="shared" si="8"/>
        <v>76.388888888888886</v>
      </c>
      <c r="E47" s="11">
        <f t="shared" si="1"/>
        <v>41.666666666666664</v>
      </c>
      <c r="F47" s="14">
        <v>1820</v>
      </c>
      <c r="G47" s="9">
        <v>1991</v>
      </c>
      <c r="I47">
        <f t="shared" si="5"/>
        <v>11.16024</v>
      </c>
      <c r="J47">
        <f t="shared" si="2"/>
        <v>30</v>
      </c>
      <c r="K47">
        <f t="shared" si="3"/>
        <v>1</v>
      </c>
      <c r="L47">
        <f t="shared" si="4"/>
        <v>11.16024</v>
      </c>
      <c r="N47">
        <v>57552</v>
      </c>
      <c r="O47">
        <f t="shared" si="6"/>
        <v>34.739004349927498</v>
      </c>
      <c r="P47" s="17">
        <v>30.207829869502177</v>
      </c>
      <c r="Q47" s="17">
        <f t="shared" si="7"/>
        <v>57552</v>
      </c>
      <c r="R47" s="14">
        <v>1320</v>
      </c>
    </row>
    <row r="48" spans="1:18">
      <c r="A48" s="9" t="s">
        <v>51</v>
      </c>
      <c r="B48" s="17">
        <v>46.666666666666664</v>
      </c>
      <c r="C48" s="17">
        <v>8.080065359477123</v>
      </c>
      <c r="D48" s="18">
        <f t="shared" si="8"/>
        <v>54.746732026143789</v>
      </c>
      <c r="E48" s="11">
        <f t="shared" si="1"/>
        <v>41.666666666666664</v>
      </c>
      <c r="F48" s="14">
        <v>1050</v>
      </c>
      <c r="G48" s="9">
        <v>1978</v>
      </c>
      <c r="I48">
        <f t="shared" si="5"/>
        <v>6.4386000000000001</v>
      </c>
      <c r="J48">
        <f t="shared" si="2"/>
        <v>43</v>
      </c>
      <c r="K48">
        <f t="shared" si="3"/>
        <v>0</v>
      </c>
      <c r="L48">
        <f t="shared" si="4"/>
        <v>0</v>
      </c>
      <c r="N48">
        <v>58152</v>
      </c>
      <c r="O48">
        <f t="shared" si="6"/>
        <v>34.819444444444443</v>
      </c>
      <c r="P48" s="17">
        <v>30.277777777777779</v>
      </c>
      <c r="Q48" s="17">
        <f t="shared" si="7"/>
        <v>58152</v>
      </c>
      <c r="R48" s="14">
        <v>600</v>
      </c>
    </row>
    <row r="49" spans="1:18">
      <c r="A49" s="9" t="s">
        <v>52</v>
      </c>
      <c r="B49" s="17">
        <v>39.583333333333336</v>
      </c>
      <c r="C49" s="17">
        <v>13.967728758169933</v>
      </c>
      <c r="D49" s="18">
        <f t="shared" si="8"/>
        <v>53.551062091503269</v>
      </c>
      <c r="E49" s="11">
        <f t="shared" si="1"/>
        <v>41.666666666666664</v>
      </c>
      <c r="F49" s="14">
        <v>1000</v>
      </c>
      <c r="G49" s="9">
        <v>2015</v>
      </c>
      <c r="I49">
        <f t="shared" si="5"/>
        <v>6.1319999999999997</v>
      </c>
      <c r="J49">
        <f t="shared" si="2"/>
        <v>6</v>
      </c>
      <c r="K49">
        <f t="shared" si="3"/>
        <v>1</v>
      </c>
      <c r="L49">
        <f t="shared" si="4"/>
        <v>6.1319999999999997</v>
      </c>
      <c r="N49">
        <v>60552</v>
      </c>
      <c r="O49">
        <f t="shared" si="6"/>
        <v>35.138888888888886</v>
      </c>
      <c r="P49" s="17">
        <v>30.555555555555557</v>
      </c>
      <c r="Q49" s="17">
        <f t="shared" si="7"/>
        <v>60552</v>
      </c>
      <c r="R49" s="14">
        <v>2400</v>
      </c>
    </row>
    <row r="50" spans="1:18">
      <c r="A50" s="9" t="s">
        <v>53</v>
      </c>
      <c r="B50" s="17">
        <v>50.763888888888886</v>
      </c>
      <c r="C50" s="17">
        <v>5.1674836601307179</v>
      </c>
      <c r="D50" s="18">
        <f t="shared" si="8"/>
        <v>55.931372549019606</v>
      </c>
      <c r="E50" s="11">
        <f t="shared" si="1"/>
        <v>41.666666666666664</v>
      </c>
      <c r="F50" s="14">
        <v>2270</v>
      </c>
      <c r="G50" s="9">
        <v>1982</v>
      </c>
      <c r="I50">
        <f t="shared" si="5"/>
        <v>13.919639999999999</v>
      </c>
      <c r="J50">
        <f t="shared" si="2"/>
        <v>39</v>
      </c>
      <c r="K50">
        <f t="shared" si="3"/>
        <v>1</v>
      </c>
      <c r="L50">
        <f t="shared" si="4"/>
        <v>13.919639999999999</v>
      </c>
      <c r="N50">
        <v>63852</v>
      </c>
      <c r="O50">
        <f t="shared" si="6"/>
        <v>35.298611111111107</v>
      </c>
      <c r="P50" s="17">
        <v>30.694444444444443</v>
      </c>
      <c r="Q50" s="17">
        <f t="shared" si="7"/>
        <v>63852</v>
      </c>
      <c r="R50" s="14">
        <v>3300</v>
      </c>
    </row>
    <row r="51" spans="1:18">
      <c r="A51" s="9" t="s">
        <v>54</v>
      </c>
      <c r="B51" s="17">
        <v>46.72144352777778</v>
      </c>
      <c r="C51" s="17">
        <v>23.472222222222221</v>
      </c>
      <c r="D51" s="18">
        <f t="shared" si="8"/>
        <v>70.193665750000008</v>
      </c>
      <c r="E51" s="11">
        <f t="shared" si="1"/>
        <v>41.666666666666664</v>
      </c>
      <c r="F51" s="14">
        <v>600</v>
      </c>
      <c r="G51" s="9">
        <v>2008</v>
      </c>
      <c r="I51">
        <f t="shared" si="5"/>
        <v>3.6791999999999994</v>
      </c>
      <c r="J51">
        <f t="shared" si="2"/>
        <v>13</v>
      </c>
      <c r="K51">
        <f t="shared" si="3"/>
        <v>1</v>
      </c>
      <c r="L51">
        <f t="shared" si="4"/>
        <v>3.6791999999999994</v>
      </c>
      <c r="N51">
        <v>64952</v>
      </c>
      <c r="O51">
        <f t="shared" si="6"/>
        <v>35.298611111111107</v>
      </c>
      <c r="P51" s="17">
        <v>30.694444444444443</v>
      </c>
      <c r="Q51" s="17">
        <f t="shared" si="7"/>
        <v>64952</v>
      </c>
      <c r="R51" s="14">
        <v>1100</v>
      </c>
    </row>
    <row r="52" spans="1:18">
      <c r="A52" s="9" t="s">
        <v>55</v>
      </c>
      <c r="B52" s="17">
        <v>48.055555555555557</v>
      </c>
      <c r="C52" s="17">
        <v>15.936830065359478</v>
      </c>
      <c r="D52" s="18">
        <f t="shared" si="8"/>
        <v>63.992385620915037</v>
      </c>
      <c r="E52" s="11">
        <f t="shared" si="1"/>
        <v>41.666666666666664</v>
      </c>
      <c r="F52" s="14">
        <v>500</v>
      </c>
      <c r="G52" s="9">
        <v>2015</v>
      </c>
      <c r="I52">
        <f t="shared" si="5"/>
        <v>3.0659999999999998</v>
      </c>
      <c r="J52">
        <f t="shared" si="2"/>
        <v>6</v>
      </c>
      <c r="K52">
        <f t="shared" si="3"/>
        <v>1</v>
      </c>
      <c r="L52">
        <f t="shared" si="4"/>
        <v>3.0659999999999998</v>
      </c>
      <c r="N52">
        <v>65002</v>
      </c>
      <c r="O52">
        <f t="shared" si="6"/>
        <v>35.446979945205477</v>
      </c>
      <c r="P52" s="19">
        <v>30.823460821917806</v>
      </c>
      <c r="Q52" s="17">
        <f t="shared" si="7"/>
        <v>65002</v>
      </c>
      <c r="R52" s="14">
        <v>50</v>
      </c>
    </row>
    <row r="53" spans="1:18">
      <c r="A53" s="9" t="s">
        <v>56</v>
      </c>
      <c r="B53" s="17">
        <v>36.944444444444443</v>
      </c>
      <c r="C53" s="17">
        <v>17.272058823529409</v>
      </c>
      <c r="D53" s="18">
        <f t="shared" si="8"/>
        <v>54.216503267973849</v>
      </c>
      <c r="E53" s="11">
        <f t="shared" si="1"/>
        <v>41.666666666666664</v>
      </c>
      <c r="F53" s="14">
        <v>362</v>
      </c>
      <c r="G53" s="9">
        <v>1979</v>
      </c>
      <c r="I53">
        <f t="shared" si="5"/>
        <v>2.2197839999999998</v>
      </c>
      <c r="J53">
        <f t="shared" si="2"/>
        <v>42</v>
      </c>
      <c r="K53">
        <f t="shared" si="3"/>
        <v>0</v>
      </c>
      <c r="L53">
        <f t="shared" si="4"/>
        <v>0</v>
      </c>
      <c r="N53">
        <v>65122</v>
      </c>
      <c r="O53">
        <f t="shared" si="6"/>
        <v>35.665377800000002</v>
      </c>
      <c r="P53" s="17">
        <v>31.013372000000004</v>
      </c>
      <c r="Q53" s="17">
        <f t="shared" si="7"/>
        <v>65122</v>
      </c>
      <c r="R53" s="14">
        <v>120</v>
      </c>
    </row>
    <row r="54" spans="1:18">
      <c r="A54" s="9" t="s">
        <v>57</v>
      </c>
      <c r="B54" s="17">
        <v>40.277777777777779</v>
      </c>
      <c r="C54" s="17">
        <v>20.310457516339866</v>
      </c>
      <c r="D54" s="18">
        <f t="shared" si="8"/>
        <v>60.588235294117645</v>
      </c>
      <c r="E54" s="11">
        <f t="shared" si="1"/>
        <v>41.666666666666664</v>
      </c>
      <c r="F54" s="14">
        <v>1980</v>
      </c>
      <c r="G54" s="9">
        <v>2015</v>
      </c>
      <c r="I54">
        <f t="shared" si="5"/>
        <v>12.141359999999999</v>
      </c>
      <c r="J54">
        <f t="shared" si="2"/>
        <v>6</v>
      </c>
      <c r="K54">
        <f t="shared" si="3"/>
        <v>1</v>
      </c>
      <c r="L54">
        <f t="shared" si="4"/>
        <v>12.141359999999999</v>
      </c>
      <c r="N54">
        <v>65722</v>
      </c>
      <c r="O54">
        <f t="shared" si="6"/>
        <v>35.713888888888889</v>
      </c>
      <c r="P54" s="17">
        <v>31.055555555555557</v>
      </c>
      <c r="Q54" s="17">
        <f t="shared" si="7"/>
        <v>65722</v>
      </c>
      <c r="R54" s="14">
        <v>600</v>
      </c>
    </row>
    <row r="55" spans="1:18">
      <c r="A55" s="9" t="s">
        <v>58</v>
      </c>
      <c r="B55" s="17">
        <v>45.833333333333336</v>
      </c>
      <c r="C55" s="17">
        <v>14.91830065359477</v>
      </c>
      <c r="D55" s="18">
        <f t="shared" si="8"/>
        <v>60.751633986928105</v>
      </c>
      <c r="E55" s="11">
        <f t="shared" si="1"/>
        <v>41.666666666666664</v>
      </c>
      <c r="F55" s="14">
        <v>2400</v>
      </c>
      <c r="G55" s="9">
        <v>2017</v>
      </c>
      <c r="I55">
        <f t="shared" si="5"/>
        <v>14.716799999999997</v>
      </c>
      <c r="J55">
        <f t="shared" si="2"/>
        <v>4</v>
      </c>
      <c r="K55">
        <f t="shared" si="3"/>
        <v>1</v>
      </c>
      <c r="L55">
        <f t="shared" si="4"/>
        <v>14.716799999999997</v>
      </c>
      <c r="N55">
        <v>66222</v>
      </c>
      <c r="O55">
        <f t="shared" si="6"/>
        <v>35.777777777777771</v>
      </c>
      <c r="P55" s="17">
        <v>31.111111111111111</v>
      </c>
      <c r="Q55" s="17">
        <f t="shared" si="7"/>
        <v>66222</v>
      </c>
      <c r="R55" s="14">
        <v>500</v>
      </c>
    </row>
    <row r="56" spans="1:18">
      <c r="A56" s="9" t="s">
        <v>59</v>
      </c>
      <c r="B56" s="17">
        <v>30.207829869502177</v>
      </c>
      <c r="C56" s="17">
        <v>10.972222222222221</v>
      </c>
      <c r="D56" s="18">
        <f t="shared" si="8"/>
        <v>41.180052091724399</v>
      </c>
      <c r="E56" s="11">
        <f t="shared" si="1"/>
        <v>41.666666666666664</v>
      </c>
      <c r="F56" s="14">
        <v>1320</v>
      </c>
      <c r="G56" s="9">
        <v>2016</v>
      </c>
      <c r="I56">
        <f t="shared" si="5"/>
        <v>8.0942399999999992</v>
      </c>
      <c r="J56">
        <f t="shared" si="2"/>
        <v>5</v>
      </c>
      <c r="K56">
        <f t="shared" si="3"/>
        <v>1</v>
      </c>
      <c r="L56">
        <f t="shared" si="4"/>
        <v>8.0942399999999992</v>
      </c>
      <c r="N56">
        <v>67622</v>
      </c>
      <c r="O56">
        <f t="shared" si="6"/>
        <v>36.097222222222221</v>
      </c>
      <c r="P56" s="17">
        <v>31.388888888888889</v>
      </c>
      <c r="Q56" s="17">
        <f t="shared" si="7"/>
        <v>67622</v>
      </c>
      <c r="R56" s="14">
        <v>1400</v>
      </c>
    </row>
    <row r="57" spans="1:18">
      <c r="A57" s="9" t="s">
        <v>60</v>
      </c>
      <c r="B57" s="17">
        <v>33.055555555555557</v>
      </c>
      <c r="C57" s="17">
        <v>30.277777777777779</v>
      </c>
      <c r="D57" s="18">
        <f t="shared" si="8"/>
        <v>63.333333333333336</v>
      </c>
      <c r="E57" s="11">
        <f t="shared" si="1"/>
        <v>41.666666666666664</v>
      </c>
      <c r="F57" s="14">
        <v>600</v>
      </c>
      <c r="G57" s="9">
        <v>2016</v>
      </c>
      <c r="I57">
        <f t="shared" si="5"/>
        <v>3.6791999999999994</v>
      </c>
      <c r="J57">
        <f t="shared" si="2"/>
        <v>5</v>
      </c>
      <c r="K57">
        <f t="shared" si="3"/>
        <v>1</v>
      </c>
      <c r="L57">
        <f t="shared" si="4"/>
        <v>3.6791999999999994</v>
      </c>
      <c r="N57">
        <v>69602</v>
      </c>
      <c r="O57">
        <f t="shared" si="6"/>
        <v>36.097222222222221</v>
      </c>
      <c r="P57" s="17">
        <v>31.388888888888889</v>
      </c>
      <c r="Q57" s="17">
        <f t="shared" si="7"/>
        <v>69602</v>
      </c>
      <c r="R57" s="15">
        <v>1980</v>
      </c>
    </row>
    <row r="58" spans="1:18">
      <c r="A58" s="9" t="s">
        <v>61</v>
      </c>
      <c r="B58" s="17">
        <v>47.083333333333336</v>
      </c>
      <c r="C58" s="17">
        <v>10.835196078431371</v>
      </c>
      <c r="D58" s="18">
        <f t="shared" si="8"/>
        <v>57.918529411764709</v>
      </c>
      <c r="E58" s="11">
        <f t="shared" si="1"/>
        <v>41.666666666666664</v>
      </c>
      <c r="F58" s="14">
        <v>500</v>
      </c>
      <c r="G58" s="9">
        <v>1996</v>
      </c>
      <c r="I58">
        <f t="shared" si="5"/>
        <v>3.0659999999999998</v>
      </c>
      <c r="J58">
        <f t="shared" si="2"/>
        <v>25</v>
      </c>
      <c r="K58">
        <f t="shared" si="3"/>
        <v>1</v>
      </c>
      <c r="L58">
        <f t="shared" si="4"/>
        <v>3.0659999999999998</v>
      </c>
      <c r="N58">
        <v>69862</v>
      </c>
      <c r="O58">
        <f t="shared" si="6"/>
        <v>36.453776990556975</v>
      </c>
      <c r="P58" s="19">
        <v>31.698936513527805</v>
      </c>
      <c r="Q58" s="17">
        <f t="shared" si="7"/>
        <v>69862</v>
      </c>
      <c r="R58" s="14">
        <v>260</v>
      </c>
    </row>
    <row r="59" spans="1:18">
      <c r="A59" s="9" t="s">
        <v>62</v>
      </c>
      <c r="B59" s="17">
        <v>31.055555555555557</v>
      </c>
      <c r="C59" s="17">
        <v>17.254901960784313</v>
      </c>
      <c r="D59" s="18">
        <f t="shared" si="8"/>
        <v>48.310457516339866</v>
      </c>
      <c r="E59" s="11">
        <f t="shared" si="1"/>
        <v>41.666666666666664</v>
      </c>
      <c r="F59" s="14">
        <v>600</v>
      </c>
      <c r="G59" s="9">
        <v>2009</v>
      </c>
      <c r="I59">
        <f t="shared" si="5"/>
        <v>3.6791999999999994</v>
      </c>
      <c r="J59">
        <f t="shared" si="2"/>
        <v>12</v>
      </c>
      <c r="K59">
        <f t="shared" si="3"/>
        <v>1</v>
      </c>
      <c r="L59">
        <f t="shared" si="4"/>
        <v>3.6791999999999994</v>
      </c>
      <c r="N59">
        <v>72202</v>
      </c>
      <c r="O59">
        <f t="shared" si="6"/>
        <v>36.576388888888886</v>
      </c>
      <c r="P59" s="17">
        <v>31.805555555555557</v>
      </c>
      <c r="Q59" s="17">
        <f t="shared" si="7"/>
        <v>72202</v>
      </c>
      <c r="R59" s="14">
        <v>2340</v>
      </c>
    </row>
    <row r="60" spans="1:18">
      <c r="A60" s="9" t="s">
        <v>63</v>
      </c>
      <c r="B60" s="17">
        <v>35</v>
      </c>
      <c r="C60" s="17">
        <v>23.448970588235298</v>
      </c>
      <c r="D60" s="18">
        <f t="shared" si="8"/>
        <v>58.448970588235298</v>
      </c>
      <c r="E60" s="11">
        <f t="shared" si="1"/>
        <v>41.666666666666664</v>
      </c>
      <c r="F60" s="14">
        <v>1050</v>
      </c>
      <c r="G60" s="9">
        <v>1999</v>
      </c>
      <c r="I60">
        <f t="shared" si="5"/>
        <v>6.4386000000000001</v>
      </c>
      <c r="J60">
        <f t="shared" si="2"/>
        <v>22</v>
      </c>
      <c r="K60">
        <f t="shared" si="3"/>
        <v>1</v>
      </c>
      <c r="L60">
        <f t="shared" si="4"/>
        <v>6.4386000000000001</v>
      </c>
      <c r="N60">
        <v>72802</v>
      </c>
      <c r="O60">
        <f t="shared" si="6"/>
        <v>36.576388888888886</v>
      </c>
      <c r="P60" s="17">
        <v>31.805555555555557</v>
      </c>
      <c r="Q60" s="17">
        <f t="shared" si="7"/>
        <v>72802</v>
      </c>
      <c r="R60" s="14">
        <v>600</v>
      </c>
    </row>
    <row r="61" spans="1:18">
      <c r="A61" s="9" t="s">
        <v>64</v>
      </c>
      <c r="B61" s="17">
        <v>31.111111111111111</v>
      </c>
      <c r="C61" s="17">
        <v>14.035555555555554</v>
      </c>
      <c r="D61" s="18">
        <f t="shared" si="8"/>
        <v>45.146666666666661</v>
      </c>
      <c r="E61" s="11">
        <f t="shared" si="1"/>
        <v>41.666666666666664</v>
      </c>
      <c r="F61" s="14">
        <v>500</v>
      </c>
      <c r="G61" s="9">
        <v>2007</v>
      </c>
      <c r="I61">
        <f t="shared" si="5"/>
        <v>3.0659999999999998</v>
      </c>
      <c r="J61">
        <f t="shared" si="2"/>
        <v>14</v>
      </c>
      <c r="K61">
        <f t="shared" si="3"/>
        <v>1</v>
      </c>
      <c r="L61">
        <f t="shared" si="4"/>
        <v>3.0659999999999998</v>
      </c>
      <c r="N61">
        <v>73402</v>
      </c>
      <c r="O61">
        <f t="shared" si="6"/>
        <v>36.736111111111107</v>
      </c>
      <c r="P61" s="17">
        <v>31.944444444444443</v>
      </c>
      <c r="Q61" s="17">
        <f t="shared" si="7"/>
        <v>73402</v>
      </c>
      <c r="R61" s="14">
        <v>600</v>
      </c>
    </row>
    <row r="62" spans="1:18">
      <c r="A62" s="9" t="s">
        <v>65</v>
      </c>
      <c r="B62" s="17">
        <v>17.222222222222221</v>
      </c>
      <c r="C62" s="17">
        <v>10.972222222222221</v>
      </c>
      <c r="D62" s="18">
        <f t="shared" si="8"/>
        <v>28.194444444444443</v>
      </c>
      <c r="E62" s="11">
        <f t="shared" si="1"/>
        <v>41.666666666666664</v>
      </c>
      <c r="F62" s="15">
        <v>250</v>
      </c>
      <c r="G62" s="9">
        <v>2006</v>
      </c>
      <c r="I62">
        <f t="shared" si="5"/>
        <v>1.5329999999999999</v>
      </c>
      <c r="J62">
        <f t="shared" si="2"/>
        <v>15</v>
      </c>
      <c r="K62">
        <f t="shared" si="3"/>
        <v>1</v>
      </c>
      <c r="L62">
        <f t="shared" si="4"/>
        <v>1.5329999999999999</v>
      </c>
      <c r="N62">
        <v>73672</v>
      </c>
      <c r="O62">
        <f t="shared" si="6"/>
        <v>36.736111111111107</v>
      </c>
      <c r="P62" s="17">
        <v>31.944444444444443</v>
      </c>
      <c r="Q62" s="17">
        <f t="shared" si="7"/>
        <v>73672</v>
      </c>
      <c r="R62" s="14">
        <v>270</v>
      </c>
    </row>
    <row r="63" spans="1:18">
      <c r="A63" s="9" t="s">
        <v>66</v>
      </c>
      <c r="B63" s="17">
        <v>36.388888888888886</v>
      </c>
      <c r="C63" s="17">
        <v>15.621176470588232</v>
      </c>
      <c r="D63" s="18">
        <f t="shared" si="8"/>
        <v>52.010065359477117</v>
      </c>
      <c r="E63" s="11">
        <f t="shared" si="1"/>
        <v>41.666666666666664</v>
      </c>
      <c r="F63" s="14">
        <v>2320</v>
      </c>
      <c r="G63" s="9">
        <v>2009</v>
      </c>
      <c r="I63">
        <f t="shared" si="5"/>
        <v>14.226239999999997</v>
      </c>
      <c r="J63">
        <f t="shared" si="2"/>
        <v>12</v>
      </c>
      <c r="K63">
        <f t="shared" si="3"/>
        <v>1</v>
      </c>
      <c r="L63">
        <f t="shared" si="4"/>
        <v>14.226239999999997</v>
      </c>
      <c r="N63">
        <v>74992</v>
      </c>
      <c r="O63">
        <f t="shared" si="6"/>
        <v>36.895833333333336</v>
      </c>
      <c r="P63" s="17">
        <v>32.083333333333336</v>
      </c>
      <c r="Q63" s="17">
        <f t="shared" si="7"/>
        <v>74992</v>
      </c>
      <c r="R63" s="14">
        <v>1320</v>
      </c>
    </row>
    <row r="64" spans="1:18">
      <c r="A64" s="9" t="s">
        <v>67</v>
      </c>
      <c r="B64" s="17">
        <v>53.611111111111114</v>
      </c>
      <c r="C64" s="17">
        <v>15.008169934640522</v>
      </c>
      <c r="D64" s="18">
        <f t="shared" si="8"/>
        <v>68.619281045751634</v>
      </c>
      <c r="E64" s="11">
        <f t="shared" si="1"/>
        <v>41.666666666666664</v>
      </c>
      <c r="F64" s="14">
        <v>1650</v>
      </c>
      <c r="G64" s="9">
        <v>1994</v>
      </c>
      <c r="I64">
        <f t="shared" si="5"/>
        <v>10.117799999999999</v>
      </c>
      <c r="J64">
        <f t="shared" si="2"/>
        <v>27</v>
      </c>
      <c r="K64">
        <f t="shared" si="3"/>
        <v>1</v>
      </c>
      <c r="L64">
        <f t="shared" si="4"/>
        <v>10.117799999999999</v>
      </c>
      <c r="N64">
        <v>76322</v>
      </c>
      <c r="O64">
        <f t="shared" si="6"/>
        <v>36.895833333333336</v>
      </c>
      <c r="P64" s="17">
        <v>32.083333333333336</v>
      </c>
      <c r="Q64" s="17">
        <f t="shared" si="7"/>
        <v>76322</v>
      </c>
      <c r="R64" s="14">
        <v>1330</v>
      </c>
    </row>
    <row r="65" spans="1:18">
      <c r="A65" s="9" t="s">
        <v>68</v>
      </c>
      <c r="B65" s="17">
        <v>48.611111111111114</v>
      </c>
      <c r="C65" s="17">
        <v>11.95261437908497</v>
      </c>
      <c r="D65" s="18">
        <f t="shared" si="8"/>
        <v>60.563725490196084</v>
      </c>
      <c r="E65" s="11">
        <f t="shared" si="1"/>
        <v>41.666666666666664</v>
      </c>
      <c r="F65" s="14">
        <v>750</v>
      </c>
      <c r="G65" s="9">
        <v>2007</v>
      </c>
      <c r="I65">
        <f t="shared" si="5"/>
        <v>4.5990000000000002</v>
      </c>
      <c r="J65">
        <f t="shared" si="2"/>
        <v>14</v>
      </c>
      <c r="K65">
        <f t="shared" si="3"/>
        <v>1</v>
      </c>
      <c r="L65">
        <f t="shared" si="4"/>
        <v>4.5990000000000002</v>
      </c>
      <c r="N65">
        <v>77072</v>
      </c>
      <c r="O65">
        <f t="shared" si="6"/>
        <v>36.895833333333336</v>
      </c>
      <c r="P65" s="17">
        <v>32.083333333333336</v>
      </c>
      <c r="Q65" s="17">
        <f t="shared" si="7"/>
        <v>77072</v>
      </c>
      <c r="R65" s="14">
        <v>750</v>
      </c>
    </row>
    <row r="66" spans="1:18">
      <c r="A66" s="9" t="s">
        <v>69</v>
      </c>
      <c r="B66" s="17">
        <v>41.111111111111114</v>
      </c>
      <c r="C66" s="17">
        <v>19.027777777777779</v>
      </c>
      <c r="D66" s="18">
        <f t="shared" si="8"/>
        <v>60.138888888888893</v>
      </c>
      <c r="E66" s="11">
        <f t="shared" si="1"/>
        <v>41.666666666666664</v>
      </c>
      <c r="F66" s="14">
        <v>1800</v>
      </c>
      <c r="G66" s="9">
        <v>2013</v>
      </c>
      <c r="I66">
        <f t="shared" si="5"/>
        <v>11.037599999999999</v>
      </c>
      <c r="J66">
        <f t="shared" si="2"/>
        <v>8</v>
      </c>
      <c r="K66">
        <f t="shared" si="3"/>
        <v>1</v>
      </c>
      <c r="L66">
        <f t="shared" si="4"/>
        <v>11.037599999999999</v>
      </c>
      <c r="N66">
        <v>77732</v>
      </c>
      <c r="O66">
        <f t="shared" si="6"/>
        <v>37.05555555555555</v>
      </c>
      <c r="P66" s="17">
        <v>32.222222222222221</v>
      </c>
      <c r="Q66" s="17">
        <f t="shared" si="7"/>
        <v>77732</v>
      </c>
      <c r="R66" s="14">
        <v>660</v>
      </c>
    </row>
    <row r="67" spans="1:18">
      <c r="A67" s="9" t="s">
        <v>70</v>
      </c>
      <c r="B67" s="19">
        <v>38.636395420448501</v>
      </c>
      <c r="C67" s="19">
        <v>16.919160135107056</v>
      </c>
      <c r="D67" s="20">
        <f t="shared" si="8"/>
        <v>55.555555555555557</v>
      </c>
      <c r="E67" s="11">
        <f t="shared" si="1"/>
        <v>41.666666666666664</v>
      </c>
      <c r="F67" s="14">
        <v>189</v>
      </c>
      <c r="G67" s="9">
        <v>2010</v>
      </c>
      <c r="I67">
        <f t="shared" si="5"/>
        <v>1.1589479999999999</v>
      </c>
      <c r="J67">
        <f t="shared" si="2"/>
        <v>11</v>
      </c>
      <c r="K67">
        <f t="shared" si="3"/>
        <v>1</v>
      </c>
      <c r="L67">
        <f t="shared" si="4"/>
        <v>1.1589479999999999</v>
      </c>
      <c r="N67">
        <v>78932</v>
      </c>
      <c r="O67">
        <f t="shared" si="6"/>
        <v>37.375</v>
      </c>
      <c r="P67" s="17">
        <v>32.5</v>
      </c>
      <c r="Q67" s="17">
        <f t="shared" si="7"/>
        <v>78932</v>
      </c>
      <c r="R67" s="15">
        <v>1200</v>
      </c>
    </row>
    <row r="68" spans="1:18">
      <c r="A68" s="9" t="s">
        <v>71</v>
      </c>
      <c r="B68" s="17">
        <v>47.638888888888886</v>
      </c>
      <c r="C68" s="17">
        <v>13.210784313725489</v>
      </c>
      <c r="D68" s="18">
        <f t="shared" ref="D68:D99" si="9">B68+C68</f>
        <v>60.849673202614376</v>
      </c>
      <c r="E68" s="11">
        <f t="shared" si="1"/>
        <v>41.666666666666664</v>
      </c>
      <c r="F68" s="14">
        <v>1140</v>
      </c>
      <c r="G68" s="9">
        <v>1984</v>
      </c>
      <c r="I68">
        <f t="shared" si="5"/>
        <v>6.9904799999999998</v>
      </c>
      <c r="J68">
        <f t="shared" si="2"/>
        <v>37</v>
      </c>
      <c r="K68">
        <f t="shared" si="3"/>
        <v>1</v>
      </c>
      <c r="L68">
        <f t="shared" si="4"/>
        <v>6.9904799999999998</v>
      </c>
      <c r="N68">
        <v>79352</v>
      </c>
      <c r="O68">
        <f t="shared" si="6"/>
        <v>37.375</v>
      </c>
      <c r="P68" s="17">
        <v>32.5</v>
      </c>
      <c r="Q68" s="17">
        <f t="shared" si="7"/>
        <v>79352</v>
      </c>
      <c r="R68" s="14">
        <v>420</v>
      </c>
    </row>
    <row r="69" spans="1:18">
      <c r="A69" s="9" t="s">
        <v>72</v>
      </c>
      <c r="B69" s="19">
        <v>37.245902429119951</v>
      </c>
      <c r="C69" s="19">
        <v>18.309653126435606</v>
      </c>
      <c r="D69" s="20">
        <f t="shared" si="9"/>
        <v>55.555555555555557</v>
      </c>
      <c r="E69" s="11">
        <f t="shared" ref="E69:E132" si="10">3000/72</f>
        <v>41.666666666666664</v>
      </c>
      <c r="F69" s="14">
        <v>300</v>
      </c>
      <c r="G69" s="9">
        <v>2017</v>
      </c>
      <c r="I69">
        <f t="shared" ref="I69:I132" si="11">F69/1000*8.76*0.7</f>
        <v>1.8395999999999997</v>
      </c>
      <c r="J69">
        <f t="shared" ref="J69:J132" si="12">2021-G69</f>
        <v>4</v>
      </c>
      <c r="K69">
        <f t="shared" ref="K69:K132" si="13">IF(J69&gt;40,0,1)</f>
        <v>1</v>
      </c>
      <c r="L69">
        <f t="shared" ref="L69:L132" si="14">I69*K69</f>
        <v>1.8395999999999997</v>
      </c>
      <c r="N69">
        <v>79952</v>
      </c>
      <c r="O69">
        <f t="shared" ref="O69:O132" si="15">P69*1.15</f>
        <v>38.013888888888886</v>
      </c>
      <c r="P69" s="17">
        <v>33.055555555555557</v>
      </c>
      <c r="Q69" s="17">
        <f t="shared" si="7"/>
        <v>79952</v>
      </c>
      <c r="R69" s="14">
        <v>600</v>
      </c>
    </row>
    <row r="70" spans="1:18">
      <c r="A70" s="9" t="s">
        <v>73</v>
      </c>
      <c r="B70" s="19">
        <v>37.223047672472049</v>
      </c>
      <c r="C70" s="19">
        <v>18.332507883083508</v>
      </c>
      <c r="D70" s="20">
        <f t="shared" si="9"/>
        <v>55.555555555555557</v>
      </c>
      <c r="E70" s="11">
        <f t="shared" si="10"/>
        <v>41.666666666666664</v>
      </c>
      <c r="F70" s="14">
        <v>135</v>
      </c>
      <c r="G70" s="9">
        <v>1990</v>
      </c>
      <c r="I70">
        <f t="shared" si="11"/>
        <v>0.82782</v>
      </c>
      <c r="J70">
        <f t="shared" si="12"/>
        <v>31</v>
      </c>
      <c r="K70">
        <f t="shared" si="13"/>
        <v>1</v>
      </c>
      <c r="L70">
        <f t="shared" si="14"/>
        <v>0.82782</v>
      </c>
      <c r="N70">
        <v>80702</v>
      </c>
      <c r="O70">
        <f t="shared" si="15"/>
        <v>38.013888888888886</v>
      </c>
      <c r="P70" s="17">
        <v>33.055555555555557</v>
      </c>
      <c r="Q70" s="17">
        <f t="shared" ref="Q70:Q133" si="16">Q69+R70</f>
        <v>80702</v>
      </c>
      <c r="R70" s="14">
        <v>750</v>
      </c>
    </row>
    <row r="71" spans="1:18">
      <c r="A71" s="9" t="s">
        <v>74</v>
      </c>
      <c r="B71" s="17">
        <v>21.666666666666668</v>
      </c>
      <c r="C71" s="17">
        <v>20.694444444444443</v>
      </c>
      <c r="D71" s="18">
        <f t="shared" si="9"/>
        <v>42.361111111111114</v>
      </c>
      <c r="E71" s="11">
        <f t="shared" si="10"/>
        <v>41.666666666666664</v>
      </c>
      <c r="F71" s="15">
        <v>210</v>
      </c>
      <c r="G71" s="9">
        <v>2009</v>
      </c>
      <c r="I71">
        <f t="shared" si="11"/>
        <v>1.2877199999999998</v>
      </c>
      <c r="J71">
        <f t="shared" si="12"/>
        <v>12</v>
      </c>
      <c r="K71">
        <f t="shared" si="13"/>
        <v>1</v>
      </c>
      <c r="L71">
        <f t="shared" si="14"/>
        <v>1.2877199999999998</v>
      </c>
      <c r="N71">
        <v>80802</v>
      </c>
      <c r="O71">
        <f t="shared" si="15"/>
        <v>38.024953290241903</v>
      </c>
      <c r="P71" s="19">
        <v>33.065176774123394</v>
      </c>
      <c r="Q71" s="17">
        <f t="shared" si="16"/>
        <v>80802</v>
      </c>
      <c r="R71" s="14">
        <v>100</v>
      </c>
    </row>
    <row r="72" spans="1:18">
      <c r="A72" s="9" t="s">
        <v>75</v>
      </c>
      <c r="B72" s="17">
        <v>15.138888888888889</v>
      </c>
      <c r="C72" s="17">
        <v>26.263039215686277</v>
      </c>
      <c r="D72" s="18">
        <f t="shared" si="9"/>
        <v>41.401928104575163</v>
      </c>
      <c r="E72" s="11">
        <f t="shared" si="10"/>
        <v>41.666666666666664</v>
      </c>
      <c r="F72" s="14">
        <v>250</v>
      </c>
      <c r="G72" s="9">
        <v>2011</v>
      </c>
      <c r="I72">
        <f t="shared" si="11"/>
        <v>1.5329999999999999</v>
      </c>
      <c r="J72">
        <f t="shared" si="12"/>
        <v>10</v>
      </c>
      <c r="K72">
        <f t="shared" si="13"/>
        <v>1</v>
      </c>
      <c r="L72">
        <f t="shared" si="14"/>
        <v>1.5329999999999999</v>
      </c>
      <c r="N72">
        <v>81302</v>
      </c>
      <c r="O72">
        <f t="shared" si="15"/>
        <v>38.49305555555555</v>
      </c>
      <c r="P72" s="17">
        <v>33.472222222222221</v>
      </c>
      <c r="Q72" s="17">
        <f t="shared" si="16"/>
        <v>81302</v>
      </c>
      <c r="R72" s="14">
        <v>500</v>
      </c>
    </row>
    <row r="73" spans="1:18">
      <c r="A73" s="9" t="s">
        <v>76</v>
      </c>
      <c r="B73" s="17">
        <v>47.638888888888886</v>
      </c>
      <c r="C73" s="17">
        <v>16.625816993464053</v>
      </c>
      <c r="D73" s="18">
        <f t="shared" si="9"/>
        <v>64.264705882352942</v>
      </c>
      <c r="E73" s="11">
        <f t="shared" si="10"/>
        <v>41.666666666666664</v>
      </c>
      <c r="F73" s="14">
        <v>90</v>
      </c>
      <c r="G73" s="9">
        <v>2011</v>
      </c>
      <c r="I73">
        <f t="shared" si="11"/>
        <v>0.55187999999999993</v>
      </c>
      <c r="J73">
        <f t="shared" si="12"/>
        <v>10</v>
      </c>
      <c r="K73">
        <f t="shared" si="13"/>
        <v>1</v>
      </c>
      <c r="L73">
        <f t="shared" si="14"/>
        <v>0.55187999999999993</v>
      </c>
      <c r="N73">
        <v>81364.5</v>
      </c>
      <c r="O73">
        <f t="shared" si="15"/>
        <v>38.49305555555555</v>
      </c>
      <c r="P73" s="17">
        <v>33.472222222222221</v>
      </c>
      <c r="Q73" s="17">
        <f t="shared" si="16"/>
        <v>81364.5</v>
      </c>
      <c r="R73" s="14">
        <v>62.5</v>
      </c>
    </row>
    <row r="74" spans="1:18">
      <c r="A74" s="9" t="s">
        <v>77</v>
      </c>
      <c r="B74" s="17">
        <v>46.805555555555557</v>
      </c>
      <c r="C74" s="17">
        <v>19.456850614983708</v>
      </c>
      <c r="D74" s="18">
        <f t="shared" si="9"/>
        <v>66.262406170539265</v>
      </c>
      <c r="E74" s="11">
        <f t="shared" si="10"/>
        <v>41.666666666666664</v>
      </c>
      <c r="F74" s="14">
        <v>1350</v>
      </c>
      <c r="G74" s="9">
        <v>2013</v>
      </c>
      <c r="I74">
        <f t="shared" si="11"/>
        <v>8.2782</v>
      </c>
      <c r="J74">
        <f t="shared" si="12"/>
        <v>8</v>
      </c>
      <c r="K74">
        <f t="shared" si="13"/>
        <v>1</v>
      </c>
      <c r="L74">
        <f t="shared" si="14"/>
        <v>8.2782</v>
      </c>
      <c r="N74">
        <v>82564.5</v>
      </c>
      <c r="O74">
        <f t="shared" si="15"/>
        <v>38.652777777777779</v>
      </c>
      <c r="P74" s="17">
        <v>33.611111111111114</v>
      </c>
      <c r="Q74" s="17">
        <f t="shared" si="16"/>
        <v>82564.5</v>
      </c>
      <c r="R74" s="14">
        <v>1200</v>
      </c>
    </row>
    <row r="75" spans="1:18">
      <c r="A75" s="9" t="s">
        <v>78</v>
      </c>
      <c r="B75" s="17">
        <v>38.055555555555557</v>
      </c>
      <c r="C75" s="17">
        <v>21.463921568627448</v>
      </c>
      <c r="D75" s="18">
        <f t="shared" si="9"/>
        <v>59.519477124183005</v>
      </c>
      <c r="E75" s="11">
        <f t="shared" si="10"/>
        <v>41.666666666666664</v>
      </c>
      <c r="F75" s="14">
        <v>1100</v>
      </c>
      <c r="G75" s="9">
        <v>2010</v>
      </c>
      <c r="I75">
        <f t="shared" si="11"/>
        <v>6.7452000000000005</v>
      </c>
      <c r="J75">
        <f t="shared" si="12"/>
        <v>11</v>
      </c>
      <c r="K75">
        <f t="shared" si="13"/>
        <v>1</v>
      </c>
      <c r="L75">
        <f t="shared" si="14"/>
        <v>6.7452000000000005</v>
      </c>
      <c r="N75">
        <v>83364.5</v>
      </c>
      <c r="O75">
        <f t="shared" si="15"/>
        <v>39.451388888888886</v>
      </c>
      <c r="P75" s="17">
        <v>34.305555555555557</v>
      </c>
      <c r="Q75" s="17">
        <f t="shared" si="16"/>
        <v>83364.5</v>
      </c>
      <c r="R75" s="14">
        <v>800</v>
      </c>
    </row>
    <row r="76" spans="1:18">
      <c r="A76" s="9" t="s">
        <v>79</v>
      </c>
      <c r="B76" s="17">
        <v>40.694444444444443</v>
      </c>
      <c r="C76" s="17">
        <v>23.635620915032682</v>
      </c>
      <c r="D76" s="18">
        <f t="shared" si="9"/>
        <v>64.330065359477118</v>
      </c>
      <c r="E76" s="11">
        <f t="shared" si="10"/>
        <v>41.666666666666664</v>
      </c>
      <c r="F76" s="14">
        <v>500</v>
      </c>
      <c r="G76" s="9">
        <v>2016</v>
      </c>
      <c r="I76">
        <f t="shared" si="11"/>
        <v>3.0659999999999998</v>
      </c>
      <c r="J76">
        <f t="shared" si="12"/>
        <v>5</v>
      </c>
      <c r="K76">
        <f t="shared" si="13"/>
        <v>1</v>
      </c>
      <c r="L76">
        <f t="shared" si="14"/>
        <v>3.0659999999999998</v>
      </c>
      <c r="N76">
        <v>84444.5</v>
      </c>
      <c r="O76">
        <f t="shared" si="15"/>
        <v>39.93055555555555</v>
      </c>
      <c r="P76" s="17">
        <v>34.722222222222221</v>
      </c>
      <c r="Q76" s="17">
        <f t="shared" si="16"/>
        <v>84444.5</v>
      </c>
      <c r="R76" s="14">
        <v>1080</v>
      </c>
    </row>
    <row r="77" spans="1:18">
      <c r="A77" s="9" t="s">
        <v>80</v>
      </c>
      <c r="B77" s="17">
        <v>31.013372000000004</v>
      </c>
      <c r="C77" s="17">
        <v>7.916666666666667</v>
      </c>
      <c r="D77" s="18">
        <f t="shared" si="9"/>
        <v>38.930038666666668</v>
      </c>
      <c r="E77" s="11">
        <f t="shared" si="10"/>
        <v>41.666666666666664</v>
      </c>
      <c r="F77" s="14">
        <v>120</v>
      </c>
      <c r="G77" s="9">
        <v>2012</v>
      </c>
      <c r="I77">
        <f t="shared" si="11"/>
        <v>0.73583999999999994</v>
      </c>
      <c r="J77">
        <f t="shared" si="12"/>
        <v>9</v>
      </c>
      <c r="K77">
        <f t="shared" si="13"/>
        <v>1</v>
      </c>
      <c r="L77">
        <f t="shared" si="14"/>
        <v>0.73583999999999994</v>
      </c>
      <c r="N77">
        <v>84992</v>
      </c>
      <c r="O77">
        <f t="shared" si="15"/>
        <v>39.93055555555555</v>
      </c>
      <c r="P77" s="17">
        <v>34.722222222222221</v>
      </c>
      <c r="Q77" s="17">
        <f t="shared" si="16"/>
        <v>84992</v>
      </c>
      <c r="R77" s="14">
        <v>547.5</v>
      </c>
    </row>
    <row r="78" spans="1:18">
      <c r="A78" s="9" t="s">
        <v>81</v>
      </c>
      <c r="B78" s="17">
        <v>35</v>
      </c>
      <c r="C78" s="17">
        <v>8.9448856209150325</v>
      </c>
      <c r="D78" s="18">
        <f t="shared" si="9"/>
        <v>43.944885620915031</v>
      </c>
      <c r="E78" s="11">
        <f t="shared" si="10"/>
        <v>41.666666666666664</v>
      </c>
      <c r="F78" s="14">
        <v>2600</v>
      </c>
      <c r="G78" s="9">
        <v>1983</v>
      </c>
      <c r="I78">
        <f t="shared" si="11"/>
        <v>15.943199999999999</v>
      </c>
      <c r="J78">
        <f t="shared" si="12"/>
        <v>38</v>
      </c>
      <c r="K78">
        <f t="shared" si="13"/>
        <v>1</v>
      </c>
      <c r="L78">
        <f t="shared" si="14"/>
        <v>15.943199999999999</v>
      </c>
      <c r="N78">
        <v>85292</v>
      </c>
      <c r="O78">
        <f t="shared" si="15"/>
        <v>39.93055555555555</v>
      </c>
      <c r="P78" s="17">
        <v>34.722222222222221</v>
      </c>
      <c r="Q78" s="17">
        <f t="shared" si="16"/>
        <v>85292</v>
      </c>
      <c r="R78" s="14">
        <v>300</v>
      </c>
    </row>
    <row r="79" spans="1:18">
      <c r="A79" s="9" t="s">
        <v>82</v>
      </c>
      <c r="B79" s="17">
        <v>33.472222222222221</v>
      </c>
      <c r="C79" s="17">
        <v>20.497107843137258</v>
      </c>
      <c r="D79" s="18">
        <f t="shared" si="9"/>
        <v>53.969330065359479</v>
      </c>
      <c r="E79" s="11">
        <f t="shared" si="10"/>
        <v>41.666666666666664</v>
      </c>
      <c r="F79" s="14">
        <v>62.5</v>
      </c>
      <c r="G79" s="9">
        <v>1970</v>
      </c>
      <c r="I79">
        <f t="shared" si="11"/>
        <v>0.38324999999999998</v>
      </c>
      <c r="J79">
        <f t="shared" si="12"/>
        <v>51</v>
      </c>
      <c r="K79">
        <f t="shared" si="13"/>
        <v>0</v>
      </c>
      <c r="L79">
        <f t="shared" si="14"/>
        <v>0</v>
      </c>
      <c r="N79">
        <v>86842</v>
      </c>
      <c r="O79">
        <f t="shared" si="15"/>
        <v>40.090277777777779</v>
      </c>
      <c r="P79" s="17">
        <v>34.861111111111114</v>
      </c>
      <c r="Q79" s="17">
        <f t="shared" si="16"/>
        <v>86842</v>
      </c>
      <c r="R79" s="14">
        <v>1550</v>
      </c>
    </row>
    <row r="80" spans="1:18">
      <c r="A80" s="9" t="s">
        <v>83</v>
      </c>
      <c r="B80" s="17">
        <v>31.944444444444443</v>
      </c>
      <c r="C80" s="17">
        <v>18.680000000000003</v>
      </c>
      <c r="D80" s="18">
        <f t="shared" si="9"/>
        <v>50.62444444444445</v>
      </c>
      <c r="E80" s="11">
        <f t="shared" si="10"/>
        <v>41.666666666666664</v>
      </c>
      <c r="F80" s="14">
        <v>600</v>
      </c>
      <c r="G80" s="9">
        <v>2015</v>
      </c>
      <c r="I80">
        <f t="shared" si="11"/>
        <v>3.6791999999999994</v>
      </c>
      <c r="J80">
        <f t="shared" si="12"/>
        <v>6</v>
      </c>
      <c r="K80">
        <f t="shared" si="13"/>
        <v>1</v>
      </c>
      <c r="L80">
        <f t="shared" si="14"/>
        <v>3.6791999999999994</v>
      </c>
      <c r="N80">
        <v>87892</v>
      </c>
      <c r="O80">
        <f t="shared" si="15"/>
        <v>40.25</v>
      </c>
      <c r="P80" s="17">
        <v>35</v>
      </c>
      <c r="Q80" s="17">
        <f t="shared" si="16"/>
        <v>87892</v>
      </c>
      <c r="R80" s="14">
        <v>1050</v>
      </c>
    </row>
    <row r="81" spans="1:18">
      <c r="A81" s="9" t="s">
        <v>84</v>
      </c>
      <c r="B81" s="17">
        <v>57.083333333333336</v>
      </c>
      <c r="C81" s="17">
        <v>12.401960784313724</v>
      </c>
      <c r="D81" s="18">
        <f t="shared" si="9"/>
        <v>69.485294117647058</v>
      </c>
      <c r="E81" s="11">
        <f t="shared" si="10"/>
        <v>41.666666666666664</v>
      </c>
      <c r="F81" s="14">
        <v>750</v>
      </c>
      <c r="G81" s="9">
        <v>1984</v>
      </c>
      <c r="I81">
        <f t="shared" si="11"/>
        <v>4.5990000000000002</v>
      </c>
      <c r="J81">
        <f t="shared" si="12"/>
        <v>37</v>
      </c>
      <c r="K81">
        <f t="shared" si="13"/>
        <v>1</v>
      </c>
      <c r="L81">
        <f t="shared" si="14"/>
        <v>4.5990000000000002</v>
      </c>
      <c r="N81">
        <v>90492</v>
      </c>
      <c r="O81">
        <f t="shared" si="15"/>
        <v>40.25</v>
      </c>
      <c r="P81" s="17">
        <v>35</v>
      </c>
      <c r="Q81" s="17">
        <f t="shared" si="16"/>
        <v>90492</v>
      </c>
      <c r="R81" s="14">
        <v>2600</v>
      </c>
    </row>
    <row r="82" spans="1:18">
      <c r="A82" s="9" t="s">
        <v>85</v>
      </c>
      <c r="B82" s="17">
        <v>36.810592993024727</v>
      </c>
      <c r="C82" s="17">
        <v>19.871873933790091</v>
      </c>
      <c r="D82" s="18">
        <f t="shared" si="9"/>
        <v>56.682466926814818</v>
      </c>
      <c r="E82" s="11">
        <f t="shared" si="10"/>
        <v>41.666666666666664</v>
      </c>
      <c r="F82" s="14">
        <v>600</v>
      </c>
      <c r="G82" s="9">
        <v>2014</v>
      </c>
      <c r="I82">
        <f t="shared" si="11"/>
        <v>3.6791999999999994</v>
      </c>
      <c r="J82">
        <f t="shared" si="12"/>
        <v>7</v>
      </c>
      <c r="K82">
        <f t="shared" si="13"/>
        <v>1</v>
      </c>
      <c r="L82">
        <f t="shared" si="14"/>
        <v>3.6791999999999994</v>
      </c>
      <c r="N82">
        <v>91492</v>
      </c>
      <c r="O82">
        <f t="shared" si="15"/>
        <v>40.409722222222214</v>
      </c>
      <c r="P82" s="17">
        <v>35.138888888888886</v>
      </c>
      <c r="Q82" s="17">
        <f t="shared" si="16"/>
        <v>91492</v>
      </c>
      <c r="R82" s="14">
        <v>1000</v>
      </c>
    </row>
    <row r="83" spans="1:18">
      <c r="A83" s="9" t="s">
        <v>86</v>
      </c>
      <c r="B83" s="17">
        <v>48.055555555555557</v>
      </c>
      <c r="C83" s="17">
        <v>19.750000000000004</v>
      </c>
      <c r="D83" s="18">
        <f t="shared" si="9"/>
        <v>67.805555555555557</v>
      </c>
      <c r="E83" s="11">
        <f t="shared" si="10"/>
        <v>41.666666666666664</v>
      </c>
      <c r="F83" s="14">
        <v>500</v>
      </c>
      <c r="G83" s="9">
        <v>1999</v>
      </c>
      <c r="I83">
        <f t="shared" si="11"/>
        <v>3.0659999999999998</v>
      </c>
      <c r="J83">
        <f t="shared" si="12"/>
        <v>22</v>
      </c>
      <c r="K83">
        <f t="shared" si="13"/>
        <v>1</v>
      </c>
      <c r="L83">
        <f t="shared" si="14"/>
        <v>3.0659999999999998</v>
      </c>
      <c r="N83">
        <v>92832</v>
      </c>
      <c r="O83">
        <f t="shared" si="15"/>
        <v>40.569444444444443</v>
      </c>
      <c r="P83" s="17">
        <v>35.277777777777779</v>
      </c>
      <c r="Q83" s="17">
        <f t="shared" si="16"/>
        <v>92832</v>
      </c>
      <c r="R83" s="14">
        <v>1340</v>
      </c>
    </row>
    <row r="84" spans="1:18">
      <c r="A84" s="9" t="s">
        <v>87</v>
      </c>
      <c r="B84" s="17">
        <v>55.277777777777779</v>
      </c>
      <c r="C84" s="17">
        <v>18.333333333333332</v>
      </c>
      <c r="D84" s="18">
        <f t="shared" si="9"/>
        <v>73.611111111111114</v>
      </c>
      <c r="E84" s="11">
        <f t="shared" si="10"/>
        <v>41.666666666666664</v>
      </c>
      <c r="F84" s="15">
        <v>330</v>
      </c>
      <c r="G84" s="9">
        <v>1966</v>
      </c>
      <c r="I84">
        <f t="shared" si="11"/>
        <v>2.0235599999999998</v>
      </c>
      <c r="J84">
        <f t="shared" si="12"/>
        <v>55</v>
      </c>
      <c r="K84">
        <f t="shared" si="13"/>
        <v>0</v>
      </c>
      <c r="L84">
        <f t="shared" si="14"/>
        <v>0</v>
      </c>
      <c r="N84">
        <v>93252</v>
      </c>
      <c r="O84">
        <f t="shared" si="15"/>
        <v>40.729166666666664</v>
      </c>
      <c r="P84" s="17">
        <v>35.416666666666664</v>
      </c>
      <c r="Q84" s="17">
        <f t="shared" si="16"/>
        <v>93252</v>
      </c>
      <c r="R84" s="14">
        <v>420</v>
      </c>
    </row>
    <row r="85" spans="1:18">
      <c r="A85" s="9" t="s">
        <v>88</v>
      </c>
      <c r="B85" s="17">
        <v>35.694444444444443</v>
      </c>
      <c r="C85" s="17">
        <v>25</v>
      </c>
      <c r="D85" s="18">
        <f t="shared" si="9"/>
        <v>60.694444444444443</v>
      </c>
      <c r="E85" s="11">
        <f t="shared" si="10"/>
        <v>41.666666666666664</v>
      </c>
      <c r="F85" s="14">
        <v>1200</v>
      </c>
      <c r="G85" s="9">
        <v>2016</v>
      </c>
      <c r="I85">
        <f t="shared" si="11"/>
        <v>7.3583999999999987</v>
      </c>
      <c r="J85">
        <f t="shared" si="12"/>
        <v>5</v>
      </c>
      <c r="K85">
        <f t="shared" si="13"/>
        <v>1</v>
      </c>
      <c r="L85">
        <f t="shared" si="14"/>
        <v>7.3583999999999987</v>
      </c>
      <c r="N85">
        <v>94352</v>
      </c>
      <c r="O85">
        <f t="shared" si="15"/>
        <v>40.729166666666664</v>
      </c>
      <c r="P85" s="17">
        <v>35.416666666666664</v>
      </c>
      <c r="Q85" s="17">
        <f t="shared" si="16"/>
        <v>94352</v>
      </c>
      <c r="R85" s="14">
        <v>1100</v>
      </c>
    </row>
    <row r="86" spans="1:18">
      <c r="A86" s="9" t="s">
        <v>89</v>
      </c>
      <c r="B86" s="17">
        <v>32.083333333333336</v>
      </c>
      <c r="C86" s="17">
        <v>12.896241830065359</v>
      </c>
      <c r="D86" s="18">
        <f t="shared" si="9"/>
        <v>44.979575163398692</v>
      </c>
      <c r="E86" s="11">
        <f t="shared" si="10"/>
        <v>41.666666666666664</v>
      </c>
      <c r="F86" s="14">
        <v>1330</v>
      </c>
      <c r="G86" s="9">
        <v>1979</v>
      </c>
      <c r="I86">
        <f t="shared" si="11"/>
        <v>8.1555599999999995</v>
      </c>
      <c r="J86">
        <f t="shared" si="12"/>
        <v>42</v>
      </c>
      <c r="K86">
        <f t="shared" si="13"/>
        <v>0</v>
      </c>
      <c r="L86">
        <f t="shared" si="14"/>
        <v>0</v>
      </c>
      <c r="N86">
        <v>95552</v>
      </c>
      <c r="O86">
        <f t="shared" si="15"/>
        <v>41.048611111111107</v>
      </c>
      <c r="P86" s="17">
        <v>35.694444444444443</v>
      </c>
      <c r="Q86" s="17">
        <f t="shared" si="16"/>
        <v>95552</v>
      </c>
      <c r="R86" s="14">
        <v>1200</v>
      </c>
    </row>
    <row r="87" spans="1:18">
      <c r="A87" s="9" t="s">
        <v>90</v>
      </c>
      <c r="B87" s="17">
        <v>41.805555555555557</v>
      </c>
      <c r="C87" s="17">
        <v>19.544232026143789</v>
      </c>
      <c r="D87" s="18">
        <f t="shared" si="9"/>
        <v>61.349787581699346</v>
      </c>
      <c r="E87" s="11">
        <f t="shared" si="10"/>
        <v>41.666666666666664</v>
      </c>
      <c r="F87" s="14">
        <v>500</v>
      </c>
      <c r="G87" s="9">
        <v>2012</v>
      </c>
      <c r="I87">
        <f t="shared" si="11"/>
        <v>3.0659999999999998</v>
      </c>
      <c r="J87">
        <f t="shared" si="12"/>
        <v>9</v>
      </c>
      <c r="K87">
        <f t="shared" si="13"/>
        <v>1</v>
      </c>
      <c r="L87">
        <f t="shared" si="14"/>
        <v>3.0659999999999998</v>
      </c>
      <c r="N87">
        <v>96092</v>
      </c>
      <c r="O87">
        <f t="shared" si="15"/>
        <v>41.048611111111107</v>
      </c>
      <c r="P87" s="17">
        <v>35.694444444444443</v>
      </c>
      <c r="Q87" s="17">
        <f t="shared" si="16"/>
        <v>96092</v>
      </c>
      <c r="R87" s="14">
        <v>540</v>
      </c>
    </row>
    <row r="88" spans="1:18">
      <c r="A88" s="9" t="s">
        <v>91</v>
      </c>
      <c r="B88" s="17">
        <v>30.694444444444443</v>
      </c>
      <c r="C88" s="17">
        <v>16.909117647058824</v>
      </c>
      <c r="D88" s="18">
        <f t="shared" si="9"/>
        <v>47.603562091503264</v>
      </c>
      <c r="E88" s="11">
        <f t="shared" si="10"/>
        <v>41.666666666666664</v>
      </c>
      <c r="F88" s="14">
        <v>3300</v>
      </c>
      <c r="G88" s="9">
        <v>2012</v>
      </c>
      <c r="I88">
        <f t="shared" si="11"/>
        <v>20.235599999999998</v>
      </c>
      <c r="J88">
        <f t="shared" si="12"/>
        <v>9</v>
      </c>
      <c r="K88">
        <f t="shared" si="13"/>
        <v>1</v>
      </c>
      <c r="L88">
        <f t="shared" si="14"/>
        <v>20.235599999999998</v>
      </c>
      <c r="N88">
        <v>96362</v>
      </c>
      <c r="O88">
        <f t="shared" si="15"/>
        <v>41.36805555555555</v>
      </c>
      <c r="P88" s="17">
        <v>35.972222222222221</v>
      </c>
      <c r="Q88" s="17">
        <f t="shared" si="16"/>
        <v>96362</v>
      </c>
      <c r="R88" s="14">
        <v>270</v>
      </c>
    </row>
    <row r="89" spans="1:18">
      <c r="A89" s="9" t="s">
        <v>92</v>
      </c>
      <c r="B89" s="17">
        <v>41.111111111111114</v>
      </c>
      <c r="C89" s="17">
        <v>16.805555555555557</v>
      </c>
      <c r="D89" s="18">
        <f t="shared" si="9"/>
        <v>57.916666666666671</v>
      </c>
      <c r="E89" s="11">
        <f t="shared" si="10"/>
        <v>41.666666666666664</v>
      </c>
      <c r="F89" s="14">
        <v>2320</v>
      </c>
      <c r="G89" s="9">
        <v>2012</v>
      </c>
      <c r="I89">
        <f t="shared" si="11"/>
        <v>14.226239999999997</v>
      </c>
      <c r="J89">
        <f t="shared" si="12"/>
        <v>9</v>
      </c>
      <c r="K89">
        <f t="shared" si="13"/>
        <v>1</v>
      </c>
      <c r="L89">
        <f t="shared" si="14"/>
        <v>14.226239999999997</v>
      </c>
      <c r="N89">
        <v>96862</v>
      </c>
      <c r="O89">
        <f t="shared" si="15"/>
        <v>41.36805555555555</v>
      </c>
      <c r="P89" s="17">
        <v>35.972222222222221</v>
      </c>
      <c r="Q89" s="17">
        <f t="shared" si="16"/>
        <v>96862</v>
      </c>
      <c r="R89" s="14">
        <v>500</v>
      </c>
    </row>
    <row r="90" spans="1:18">
      <c r="A90" s="9" t="s">
        <v>93</v>
      </c>
      <c r="B90" s="17">
        <v>37.916666666666664</v>
      </c>
      <c r="C90" s="17">
        <v>22.083333333333332</v>
      </c>
      <c r="D90" s="18">
        <f t="shared" si="9"/>
        <v>60</v>
      </c>
      <c r="E90" s="11">
        <f t="shared" si="10"/>
        <v>41.666666666666664</v>
      </c>
      <c r="F90" s="14">
        <v>1800</v>
      </c>
      <c r="G90" s="9">
        <v>1997</v>
      </c>
      <c r="I90">
        <f t="shared" si="11"/>
        <v>11.037599999999999</v>
      </c>
      <c r="J90">
        <f t="shared" si="12"/>
        <v>24</v>
      </c>
      <c r="K90">
        <f t="shared" si="13"/>
        <v>1</v>
      </c>
      <c r="L90">
        <f t="shared" si="14"/>
        <v>11.037599999999999</v>
      </c>
      <c r="N90">
        <v>97462</v>
      </c>
      <c r="O90">
        <f t="shared" si="15"/>
        <v>41.6875</v>
      </c>
      <c r="P90" s="17">
        <v>36.25</v>
      </c>
      <c r="Q90" s="17">
        <f t="shared" si="16"/>
        <v>97462</v>
      </c>
      <c r="R90" s="14">
        <v>600</v>
      </c>
    </row>
    <row r="91" spans="1:18">
      <c r="A91" s="9" t="s">
        <v>94</v>
      </c>
      <c r="B91" s="17">
        <v>38.75</v>
      </c>
      <c r="C91" s="17">
        <v>13.300653594771243</v>
      </c>
      <c r="D91" s="18">
        <f t="shared" si="9"/>
        <v>52.050653594771241</v>
      </c>
      <c r="E91" s="11">
        <f t="shared" si="10"/>
        <v>41.666666666666664</v>
      </c>
      <c r="F91" s="14">
        <v>1200</v>
      </c>
      <c r="G91" s="9">
        <v>2012</v>
      </c>
      <c r="I91">
        <f t="shared" si="11"/>
        <v>7.3583999999999987</v>
      </c>
      <c r="J91">
        <f t="shared" si="12"/>
        <v>9</v>
      </c>
      <c r="K91">
        <f t="shared" si="13"/>
        <v>1</v>
      </c>
      <c r="L91">
        <f t="shared" si="14"/>
        <v>7.3583999999999987</v>
      </c>
      <c r="N91">
        <v>99782</v>
      </c>
      <c r="O91">
        <f t="shared" si="15"/>
        <v>41.847222222222214</v>
      </c>
      <c r="P91" s="17">
        <v>36.388888888888886</v>
      </c>
      <c r="Q91" s="17">
        <f t="shared" si="16"/>
        <v>99782</v>
      </c>
      <c r="R91" s="14">
        <v>2320</v>
      </c>
    </row>
    <row r="92" spans="1:18">
      <c r="A92" s="9" t="s">
        <v>95</v>
      </c>
      <c r="B92" s="17">
        <v>45.416666666666664</v>
      </c>
      <c r="C92" s="17">
        <v>8.537581699346406</v>
      </c>
      <c r="D92" s="18">
        <f t="shared" si="9"/>
        <v>53.954248366013069</v>
      </c>
      <c r="E92" s="11">
        <f t="shared" si="10"/>
        <v>41.666666666666664</v>
      </c>
      <c r="F92" s="14">
        <v>630</v>
      </c>
      <c r="G92" s="9">
        <v>1979</v>
      </c>
      <c r="I92">
        <f t="shared" si="11"/>
        <v>3.8631599999999997</v>
      </c>
      <c r="J92">
        <f t="shared" si="12"/>
        <v>42</v>
      </c>
      <c r="K92">
        <f t="shared" si="13"/>
        <v>0</v>
      </c>
      <c r="L92">
        <f t="shared" si="14"/>
        <v>0</v>
      </c>
      <c r="N92">
        <v>102702</v>
      </c>
      <c r="O92">
        <f t="shared" si="15"/>
        <v>41.847222222222214</v>
      </c>
      <c r="P92" s="17">
        <v>36.388888888888886</v>
      </c>
      <c r="Q92" s="17">
        <f t="shared" si="16"/>
        <v>102702</v>
      </c>
      <c r="R92" s="14">
        <v>2920</v>
      </c>
    </row>
    <row r="93" spans="1:18">
      <c r="A93" s="9" t="s">
        <v>96</v>
      </c>
      <c r="B93" s="17">
        <v>40.416666666666664</v>
      </c>
      <c r="C93" s="17">
        <v>14.512254901960782</v>
      </c>
      <c r="D93" s="18">
        <f t="shared" si="9"/>
        <v>54.928921568627445</v>
      </c>
      <c r="E93" s="11">
        <f t="shared" si="10"/>
        <v>41.666666666666664</v>
      </c>
      <c r="F93" s="14">
        <v>1200</v>
      </c>
      <c r="G93" s="9">
        <v>2009</v>
      </c>
      <c r="I93">
        <f t="shared" si="11"/>
        <v>7.3583999999999987</v>
      </c>
      <c r="J93">
        <f t="shared" si="12"/>
        <v>12</v>
      </c>
      <c r="K93">
        <f t="shared" si="13"/>
        <v>1</v>
      </c>
      <c r="L93">
        <f t="shared" si="14"/>
        <v>7.3583999999999987</v>
      </c>
      <c r="N93">
        <v>103202</v>
      </c>
      <c r="O93">
        <f t="shared" si="15"/>
        <v>41.847222222222214</v>
      </c>
      <c r="P93" s="17">
        <v>36.388888888888886</v>
      </c>
      <c r="Q93" s="17">
        <f t="shared" si="16"/>
        <v>103202</v>
      </c>
      <c r="R93" s="14">
        <v>500</v>
      </c>
    </row>
    <row r="94" spans="1:18">
      <c r="A94" s="9" t="s">
        <v>97</v>
      </c>
      <c r="B94" s="17">
        <v>36.388888888888886</v>
      </c>
      <c r="C94" s="17">
        <v>14.80563725490196</v>
      </c>
      <c r="D94" s="18">
        <f t="shared" si="9"/>
        <v>51.194526143790846</v>
      </c>
      <c r="E94" s="11">
        <f t="shared" si="10"/>
        <v>41.666666666666664</v>
      </c>
      <c r="F94" s="14">
        <v>2920</v>
      </c>
      <c r="G94" s="9">
        <v>1985</v>
      </c>
      <c r="I94">
        <f t="shared" si="11"/>
        <v>17.905439999999999</v>
      </c>
      <c r="J94">
        <f t="shared" si="12"/>
        <v>36</v>
      </c>
      <c r="K94">
        <f t="shared" si="13"/>
        <v>1</v>
      </c>
      <c r="L94">
        <f t="shared" si="14"/>
        <v>17.905439999999999</v>
      </c>
      <c r="N94">
        <v>105332</v>
      </c>
      <c r="O94">
        <f t="shared" si="15"/>
        <v>42.166666666666657</v>
      </c>
      <c r="P94" s="17">
        <v>36.666666666666664</v>
      </c>
      <c r="Q94" s="17">
        <f t="shared" si="16"/>
        <v>105332</v>
      </c>
      <c r="R94" s="14">
        <v>2130</v>
      </c>
    </row>
    <row r="95" spans="1:18">
      <c r="A95" s="9" t="s">
        <v>98</v>
      </c>
      <c r="B95" s="17">
        <v>39.305555555555557</v>
      </c>
      <c r="C95" s="17">
        <v>18.872549019607845</v>
      </c>
      <c r="D95" s="18">
        <f t="shared" si="9"/>
        <v>58.178104575163403</v>
      </c>
      <c r="E95" s="11">
        <f t="shared" si="10"/>
        <v>41.666666666666664</v>
      </c>
      <c r="F95" s="14">
        <v>1600</v>
      </c>
      <c r="G95" s="9">
        <v>2017</v>
      </c>
      <c r="I95">
        <f t="shared" si="11"/>
        <v>9.8111999999999995</v>
      </c>
      <c r="J95">
        <f t="shared" si="12"/>
        <v>4</v>
      </c>
      <c r="K95">
        <f t="shared" si="13"/>
        <v>1</v>
      </c>
      <c r="L95">
        <f t="shared" si="14"/>
        <v>9.8111999999999995</v>
      </c>
      <c r="N95">
        <v>105482</v>
      </c>
      <c r="O95">
        <f t="shared" si="15"/>
        <v>42.33218193402778</v>
      </c>
      <c r="P95" s="17">
        <v>36.810592986111118</v>
      </c>
      <c r="Q95" s="17">
        <f t="shared" si="16"/>
        <v>105482</v>
      </c>
      <c r="R95" s="14">
        <v>150</v>
      </c>
    </row>
    <row r="96" spans="1:18">
      <c r="A96" s="9" t="s">
        <v>99</v>
      </c>
      <c r="B96" s="17">
        <v>46.944444444444443</v>
      </c>
      <c r="C96" s="17">
        <v>7.9440849673202605</v>
      </c>
      <c r="D96" s="18">
        <f t="shared" si="9"/>
        <v>54.888529411764701</v>
      </c>
      <c r="E96" s="11">
        <f t="shared" si="10"/>
        <v>41.666666666666664</v>
      </c>
      <c r="F96" s="14">
        <v>1110</v>
      </c>
      <c r="G96" s="9">
        <v>1979</v>
      </c>
      <c r="I96">
        <f t="shared" si="11"/>
        <v>6.8065200000000008</v>
      </c>
      <c r="J96">
        <f t="shared" si="12"/>
        <v>42</v>
      </c>
      <c r="K96">
        <f t="shared" si="13"/>
        <v>0</v>
      </c>
      <c r="L96">
        <f t="shared" si="14"/>
        <v>0</v>
      </c>
      <c r="N96">
        <v>105752</v>
      </c>
      <c r="O96">
        <f t="shared" si="15"/>
        <v>42.33218193402778</v>
      </c>
      <c r="P96" s="17">
        <v>36.810592986111118</v>
      </c>
      <c r="Q96" s="17">
        <f t="shared" si="16"/>
        <v>105752</v>
      </c>
      <c r="R96" s="14">
        <v>270</v>
      </c>
    </row>
    <row r="97" spans="1:18">
      <c r="A97" s="9" t="s">
        <v>100</v>
      </c>
      <c r="B97" s="17">
        <v>48.75</v>
      </c>
      <c r="C97" s="17">
        <v>22.033921568627452</v>
      </c>
      <c r="D97" s="18">
        <f t="shared" si="9"/>
        <v>70.783921568627449</v>
      </c>
      <c r="E97" s="11">
        <f t="shared" si="10"/>
        <v>41.666666666666664</v>
      </c>
      <c r="F97" s="14">
        <v>250</v>
      </c>
      <c r="G97" s="9">
        <v>2002</v>
      </c>
      <c r="I97">
        <f t="shared" si="11"/>
        <v>1.5329999999999999</v>
      </c>
      <c r="J97">
        <f t="shared" si="12"/>
        <v>19</v>
      </c>
      <c r="K97">
        <f t="shared" si="13"/>
        <v>1</v>
      </c>
      <c r="L97">
        <f t="shared" si="14"/>
        <v>1.5329999999999999</v>
      </c>
      <c r="N97">
        <v>106352</v>
      </c>
      <c r="O97">
        <f t="shared" si="15"/>
        <v>42.332181941978433</v>
      </c>
      <c r="P97" s="17">
        <v>36.810592993024727</v>
      </c>
      <c r="Q97" s="17">
        <f t="shared" si="16"/>
        <v>106352</v>
      </c>
      <c r="R97" s="14">
        <v>600</v>
      </c>
    </row>
    <row r="98" spans="1:18">
      <c r="A98" s="9" t="s">
        <v>101</v>
      </c>
      <c r="B98" s="17">
        <v>50.555555555555557</v>
      </c>
      <c r="C98" s="17">
        <v>14.379084967320264</v>
      </c>
      <c r="D98" s="18">
        <f t="shared" si="9"/>
        <v>64.934640522875824</v>
      </c>
      <c r="E98" s="11">
        <f t="shared" si="10"/>
        <v>41.666666666666664</v>
      </c>
      <c r="F98" s="14">
        <v>1200</v>
      </c>
      <c r="G98" s="9">
        <v>2010</v>
      </c>
      <c r="I98">
        <f t="shared" si="11"/>
        <v>7.3583999999999987</v>
      </c>
      <c r="J98">
        <f t="shared" si="12"/>
        <v>11</v>
      </c>
      <c r="K98">
        <f t="shared" si="13"/>
        <v>1</v>
      </c>
      <c r="L98">
        <f t="shared" si="14"/>
        <v>7.3583999999999987</v>
      </c>
      <c r="N98">
        <v>106598</v>
      </c>
      <c r="O98">
        <f t="shared" si="15"/>
        <v>42.332181941978433</v>
      </c>
      <c r="P98" s="17">
        <v>36.810592993024727</v>
      </c>
      <c r="Q98" s="17">
        <f t="shared" si="16"/>
        <v>106598</v>
      </c>
      <c r="R98" s="14">
        <v>246</v>
      </c>
    </row>
    <row r="99" spans="1:18">
      <c r="A99" s="9" t="s">
        <v>102</v>
      </c>
      <c r="B99" s="17">
        <v>38.472222222222221</v>
      </c>
      <c r="C99" s="17">
        <v>7.1626470588235298</v>
      </c>
      <c r="D99" s="18">
        <f t="shared" si="9"/>
        <v>45.634869281045752</v>
      </c>
      <c r="E99" s="11">
        <f t="shared" si="10"/>
        <v>41.666666666666664</v>
      </c>
      <c r="F99" s="14">
        <v>500</v>
      </c>
      <c r="G99" s="9">
        <v>2012</v>
      </c>
      <c r="I99">
        <f t="shared" si="11"/>
        <v>3.0659999999999998</v>
      </c>
      <c r="J99">
        <f t="shared" si="12"/>
        <v>9</v>
      </c>
      <c r="K99">
        <f t="shared" si="13"/>
        <v>1</v>
      </c>
      <c r="L99">
        <f t="shared" si="14"/>
        <v>3.0659999999999998</v>
      </c>
      <c r="N99">
        <v>106960</v>
      </c>
      <c r="O99">
        <f t="shared" si="15"/>
        <v>42.486111111111107</v>
      </c>
      <c r="P99" s="17">
        <v>36.944444444444443</v>
      </c>
      <c r="Q99" s="17">
        <f t="shared" si="16"/>
        <v>106960</v>
      </c>
      <c r="R99" s="14">
        <v>362</v>
      </c>
    </row>
    <row r="100" spans="1:18">
      <c r="A100" s="9" t="s">
        <v>103</v>
      </c>
      <c r="B100" s="17">
        <v>51.286182267332578</v>
      </c>
      <c r="C100" s="17">
        <v>30.972222222222221</v>
      </c>
      <c r="D100" s="18">
        <f t="shared" ref="D100:D131" si="17">B100+C100</f>
        <v>82.258404489554806</v>
      </c>
      <c r="E100" s="11">
        <f t="shared" si="10"/>
        <v>41.666666666666664</v>
      </c>
      <c r="F100" s="14">
        <v>600</v>
      </c>
      <c r="G100" s="9">
        <v>2012</v>
      </c>
      <c r="I100">
        <f t="shared" si="11"/>
        <v>3.6791999999999994</v>
      </c>
      <c r="J100">
        <f t="shared" si="12"/>
        <v>9</v>
      </c>
      <c r="K100">
        <f t="shared" si="13"/>
        <v>1</v>
      </c>
      <c r="L100">
        <f t="shared" si="14"/>
        <v>3.6791999999999994</v>
      </c>
      <c r="N100">
        <v>108280</v>
      </c>
      <c r="O100">
        <f t="shared" si="15"/>
        <v>42.486111111111107</v>
      </c>
      <c r="P100" s="17">
        <v>36.944444444444443</v>
      </c>
      <c r="Q100" s="17">
        <f t="shared" si="16"/>
        <v>108280</v>
      </c>
      <c r="R100" s="14">
        <v>1320</v>
      </c>
    </row>
    <row r="101" spans="1:18">
      <c r="A101" s="9" t="s">
        <v>104</v>
      </c>
      <c r="B101" s="17">
        <v>35.972222222222221</v>
      </c>
      <c r="C101" s="17">
        <v>34.444444444444443</v>
      </c>
      <c r="D101" s="18">
        <f t="shared" si="17"/>
        <v>70.416666666666657</v>
      </c>
      <c r="E101" s="11">
        <f t="shared" si="10"/>
        <v>41.666666666666664</v>
      </c>
      <c r="F101" s="14">
        <v>270</v>
      </c>
      <c r="G101" s="9">
        <v>2018</v>
      </c>
      <c r="I101">
        <f t="shared" si="11"/>
        <v>1.65564</v>
      </c>
      <c r="J101">
        <f t="shared" si="12"/>
        <v>3</v>
      </c>
      <c r="K101">
        <f t="shared" si="13"/>
        <v>1</v>
      </c>
      <c r="L101">
        <f t="shared" si="14"/>
        <v>1.65564</v>
      </c>
      <c r="N101">
        <v>108415</v>
      </c>
      <c r="O101">
        <f t="shared" si="15"/>
        <v>42.806504823342856</v>
      </c>
      <c r="P101" s="19">
        <v>37.223047672472049</v>
      </c>
      <c r="Q101" s="17">
        <f t="shared" si="16"/>
        <v>108415</v>
      </c>
      <c r="R101" s="14">
        <v>135</v>
      </c>
    </row>
    <row r="102" spans="1:18">
      <c r="A102" s="9" t="s">
        <v>105</v>
      </c>
      <c r="B102" s="17">
        <v>36.810592986111118</v>
      </c>
      <c r="C102" s="17">
        <v>19.871873930555555</v>
      </c>
      <c r="D102" s="18">
        <f t="shared" si="17"/>
        <v>56.682466916666669</v>
      </c>
      <c r="E102" s="11">
        <f t="shared" si="10"/>
        <v>41.666666666666664</v>
      </c>
      <c r="F102" s="14">
        <v>270</v>
      </c>
      <c r="G102" s="9">
        <v>2013</v>
      </c>
      <c r="I102">
        <f t="shared" si="11"/>
        <v>1.65564</v>
      </c>
      <c r="J102">
        <f t="shared" si="12"/>
        <v>8</v>
      </c>
      <c r="K102">
        <f t="shared" si="13"/>
        <v>1</v>
      </c>
      <c r="L102">
        <f t="shared" si="14"/>
        <v>1.65564</v>
      </c>
      <c r="N102">
        <v>108715</v>
      </c>
      <c r="O102">
        <f t="shared" si="15"/>
        <v>42.832787793487938</v>
      </c>
      <c r="P102" s="19">
        <v>37.245902429119951</v>
      </c>
      <c r="Q102" s="17">
        <f t="shared" si="16"/>
        <v>108715</v>
      </c>
      <c r="R102" s="14">
        <v>300</v>
      </c>
    </row>
    <row r="103" spans="1:18">
      <c r="A103" s="9" t="s">
        <v>106</v>
      </c>
      <c r="B103" s="17">
        <v>38.055555555555557</v>
      </c>
      <c r="C103" s="17">
        <v>13.839869281045752</v>
      </c>
      <c r="D103" s="18">
        <f t="shared" si="17"/>
        <v>51.895424836601308</v>
      </c>
      <c r="E103" s="11">
        <f t="shared" si="10"/>
        <v>41.666666666666664</v>
      </c>
      <c r="F103" s="14">
        <v>2520</v>
      </c>
      <c r="G103" s="9">
        <v>2014</v>
      </c>
      <c r="I103">
        <f t="shared" si="11"/>
        <v>15.452639999999999</v>
      </c>
      <c r="J103">
        <f t="shared" si="12"/>
        <v>7</v>
      </c>
      <c r="K103">
        <f t="shared" si="13"/>
        <v>1</v>
      </c>
      <c r="L103">
        <f t="shared" si="14"/>
        <v>15.452639999999999</v>
      </c>
      <c r="N103">
        <v>110035</v>
      </c>
      <c r="O103">
        <f t="shared" si="15"/>
        <v>42.965277777777779</v>
      </c>
      <c r="P103" s="17">
        <v>37.361111111111114</v>
      </c>
      <c r="Q103" s="17">
        <f t="shared" si="16"/>
        <v>110035</v>
      </c>
      <c r="R103" s="14">
        <v>1320</v>
      </c>
    </row>
    <row r="104" spans="1:18">
      <c r="A104" s="9" t="s">
        <v>107</v>
      </c>
      <c r="B104" s="17">
        <v>38.333333333333336</v>
      </c>
      <c r="C104" s="17">
        <v>9.5261437908496731</v>
      </c>
      <c r="D104" s="18">
        <f t="shared" si="17"/>
        <v>47.859477124183009</v>
      </c>
      <c r="E104" s="11">
        <f t="shared" si="10"/>
        <v>41.666666666666664</v>
      </c>
      <c r="F104" s="14">
        <v>1040</v>
      </c>
      <c r="G104" s="9">
        <v>2016</v>
      </c>
      <c r="I104">
        <f t="shared" si="11"/>
        <v>6.3772799999999998</v>
      </c>
      <c r="J104">
        <f t="shared" si="12"/>
        <v>5</v>
      </c>
      <c r="K104">
        <f t="shared" si="13"/>
        <v>1</v>
      </c>
      <c r="L104">
        <f t="shared" si="14"/>
        <v>6.3772799999999998</v>
      </c>
      <c r="N104">
        <v>112015</v>
      </c>
      <c r="O104">
        <f t="shared" si="15"/>
        <v>42.965277777777779</v>
      </c>
      <c r="P104" s="17">
        <v>37.361111111111114</v>
      </c>
      <c r="Q104" s="17">
        <f t="shared" si="16"/>
        <v>112015</v>
      </c>
      <c r="R104" s="14">
        <v>1980</v>
      </c>
    </row>
    <row r="105" spans="1:18">
      <c r="A105" s="9" t="s">
        <v>108</v>
      </c>
      <c r="B105" s="19">
        <v>33.065176774123394</v>
      </c>
      <c r="C105" s="19">
        <v>22.490378781432163</v>
      </c>
      <c r="D105" s="20">
        <f t="shared" si="17"/>
        <v>55.555555555555557</v>
      </c>
      <c r="E105" s="11">
        <f t="shared" si="10"/>
        <v>41.666666666666664</v>
      </c>
      <c r="F105" s="14">
        <v>100</v>
      </c>
      <c r="G105" s="9">
        <v>1970</v>
      </c>
      <c r="I105">
        <f t="shared" si="11"/>
        <v>0.61319999999999997</v>
      </c>
      <c r="J105">
        <f t="shared" si="12"/>
        <v>51</v>
      </c>
      <c r="K105">
        <f t="shared" si="13"/>
        <v>0</v>
      </c>
      <c r="L105">
        <f t="shared" si="14"/>
        <v>0</v>
      </c>
      <c r="N105">
        <v>113215</v>
      </c>
      <c r="O105">
        <f t="shared" si="15"/>
        <v>43.230760963888891</v>
      </c>
      <c r="P105" s="17">
        <v>37.591966055555559</v>
      </c>
      <c r="Q105" s="17">
        <f t="shared" si="16"/>
        <v>113215</v>
      </c>
      <c r="R105" s="14">
        <v>1200</v>
      </c>
    </row>
    <row r="106" spans="1:18">
      <c r="A106" s="9" t="s">
        <v>109</v>
      </c>
      <c r="B106" s="17">
        <v>18.611111111111111</v>
      </c>
      <c r="C106" s="17">
        <v>25.833333333333332</v>
      </c>
      <c r="D106" s="18">
        <f t="shared" si="17"/>
        <v>44.444444444444443</v>
      </c>
      <c r="E106" s="11">
        <f t="shared" si="10"/>
        <v>41.666666666666664</v>
      </c>
      <c r="F106" s="14">
        <v>250</v>
      </c>
      <c r="G106" s="9">
        <v>2003</v>
      </c>
      <c r="I106">
        <f t="shared" si="11"/>
        <v>1.5329999999999999</v>
      </c>
      <c r="J106">
        <f t="shared" si="12"/>
        <v>18</v>
      </c>
      <c r="K106">
        <f t="shared" si="13"/>
        <v>1</v>
      </c>
      <c r="L106">
        <f t="shared" si="14"/>
        <v>1.5329999999999999</v>
      </c>
      <c r="N106">
        <v>113565</v>
      </c>
      <c r="O106">
        <f t="shared" si="15"/>
        <v>43.284722222222214</v>
      </c>
      <c r="P106" s="17">
        <v>37.638888888888886</v>
      </c>
      <c r="Q106" s="17">
        <f t="shared" si="16"/>
        <v>113565</v>
      </c>
      <c r="R106" s="14">
        <v>350</v>
      </c>
    </row>
    <row r="107" spans="1:18">
      <c r="A107" s="9" t="s">
        <v>110</v>
      </c>
      <c r="B107" s="17">
        <v>41.666666666666664</v>
      </c>
      <c r="C107" s="17">
        <v>18.513071895424837</v>
      </c>
      <c r="D107" s="18">
        <f t="shared" si="17"/>
        <v>60.179738562091501</v>
      </c>
      <c r="E107" s="11">
        <f t="shared" si="10"/>
        <v>41.666666666666664</v>
      </c>
      <c r="F107" s="14">
        <v>270</v>
      </c>
      <c r="G107" s="9">
        <v>2015</v>
      </c>
      <c r="I107">
        <f t="shared" si="11"/>
        <v>1.65564</v>
      </c>
      <c r="J107">
        <f t="shared" si="12"/>
        <v>6</v>
      </c>
      <c r="K107">
        <f t="shared" si="13"/>
        <v>1</v>
      </c>
      <c r="L107">
        <f t="shared" si="14"/>
        <v>1.65564</v>
      </c>
      <c r="N107">
        <v>114615</v>
      </c>
      <c r="O107">
        <f t="shared" si="15"/>
        <v>43.284722222222214</v>
      </c>
      <c r="P107" s="17">
        <v>37.638888888888886</v>
      </c>
      <c r="Q107" s="17">
        <f t="shared" si="16"/>
        <v>114615</v>
      </c>
      <c r="R107" s="14">
        <v>1050</v>
      </c>
    </row>
    <row r="108" spans="1:18">
      <c r="A108" s="9" t="s">
        <v>111</v>
      </c>
      <c r="B108" s="17">
        <v>39.861111111111114</v>
      </c>
      <c r="C108" s="17">
        <v>10.876797385620916</v>
      </c>
      <c r="D108" s="18">
        <f t="shared" si="17"/>
        <v>50.737908496732032</v>
      </c>
      <c r="E108" s="11">
        <f t="shared" si="10"/>
        <v>41.666666666666664</v>
      </c>
      <c r="F108" s="14">
        <v>1470</v>
      </c>
      <c r="G108" s="9">
        <v>1986</v>
      </c>
      <c r="I108">
        <f t="shared" si="11"/>
        <v>9.0140399999999996</v>
      </c>
      <c r="J108">
        <f t="shared" si="12"/>
        <v>35</v>
      </c>
      <c r="K108">
        <f t="shared" si="13"/>
        <v>1</v>
      </c>
      <c r="L108">
        <f t="shared" si="14"/>
        <v>9.0140399999999996</v>
      </c>
      <c r="N108">
        <v>116955</v>
      </c>
      <c r="O108">
        <f t="shared" si="15"/>
        <v>43.284722222222214</v>
      </c>
      <c r="P108" s="17">
        <v>37.638888888888886</v>
      </c>
      <c r="Q108" s="17">
        <f t="shared" si="16"/>
        <v>116955</v>
      </c>
      <c r="R108" s="14">
        <v>2340</v>
      </c>
    </row>
    <row r="109" spans="1:18">
      <c r="A109" s="9" t="s">
        <v>112</v>
      </c>
      <c r="B109" s="17">
        <v>35.416666666666664</v>
      </c>
      <c r="C109" s="17">
        <v>36.111111111111114</v>
      </c>
      <c r="D109" s="18">
        <f t="shared" si="17"/>
        <v>71.527777777777771</v>
      </c>
      <c r="E109" s="11">
        <f t="shared" si="10"/>
        <v>41.666666666666664</v>
      </c>
      <c r="F109" s="14">
        <v>420</v>
      </c>
      <c r="G109" s="9">
        <v>2002</v>
      </c>
      <c r="I109">
        <f t="shared" si="11"/>
        <v>2.5754399999999995</v>
      </c>
      <c r="J109">
        <f t="shared" si="12"/>
        <v>19</v>
      </c>
      <c r="K109">
        <f t="shared" si="13"/>
        <v>1</v>
      </c>
      <c r="L109">
        <f t="shared" si="14"/>
        <v>2.5754399999999995</v>
      </c>
      <c r="N109">
        <v>118755</v>
      </c>
      <c r="O109">
        <f t="shared" si="15"/>
        <v>43.604166666666657</v>
      </c>
      <c r="P109" s="17">
        <v>37.916666666666664</v>
      </c>
      <c r="Q109" s="17">
        <f t="shared" si="16"/>
        <v>118755</v>
      </c>
      <c r="R109" s="14">
        <v>1800</v>
      </c>
    </row>
    <row r="110" spans="1:18">
      <c r="A110" s="9" t="s">
        <v>113</v>
      </c>
      <c r="B110" s="17">
        <v>43.75</v>
      </c>
      <c r="C110" s="17">
        <v>15.315441176470589</v>
      </c>
      <c r="D110" s="18">
        <f t="shared" si="17"/>
        <v>59.065441176470586</v>
      </c>
      <c r="E110" s="11">
        <f t="shared" si="10"/>
        <v>41.666666666666664</v>
      </c>
      <c r="F110" s="14">
        <v>1760</v>
      </c>
      <c r="G110" s="9">
        <v>1979</v>
      </c>
      <c r="I110">
        <f t="shared" si="11"/>
        <v>10.79232</v>
      </c>
      <c r="J110">
        <f t="shared" si="12"/>
        <v>42</v>
      </c>
      <c r="K110">
        <f t="shared" si="13"/>
        <v>0</v>
      </c>
      <c r="L110">
        <f t="shared" si="14"/>
        <v>0</v>
      </c>
      <c r="N110">
        <v>119595</v>
      </c>
      <c r="O110">
        <f t="shared" si="15"/>
        <v>43.763888888888886</v>
      </c>
      <c r="P110" s="17">
        <v>38.055555555555557</v>
      </c>
      <c r="Q110" s="17">
        <f t="shared" si="16"/>
        <v>119595</v>
      </c>
      <c r="R110" s="14">
        <v>840</v>
      </c>
    </row>
    <row r="111" spans="1:18">
      <c r="A111" s="9" t="s">
        <v>114</v>
      </c>
      <c r="B111" s="17">
        <v>30.555555555555557</v>
      </c>
      <c r="C111" s="17">
        <v>15.277777777777779</v>
      </c>
      <c r="D111" s="18">
        <f t="shared" si="17"/>
        <v>45.833333333333336</v>
      </c>
      <c r="E111" s="11">
        <f t="shared" si="10"/>
        <v>41.666666666666664</v>
      </c>
      <c r="F111" s="14">
        <v>2400</v>
      </c>
      <c r="G111" s="9">
        <v>1982</v>
      </c>
      <c r="I111">
        <f t="shared" si="11"/>
        <v>14.716799999999997</v>
      </c>
      <c r="J111">
        <f t="shared" si="12"/>
        <v>39</v>
      </c>
      <c r="K111">
        <f t="shared" si="13"/>
        <v>1</v>
      </c>
      <c r="L111">
        <f t="shared" si="14"/>
        <v>14.716799999999997</v>
      </c>
      <c r="N111">
        <v>120695</v>
      </c>
      <c r="O111">
        <f t="shared" si="15"/>
        <v>43.763888888888886</v>
      </c>
      <c r="P111" s="17">
        <v>38.055555555555557</v>
      </c>
      <c r="Q111" s="17">
        <f t="shared" si="16"/>
        <v>120695</v>
      </c>
      <c r="R111" s="14">
        <v>1100</v>
      </c>
    </row>
    <row r="112" spans="1:18">
      <c r="A112" s="9" t="s">
        <v>115</v>
      </c>
      <c r="B112" s="17">
        <v>34.861111111111114</v>
      </c>
      <c r="C112" s="17">
        <v>10.845947712418301</v>
      </c>
      <c r="D112" s="18">
        <f t="shared" si="17"/>
        <v>45.707058823529415</v>
      </c>
      <c r="E112" s="11">
        <f t="shared" si="10"/>
        <v>41.666666666666664</v>
      </c>
      <c r="F112" s="14">
        <v>1550</v>
      </c>
      <c r="G112" s="9">
        <v>1988</v>
      </c>
      <c r="I112">
        <f t="shared" si="11"/>
        <v>9.5045999999999982</v>
      </c>
      <c r="J112">
        <f t="shared" si="12"/>
        <v>33</v>
      </c>
      <c r="K112">
        <f t="shared" si="13"/>
        <v>1</v>
      </c>
      <c r="L112">
        <f t="shared" si="14"/>
        <v>9.5045999999999982</v>
      </c>
      <c r="N112">
        <v>123215</v>
      </c>
      <c r="O112">
        <f t="shared" si="15"/>
        <v>43.763888888888886</v>
      </c>
      <c r="P112" s="17">
        <v>38.055555555555557</v>
      </c>
      <c r="Q112" s="17">
        <f t="shared" si="16"/>
        <v>123215</v>
      </c>
      <c r="R112" s="14">
        <v>2520</v>
      </c>
    </row>
    <row r="113" spans="1:18">
      <c r="A113" s="9" t="s">
        <v>116</v>
      </c>
      <c r="B113" s="17">
        <v>29.166666666666668</v>
      </c>
      <c r="C113" s="17">
        <v>13.75</v>
      </c>
      <c r="D113" s="18">
        <f t="shared" si="17"/>
        <v>42.916666666666671</v>
      </c>
      <c r="E113" s="11">
        <f t="shared" si="10"/>
        <v>41.666666666666664</v>
      </c>
      <c r="F113" s="14">
        <v>1340</v>
      </c>
      <c r="G113" s="9">
        <v>1993</v>
      </c>
      <c r="I113">
        <f t="shared" si="11"/>
        <v>8.2168799999999997</v>
      </c>
      <c r="J113">
        <f t="shared" si="12"/>
        <v>28</v>
      </c>
      <c r="K113">
        <f t="shared" si="13"/>
        <v>1</v>
      </c>
      <c r="L113">
        <f t="shared" si="14"/>
        <v>8.2168799999999997</v>
      </c>
      <c r="N113">
        <v>124425</v>
      </c>
      <c r="O113">
        <f t="shared" si="15"/>
        <v>43.763888888888886</v>
      </c>
      <c r="P113" s="17">
        <v>38.055555555555557</v>
      </c>
      <c r="Q113" s="17">
        <f t="shared" si="16"/>
        <v>124425</v>
      </c>
      <c r="R113" s="14">
        <v>1210</v>
      </c>
    </row>
    <row r="114" spans="1:18">
      <c r="A114" s="9" t="s">
        <v>117</v>
      </c>
      <c r="B114" s="17">
        <v>35.416666666666664</v>
      </c>
      <c r="C114" s="17">
        <v>17.033333333333331</v>
      </c>
      <c r="D114" s="18">
        <f t="shared" si="17"/>
        <v>52.449999999999996</v>
      </c>
      <c r="E114" s="11">
        <f t="shared" si="10"/>
        <v>41.666666666666664</v>
      </c>
      <c r="F114" s="14">
        <v>1100</v>
      </c>
      <c r="G114" s="9">
        <v>1988</v>
      </c>
      <c r="I114">
        <f t="shared" si="11"/>
        <v>6.7452000000000005</v>
      </c>
      <c r="J114">
        <f t="shared" si="12"/>
        <v>33</v>
      </c>
      <c r="K114">
        <f t="shared" si="13"/>
        <v>1</v>
      </c>
      <c r="L114">
        <f t="shared" si="14"/>
        <v>6.7452000000000005</v>
      </c>
      <c r="N114">
        <v>125035</v>
      </c>
      <c r="O114">
        <f t="shared" si="15"/>
        <v>43.763888888888886</v>
      </c>
      <c r="P114" s="17">
        <v>38.055555555555557</v>
      </c>
      <c r="Q114" s="17">
        <f t="shared" si="16"/>
        <v>125035</v>
      </c>
      <c r="R114" s="14">
        <v>610</v>
      </c>
    </row>
    <row r="115" spans="1:18">
      <c r="A115" s="9" t="s">
        <v>118</v>
      </c>
      <c r="B115" s="17">
        <v>35.694444444444443</v>
      </c>
      <c r="C115" s="19">
        <v>19.861111111111114</v>
      </c>
      <c r="D115" s="20">
        <f t="shared" si="17"/>
        <v>55.555555555555557</v>
      </c>
      <c r="E115" s="11">
        <f t="shared" si="10"/>
        <v>41.666666666666664</v>
      </c>
      <c r="F115" s="14">
        <v>540</v>
      </c>
      <c r="G115" s="9">
        <v>2012</v>
      </c>
      <c r="I115">
        <f t="shared" si="11"/>
        <v>3.31128</v>
      </c>
      <c r="J115">
        <f t="shared" si="12"/>
        <v>9</v>
      </c>
      <c r="K115">
        <f t="shared" si="13"/>
        <v>1</v>
      </c>
      <c r="L115">
        <f t="shared" si="14"/>
        <v>3.31128</v>
      </c>
      <c r="N115">
        <v>125335</v>
      </c>
      <c r="O115">
        <f t="shared" si="15"/>
        <v>44.002738841666662</v>
      </c>
      <c r="P115" s="17">
        <v>38.263251166666663</v>
      </c>
      <c r="Q115" s="17">
        <f t="shared" si="16"/>
        <v>125335</v>
      </c>
      <c r="R115" s="14">
        <v>300</v>
      </c>
    </row>
    <row r="116" spans="1:18">
      <c r="A116" s="9" t="s">
        <v>119</v>
      </c>
      <c r="B116" s="17">
        <v>50</v>
      </c>
      <c r="C116" s="19">
        <v>5.5555555555555571</v>
      </c>
      <c r="D116" s="20">
        <f t="shared" si="17"/>
        <v>55.555555555555557</v>
      </c>
      <c r="E116" s="11">
        <f t="shared" si="10"/>
        <v>41.666666666666664</v>
      </c>
      <c r="F116" s="14">
        <v>90</v>
      </c>
      <c r="G116" s="9">
        <v>2013</v>
      </c>
      <c r="I116">
        <f t="shared" si="11"/>
        <v>0.55187999999999993</v>
      </c>
      <c r="J116">
        <f t="shared" si="12"/>
        <v>8</v>
      </c>
      <c r="K116">
        <f t="shared" si="13"/>
        <v>1</v>
      </c>
      <c r="L116">
        <f t="shared" si="14"/>
        <v>0.55187999999999993</v>
      </c>
      <c r="N116">
        <v>126375</v>
      </c>
      <c r="O116">
        <f t="shared" si="15"/>
        <v>44.083333333333336</v>
      </c>
      <c r="P116" s="17">
        <v>38.333333333333336</v>
      </c>
      <c r="Q116" s="17">
        <f t="shared" si="16"/>
        <v>126375</v>
      </c>
      <c r="R116" s="14">
        <v>1040</v>
      </c>
    </row>
    <row r="117" spans="1:18">
      <c r="A117" s="9" t="s">
        <v>120</v>
      </c>
      <c r="B117" s="17">
        <v>38.055555555555557</v>
      </c>
      <c r="C117" s="17">
        <v>13.390522875816993</v>
      </c>
      <c r="D117" s="18">
        <f t="shared" si="17"/>
        <v>51.446078431372548</v>
      </c>
      <c r="E117" s="11">
        <f t="shared" si="10"/>
        <v>41.666666666666664</v>
      </c>
      <c r="F117" s="14">
        <v>1210</v>
      </c>
      <c r="G117" s="9">
        <v>1982</v>
      </c>
      <c r="I117">
        <f t="shared" si="11"/>
        <v>7.419719999999999</v>
      </c>
      <c r="J117">
        <f t="shared" si="12"/>
        <v>39</v>
      </c>
      <c r="K117">
        <f t="shared" si="13"/>
        <v>1</v>
      </c>
      <c r="L117">
        <f t="shared" si="14"/>
        <v>7.419719999999999</v>
      </c>
      <c r="N117">
        <v>126875</v>
      </c>
      <c r="O117">
        <f t="shared" si="15"/>
        <v>44.24305555555555</v>
      </c>
      <c r="P117" s="17">
        <v>38.472222222222221</v>
      </c>
      <c r="Q117" s="17">
        <f t="shared" si="16"/>
        <v>126875</v>
      </c>
      <c r="R117" s="14">
        <v>500</v>
      </c>
    </row>
    <row r="118" spans="1:18">
      <c r="A118" s="9" t="s">
        <v>121</v>
      </c>
      <c r="B118" s="17">
        <v>38.263251166666663</v>
      </c>
      <c r="C118" s="17">
        <v>20.138888888888889</v>
      </c>
      <c r="D118" s="18">
        <f t="shared" si="17"/>
        <v>58.402140055555549</v>
      </c>
      <c r="E118" s="11">
        <f t="shared" si="10"/>
        <v>41.666666666666664</v>
      </c>
      <c r="F118" s="14">
        <v>300</v>
      </c>
      <c r="G118" s="9">
        <v>2012</v>
      </c>
      <c r="I118">
        <f t="shared" si="11"/>
        <v>1.8395999999999997</v>
      </c>
      <c r="J118">
        <f t="shared" si="12"/>
        <v>9</v>
      </c>
      <c r="K118">
        <f t="shared" si="13"/>
        <v>1</v>
      </c>
      <c r="L118">
        <f t="shared" si="14"/>
        <v>1.8395999999999997</v>
      </c>
      <c r="N118">
        <v>127064</v>
      </c>
      <c r="O118">
        <f t="shared" si="15"/>
        <v>44.43185473351577</v>
      </c>
      <c r="P118" s="19">
        <v>38.636395420448501</v>
      </c>
      <c r="Q118" s="17">
        <f t="shared" si="16"/>
        <v>127064</v>
      </c>
      <c r="R118" s="14">
        <v>189</v>
      </c>
    </row>
    <row r="119" spans="1:18">
      <c r="A119" s="9" t="s">
        <v>122</v>
      </c>
      <c r="B119" s="17">
        <v>35.277777777777779</v>
      </c>
      <c r="C119" s="17">
        <v>10.431176470588234</v>
      </c>
      <c r="D119" s="18">
        <f t="shared" si="17"/>
        <v>45.708954248366013</v>
      </c>
      <c r="E119" s="11">
        <f t="shared" si="10"/>
        <v>41.666666666666664</v>
      </c>
      <c r="F119" s="14">
        <v>1340</v>
      </c>
      <c r="G119" s="9">
        <v>1989</v>
      </c>
      <c r="I119">
        <f t="shared" si="11"/>
        <v>8.2168799999999997</v>
      </c>
      <c r="J119">
        <f t="shared" si="12"/>
        <v>32</v>
      </c>
      <c r="K119">
        <f t="shared" si="13"/>
        <v>1</v>
      </c>
      <c r="L119">
        <f t="shared" si="14"/>
        <v>8.2168799999999997</v>
      </c>
      <c r="N119">
        <v>128264</v>
      </c>
      <c r="O119">
        <f t="shared" si="15"/>
        <v>44.5625</v>
      </c>
      <c r="P119" s="17">
        <v>38.75</v>
      </c>
      <c r="Q119" s="17">
        <f t="shared" si="16"/>
        <v>128264</v>
      </c>
      <c r="R119" s="14">
        <v>1200</v>
      </c>
    </row>
    <row r="120" spans="1:18">
      <c r="A120" s="9" t="s">
        <v>123</v>
      </c>
      <c r="B120" s="17">
        <v>23.472222222222221</v>
      </c>
      <c r="C120" s="17">
        <v>21.944444444444443</v>
      </c>
      <c r="D120" s="18">
        <f t="shared" si="17"/>
        <v>45.416666666666664</v>
      </c>
      <c r="E120" s="11">
        <f t="shared" si="10"/>
        <v>41.666666666666664</v>
      </c>
      <c r="F120" s="14">
        <v>500</v>
      </c>
      <c r="G120" s="9">
        <v>2007</v>
      </c>
      <c r="I120">
        <f t="shared" si="11"/>
        <v>3.0659999999999998</v>
      </c>
      <c r="J120">
        <f t="shared" si="12"/>
        <v>14</v>
      </c>
      <c r="K120">
        <f t="shared" si="13"/>
        <v>1</v>
      </c>
      <c r="L120">
        <f t="shared" si="14"/>
        <v>3.0659999999999998</v>
      </c>
      <c r="N120">
        <v>129464</v>
      </c>
      <c r="O120">
        <f t="shared" si="15"/>
        <v>44.5625</v>
      </c>
      <c r="P120" s="17">
        <v>38.75</v>
      </c>
      <c r="Q120" s="17">
        <f t="shared" si="16"/>
        <v>129464</v>
      </c>
      <c r="R120" s="14">
        <v>1200</v>
      </c>
    </row>
    <row r="121" spans="1:18">
      <c r="A121" s="9" t="s">
        <v>124</v>
      </c>
      <c r="B121" s="17">
        <v>36.810592993024727</v>
      </c>
      <c r="C121" s="17">
        <v>19.871873933790091</v>
      </c>
      <c r="D121" s="18">
        <f t="shared" si="17"/>
        <v>56.682466926814818</v>
      </c>
      <c r="E121" s="11">
        <f t="shared" si="10"/>
        <v>41.666666666666664</v>
      </c>
      <c r="F121" s="14">
        <v>246</v>
      </c>
      <c r="G121" s="9">
        <v>2012</v>
      </c>
      <c r="I121">
        <f t="shared" si="11"/>
        <v>1.5084719999999998</v>
      </c>
      <c r="J121">
        <f t="shared" si="12"/>
        <v>9</v>
      </c>
      <c r="K121">
        <f t="shared" si="13"/>
        <v>1</v>
      </c>
      <c r="L121">
        <f t="shared" si="14"/>
        <v>1.5084719999999998</v>
      </c>
      <c r="N121">
        <v>131064</v>
      </c>
      <c r="O121">
        <f t="shared" si="15"/>
        <v>45.201388888888886</v>
      </c>
      <c r="P121" s="17">
        <v>39.305555555555557</v>
      </c>
      <c r="Q121" s="17">
        <f t="shared" si="16"/>
        <v>131064</v>
      </c>
      <c r="R121" s="14">
        <v>1600</v>
      </c>
    </row>
    <row r="122" spans="1:18">
      <c r="A122" s="9" t="s">
        <v>125</v>
      </c>
      <c r="B122" s="19">
        <v>31.698936513527805</v>
      </c>
      <c r="C122" s="19">
        <v>23.856619042027752</v>
      </c>
      <c r="D122" s="20">
        <f t="shared" si="17"/>
        <v>55.555555555555557</v>
      </c>
      <c r="E122" s="11">
        <f t="shared" si="10"/>
        <v>41.666666666666664</v>
      </c>
      <c r="F122" s="14">
        <v>260</v>
      </c>
      <c r="G122" s="9">
        <v>2000</v>
      </c>
      <c r="I122">
        <f t="shared" si="11"/>
        <v>1.59432</v>
      </c>
      <c r="J122">
        <f t="shared" si="12"/>
        <v>21</v>
      </c>
      <c r="K122">
        <f t="shared" si="13"/>
        <v>1</v>
      </c>
      <c r="L122">
        <f t="shared" si="14"/>
        <v>1.59432</v>
      </c>
      <c r="N122">
        <v>133044</v>
      </c>
      <c r="O122">
        <f t="shared" si="15"/>
        <v>45.520833333333336</v>
      </c>
      <c r="P122" s="17">
        <v>39.583333333333336</v>
      </c>
      <c r="Q122" s="17">
        <f t="shared" si="16"/>
        <v>133044</v>
      </c>
      <c r="R122" s="14">
        <v>1980</v>
      </c>
    </row>
    <row r="123" spans="1:18">
      <c r="A123" s="9" t="s">
        <v>126</v>
      </c>
      <c r="B123" s="17">
        <v>21.481123462757104</v>
      </c>
      <c r="C123" s="17">
        <v>21.348427456381998</v>
      </c>
      <c r="D123" s="18">
        <f t="shared" si="17"/>
        <v>42.829550919139102</v>
      </c>
      <c r="E123" s="11">
        <f t="shared" si="10"/>
        <v>41.666666666666664</v>
      </c>
      <c r="F123" s="14">
        <v>25</v>
      </c>
      <c r="G123" s="9">
        <v>2015</v>
      </c>
      <c r="I123">
        <f t="shared" si="11"/>
        <v>0.15329999999999999</v>
      </c>
      <c r="J123">
        <f t="shared" si="12"/>
        <v>6</v>
      </c>
      <c r="K123">
        <f t="shared" si="13"/>
        <v>1</v>
      </c>
      <c r="L123">
        <f t="shared" si="14"/>
        <v>0.15329999999999999</v>
      </c>
      <c r="N123">
        <v>134044</v>
      </c>
      <c r="O123">
        <f t="shared" si="15"/>
        <v>45.520833333333336</v>
      </c>
      <c r="P123" s="17">
        <v>39.583333333333336</v>
      </c>
      <c r="Q123" s="17">
        <f t="shared" si="16"/>
        <v>134044</v>
      </c>
      <c r="R123" s="14">
        <v>1000</v>
      </c>
    </row>
    <row r="124" spans="1:18">
      <c r="A124" s="9" t="s">
        <v>127</v>
      </c>
      <c r="B124" s="17">
        <v>39.722222222222221</v>
      </c>
      <c r="C124" s="17">
        <v>15.547385620915033</v>
      </c>
      <c r="D124" s="18">
        <f t="shared" si="17"/>
        <v>55.269607843137251</v>
      </c>
      <c r="E124" s="11">
        <f t="shared" si="10"/>
        <v>41.666666666666664</v>
      </c>
      <c r="F124" s="14">
        <v>1200</v>
      </c>
      <c r="G124" s="9">
        <v>2014</v>
      </c>
      <c r="I124">
        <f t="shared" si="11"/>
        <v>7.3583999999999987</v>
      </c>
      <c r="J124">
        <f t="shared" si="12"/>
        <v>7</v>
      </c>
      <c r="K124">
        <f t="shared" si="13"/>
        <v>1</v>
      </c>
      <c r="L124">
        <f t="shared" si="14"/>
        <v>7.3583999999999987</v>
      </c>
      <c r="N124">
        <v>135244</v>
      </c>
      <c r="O124">
        <f t="shared" si="15"/>
        <v>45.68055555555555</v>
      </c>
      <c r="P124" s="17">
        <v>39.722222222222221</v>
      </c>
      <c r="Q124" s="17">
        <f t="shared" si="16"/>
        <v>135244</v>
      </c>
      <c r="R124" s="14">
        <v>1200</v>
      </c>
    </row>
    <row r="125" spans="1:18">
      <c r="A125" s="9" t="s">
        <v>128</v>
      </c>
      <c r="B125" s="19">
        <v>30.823460821917806</v>
      </c>
      <c r="C125" s="19">
        <v>24.732094733637751</v>
      </c>
      <c r="D125" s="20">
        <f t="shared" si="17"/>
        <v>55.555555555555557</v>
      </c>
      <c r="E125" s="11">
        <f t="shared" si="10"/>
        <v>41.666666666666664</v>
      </c>
      <c r="F125" s="14">
        <v>50</v>
      </c>
      <c r="G125" s="9">
        <v>2013</v>
      </c>
      <c r="I125">
        <f t="shared" si="11"/>
        <v>0.30659999999999998</v>
      </c>
      <c r="J125">
        <f t="shared" si="12"/>
        <v>8</v>
      </c>
      <c r="K125">
        <f t="shared" si="13"/>
        <v>1</v>
      </c>
      <c r="L125">
        <f t="shared" si="14"/>
        <v>0.30659999999999998</v>
      </c>
      <c r="N125">
        <v>136714</v>
      </c>
      <c r="O125">
        <f t="shared" si="15"/>
        <v>45.840277777777779</v>
      </c>
      <c r="P125" s="17">
        <v>39.861111111111114</v>
      </c>
      <c r="Q125" s="17">
        <f t="shared" si="16"/>
        <v>136714</v>
      </c>
      <c r="R125" s="14">
        <v>1470</v>
      </c>
    </row>
    <row r="126" spans="1:18">
      <c r="A126" s="9" t="s">
        <v>129</v>
      </c>
      <c r="B126" s="17">
        <v>22.790533432448534</v>
      </c>
      <c r="C126" s="17">
        <v>20.905885198045034</v>
      </c>
      <c r="D126" s="18">
        <f t="shared" si="17"/>
        <v>43.696418630493568</v>
      </c>
      <c r="E126" s="11">
        <f t="shared" si="10"/>
        <v>41.666666666666664</v>
      </c>
      <c r="F126" s="14">
        <v>135</v>
      </c>
      <c r="G126" s="9">
        <v>2014</v>
      </c>
      <c r="I126">
        <f t="shared" si="11"/>
        <v>0.82782</v>
      </c>
      <c r="J126">
        <f t="shared" si="12"/>
        <v>7</v>
      </c>
      <c r="K126">
        <f t="shared" si="13"/>
        <v>1</v>
      </c>
      <c r="L126">
        <f t="shared" si="14"/>
        <v>0.82782</v>
      </c>
      <c r="N126">
        <v>138694</v>
      </c>
      <c r="O126">
        <f t="shared" si="15"/>
        <v>46.319444444444443</v>
      </c>
      <c r="P126" s="17">
        <v>40.277777777777779</v>
      </c>
      <c r="Q126" s="17">
        <f t="shared" si="16"/>
        <v>138694</v>
      </c>
      <c r="R126" s="14">
        <v>1980</v>
      </c>
    </row>
    <row r="127" spans="1:18">
      <c r="A127" s="9" t="s">
        <v>130</v>
      </c>
      <c r="B127" s="17">
        <v>41.805555555555557</v>
      </c>
      <c r="C127" s="17">
        <v>21.134379084967321</v>
      </c>
      <c r="D127" s="18">
        <f t="shared" si="17"/>
        <v>62.939934640522878</v>
      </c>
      <c r="E127" s="11">
        <f t="shared" si="10"/>
        <v>41.666666666666664</v>
      </c>
      <c r="F127" s="14">
        <v>4620</v>
      </c>
      <c r="G127" s="9">
        <v>2010</v>
      </c>
      <c r="I127">
        <f t="shared" si="11"/>
        <v>28.329840000000001</v>
      </c>
      <c r="J127">
        <f t="shared" si="12"/>
        <v>11</v>
      </c>
      <c r="K127">
        <f t="shared" si="13"/>
        <v>1</v>
      </c>
      <c r="L127">
        <f t="shared" si="14"/>
        <v>28.329840000000001</v>
      </c>
      <c r="N127">
        <v>139894</v>
      </c>
      <c r="O127">
        <f t="shared" si="15"/>
        <v>46.479166666666657</v>
      </c>
      <c r="P127" s="17">
        <v>40.416666666666664</v>
      </c>
      <c r="Q127" s="17">
        <f t="shared" si="16"/>
        <v>139894</v>
      </c>
      <c r="R127" s="14">
        <v>1200</v>
      </c>
    </row>
    <row r="128" spans="1:18">
      <c r="A128" s="9" t="s">
        <v>131</v>
      </c>
      <c r="B128" s="17">
        <v>17.777777777777779</v>
      </c>
      <c r="C128" s="17">
        <v>19.166666666666668</v>
      </c>
      <c r="D128" s="18">
        <f t="shared" si="17"/>
        <v>36.944444444444443</v>
      </c>
      <c r="E128" s="11">
        <f t="shared" si="10"/>
        <v>41.666666666666664</v>
      </c>
      <c r="F128" s="14">
        <v>600</v>
      </c>
      <c r="G128" s="9">
        <v>2015</v>
      </c>
      <c r="I128">
        <f t="shared" si="11"/>
        <v>3.6791999999999994</v>
      </c>
      <c r="J128">
        <f t="shared" si="12"/>
        <v>6</v>
      </c>
      <c r="K128">
        <f t="shared" si="13"/>
        <v>1</v>
      </c>
      <c r="L128">
        <f t="shared" si="14"/>
        <v>3.6791999999999994</v>
      </c>
      <c r="N128">
        <v>140184</v>
      </c>
      <c r="O128">
        <f t="shared" si="15"/>
        <v>46.798611111111107</v>
      </c>
      <c r="P128" s="17">
        <v>40.694444444444443</v>
      </c>
      <c r="Q128" s="17">
        <f t="shared" si="16"/>
        <v>140184</v>
      </c>
      <c r="R128" s="14">
        <v>290</v>
      </c>
    </row>
    <row r="129" spans="1:18">
      <c r="A129" s="9" t="s">
        <v>132</v>
      </c>
      <c r="B129" s="17">
        <v>30.073572847222223</v>
      </c>
      <c r="C129" s="17">
        <v>40.277777777777779</v>
      </c>
      <c r="D129" s="18">
        <f t="shared" si="17"/>
        <v>70.351350625000009</v>
      </c>
      <c r="E129" s="11">
        <f t="shared" si="10"/>
        <v>41.666666666666664</v>
      </c>
      <c r="F129" s="14">
        <v>500</v>
      </c>
      <c r="G129" s="9">
        <v>2010</v>
      </c>
      <c r="I129">
        <f t="shared" si="11"/>
        <v>3.0659999999999998</v>
      </c>
      <c r="J129">
        <f t="shared" si="12"/>
        <v>11</v>
      </c>
      <c r="K129">
        <f t="shared" si="13"/>
        <v>1</v>
      </c>
      <c r="L129">
        <f t="shared" si="14"/>
        <v>3.0659999999999998</v>
      </c>
      <c r="N129">
        <v>140684</v>
      </c>
      <c r="O129">
        <f t="shared" si="15"/>
        <v>46.798611111111107</v>
      </c>
      <c r="P129" s="17">
        <v>40.694444444444443</v>
      </c>
      <c r="Q129" s="17">
        <f t="shared" si="16"/>
        <v>140684</v>
      </c>
      <c r="R129" s="14">
        <v>500</v>
      </c>
    </row>
    <row r="130" spans="1:18">
      <c r="A130" s="9" t="s">
        <v>133</v>
      </c>
      <c r="B130" s="17">
        <v>30.138888888888889</v>
      </c>
      <c r="C130" s="17">
        <v>17.867450980392157</v>
      </c>
      <c r="D130" s="18">
        <f t="shared" si="17"/>
        <v>48.006339869281049</v>
      </c>
      <c r="E130" s="11">
        <f t="shared" si="10"/>
        <v>41.666666666666664</v>
      </c>
      <c r="F130" s="14">
        <v>1000</v>
      </c>
      <c r="G130" s="9">
        <v>2011</v>
      </c>
      <c r="I130">
        <f t="shared" si="11"/>
        <v>6.1319999999999997</v>
      </c>
      <c r="J130">
        <f t="shared" si="12"/>
        <v>10</v>
      </c>
      <c r="K130">
        <f t="shared" si="13"/>
        <v>1</v>
      </c>
      <c r="L130">
        <f t="shared" si="14"/>
        <v>6.1319999999999997</v>
      </c>
      <c r="N130">
        <v>141224</v>
      </c>
      <c r="O130">
        <f t="shared" si="15"/>
        <v>46.958333333333336</v>
      </c>
      <c r="P130" s="17">
        <v>40.833333333333336</v>
      </c>
      <c r="Q130" s="17">
        <f t="shared" si="16"/>
        <v>141224</v>
      </c>
      <c r="R130" s="14">
        <v>540</v>
      </c>
    </row>
    <row r="131" spans="1:18">
      <c r="A131" s="9" t="s">
        <v>134</v>
      </c>
      <c r="B131" s="17">
        <v>18.194444444444443</v>
      </c>
      <c r="C131" s="17">
        <v>11.212924836601307</v>
      </c>
      <c r="D131" s="18">
        <f t="shared" si="17"/>
        <v>29.407369281045749</v>
      </c>
      <c r="E131" s="11">
        <f t="shared" si="10"/>
        <v>41.666666666666664</v>
      </c>
      <c r="F131" s="14">
        <v>4150</v>
      </c>
      <c r="G131" s="9">
        <v>2012</v>
      </c>
      <c r="I131">
        <f t="shared" si="11"/>
        <v>25.447799999999997</v>
      </c>
      <c r="J131">
        <f t="shared" si="12"/>
        <v>9</v>
      </c>
      <c r="K131">
        <f t="shared" si="13"/>
        <v>1</v>
      </c>
      <c r="L131">
        <f t="shared" si="14"/>
        <v>25.447799999999997</v>
      </c>
      <c r="N131">
        <v>143024</v>
      </c>
      <c r="O131">
        <f t="shared" si="15"/>
        <v>47.277777777777779</v>
      </c>
      <c r="P131" s="17">
        <v>41.111111111111114</v>
      </c>
      <c r="Q131" s="17">
        <f t="shared" si="16"/>
        <v>143024</v>
      </c>
      <c r="R131" s="14">
        <v>1800</v>
      </c>
    </row>
    <row r="132" spans="1:18">
      <c r="A132" s="9" t="s">
        <v>135</v>
      </c>
      <c r="B132" s="17">
        <v>24.027777777777779</v>
      </c>
      <c r="C132" s="17">
        <v>17.559983660130722</v>
      </c>
      <c r="D132" s="18">
        <f t="shared" ref="D132:D163" si="18">B132+C132</f>
        <v>41.587761437908497</v>
      </c>
      <c r="E132" s="11">
        <f t="shared" si="10"/>
        <v>41.666666666666664</v>
      </c>
      <c r="F132" s="14">
        <v>1050</v>
      </c>
      <c r="G132" s="9">
        <v>2013</v>
      </c>
      <c r="I132">
        <f t="shared" si="11"/>
        <v>6.4386000000000001</v>
      </c>
      <c r="J132">
        <f t="shared" si="12"/>
        <v>8</v>
      </c>
      <c r="K132">
        <f t="shared" si="13"/>
        <v>1</v>
      </c>
      <c r="L132">
        <f t="shared" si="14"/>
        <v>6.4386000000000001</v>
      </c>
      <c r="N132">
        <v>145344</v>
      </c>
      <c r="O132">
        <f t="shared" si="15"/>
        <v>47.277777777777779</v>
      </c>
      <c r="P132" s="17">
        <v>41.111111111111114</v>
      </c>
      <c r="Q132" s="17">
        <f t="shared" si="16"/>
        <v>145344</v>
      </c>
      <c r="R132" s="14">
        <v>2320</v>
      </c>
    </row>
    <row r="133" spans="1:18">
      <c r="A133" s="9" t="s">
        <v>136</v>
      </c>
      <c r="B133" s="17">
        <v>30.277777777777779</v>
      </c>
      <c r="C133" s="17">
        <v>17.638888888888889</v>
      </c>
      <c r="D133" s="18">
        <f t="shared" si="18"/>
        <v>47.916666666666671</v>
      </c>
      <c r="E133" s="11">
        <f t="shared" ref="E133:E196" si="19">3000/72</f>
        <v>41.666666666666664</v>
      </c>
      <c r="F133" s="14">
        <v>600</v>
      </c>
      <c r="G133" s="9">
        <v>2012</v>
      </c>
      <c r="I133">
        <f t="shared" ref="I133:I196" si="20">F133/1000*8.76*0.7</f>
        <v>3.6791999999999994</v>
      </c>
      <c r="J133">
        <f t="shared" ref="J133:J196" si="21">2021-G133</f>
        <v>9</v>
      </c>
      <c r="K133">
        <f t="shared" ref="K133:K196" si="22">IF(J133&gt;40,0,1)</f>
        <v>1</v>
      </c>
      <c r="L133">
        <f t="shared" ref="L133:L196" si="23">I133*K133</f>
        <v>3.6791999999999994</v>
      </c>
      <c r="N133">
        <v>146094</v>
      </c>
      <c r="O133">
        <f t="shared" ref="O133:O196" si="24">P133*1.15</f>
        <v>47.437499999999993</v>
      </c>
      <c r="P133" s="17">
        <v>41.25</v>
      </c>
      <c r="Q133" s="17">
        <f t="shared" si="16"/>
        <v>146094</v>
      </c>
      <c r="R133" s="14">
        <v>750</v>
      </c>
    </row>
    <row r="134" spans="1:18">
      <c r="A134" s="9" t="s">
        <v>137</v>
      </c>
      <c r="B134" s="19">
        <v>29.049485147970188</v>
      </c>
      <c r="C134" s="19">
        <v>26.506070407585369</v>
      </c>
      <c r="D134" s="20">
        <f t="shared" si="18"/>
        <v>55.555555555555557</v>
      </c>
      <c r="E134" s="11">
        <f t="shared" si="19"/>
        <v>41.666666666666664</v>
      </c>
      <c r="F134" s="14">
        <v>63</v>
      </c>
      <c r="G134" s="9">
        <v>2010</v>
      </c>
      <c r="I134">
        <f t="shared" si="20"/>
        <v>0.38631599999999999</v>
      </c>
      <c r="J134">
        <f t="shared" si="21"/>
        <v>11</v>
      </c>
      <c r="K134">
        <f t="shared" si="22"/>
        <v>1</v>
      </c>
      <c r="L134">
        <f t="shared" si="23"/>
        <v>0.38631599999999999</v>
      </c>
      <c r="N134">
        <v>146754</v>
      </c>
      <c r="O134">
        <f t="shared" si="24"/>
        <v>47.437499999999993</v>
      </c>
      <c r="P134" s="17">
        <v>41.25</v>
      </c>
      <c r="Q134" s="17">
        <f t="shared" ref="Q134:Q197" si="25">Q133+R134</f>
        <v>146754</v>
      </c>
      <c r="R134" s="14">
        <v>660</v>
      </c>
    </row>
    <row r="135" spans="1:18">
      <c r="A135" s="9" t="s">
        <v>138</v>
      </c>
      <c r="B135" s="17">
        <v>37.591966055555559</v>
      </c>
      <c r="C135" s="17">
        <v>18.472222222222221</v>
      </c>
      <c r="D135" s="18">
        <f t="shared" si="18"/>
        <v>56.064188277777781</v>
      </c>
      <c r="E135" s="11">
        <f t="shared" si="19"/>
        <v>41.666666666666664</v>
      </c>
      <c r="F135" s="14">
        <v>1200</v>
      </c>
      <c r="G135" s="9">
        <v>2015</v>
      </c>
      <c r="I135">
        <f t="shared" si="20"/>
        <v>7.3583999999999987</v>
      </c>
      <c r="J135">
        <f t="shared" si="21"/>
        <v>6</v>
      </c>
      <c r="K135">
        <f t="shared" si="22"/>
        <v>1</v>
      </c>
      <c r="L135">
        <f t="shared" si="23"/>
        <v>7.3583999999999987</v>
      </c>
      <c r="N135">
        <v>147024</v>
      </c>
      <c r="O135">
        <f t="shared" si="24"/>
        <v>47.916666666666657</v>
      </c>
      <c r="P135" s="17">
        <v>41.666666666666664</v>
      </c>
      <c r="Q135" s="17">
        <f t="shared" si="25"/>
        <v>147024</v>
      </c>
      <c r="R135" s="14">
        <v>270</v>
      </c>
    </row>
    <row r="136" spans="1:18">
      <c r="A136" s="9" t="s">
        <v>139</v>
      </c>
      <c r="B136" s="17">
        <v>16.666666666666668</v>
      </c>
      <c r="C136" s="17">
        <v>28.676470588235297</v>
      </c>
      <c r="D136" s="18">
        <f t="shared" si="18"/>
        <v>45.343137254901961</v>
      </c>
      <c r="E136" s="11">
        <f t="shared" si="19"/>
        <v>41.666666666666664</v>
      </c>
      <c r="F136" s="14">
        <v>1000</v>
      </c>
      <c r="G136" s="9">
        <v>2015</v>
      </c>
      <c r="I136">
        <f t="shared" si="20"/>
        <v>6.1319999999999997</v>
      </c>
      <c r="J136">
        <f t="shared" si="21"/>
        <v>6</v>
      </c>
      <c r="K136">
        <f t="shared" si="22"/>
        <v>1</v>
      </c>
      <c r="L136">
        <f t="shared" si="23"/>
        <v>6.1319999999999997</v>
      </c>
      <c r="N136">
        <v>147524</v>
      </c>
      <c r="O136">
        <f t="shared" si="24"/>
        <v>47.916666666666657</v>
      </c>
      <c r="P136" s="17">
        <v>41.666666666666664</v>
      </c>
      <c r="Q136" s="17">
        <f t="shared" si="25"/>
        <v>147524</v>
      </c>
      <c r="R136" s="14">
        <v>500</v>
      </c>
    </row>
    <row r="137" spans="1:18">
      <c r="A137" s="9" t="s">
        <v>140</v>
      </c>
      <c r="B137" s="17">
        <v>30</v>
      </c>
      <c r="C137" s="17">
        <v>18.75</v>
      </c>
      <c r="D137" s="18">
        <f t="shared" si="18"/>
        <v>48.75</v>
      </c>
      <c r="E137" s="11">
        <f t="shared" si="19"/>
        <v>41.666666666666664</v>
      </c>
      <c r="F137" s="14">
        <v>600</v>
      </c>
      <c r="G137" s="9">
        <v>2009</v>
      </c>
      <c r="I137">
        <f t="shared" si="20"/>
        <v>3.6791999999999994</v>
      </c>
      <c r="J137">
        <f t="shared" si="21"/>
        <v>12</v>
      </c>
      <c r="K137">
        <f t="shared" si="22"/>
        <v>1</v>
      </c>
      <c r="L137">
        <f t="shared" si="23"/>
        <v>3.6791999999999994</v>
      </c>
      <c r="N137">
        <v>147734</v>
      </c>
      <c r="O137">
        <f t="shared" si="24"/>
        <v>47.916666666666657</v>
      </c>
      <c r="P137" s="17">
        <v>41.666666666666664</v>
      </c>
      <c r="Q137" s="17">
        <f t="shared" si="25"/>
        <v>147734</v>
      </c>
      <c r="R137" s="14">
        <v>210</v>
      </c>
    </row>
    <row r="138" spans="1:18">
      <c r="A138" s="9" t="s">
        <v>141</v>
      </c>
      <c r="B138" s="17">
        <v>35.138888888888886</v>
      </c>
      <c r="C138" s="17">
        <v>20.067287581699347</v>
      </c>
      <c r="D138" s="18">
        <f t="shared" si="18"/>
        <v>55.206176470588233</v>
      </c>
      <c r="E138" s="11">
        <f t="shared" si="19"/>
        <v>41.666666666666664</v>
      </c>
      <c r="F138" s="14">
        <v>1000</v>
      </c>
      <c r="G138" s="9">
        <v>2011</v>
      </c>
      <c r="I138">
        <f t="shared" si="20"/>
        <v>6.1319999999999997</v>
      </c>
      <c r="J138">
        <f t="shared" si="21"/>
        <v>10</v>
      </c>
      <c r="K138">
        <f t="shared" si="22"/>
        <v>1</v>
      </c>
      <c r="L138">
        <f t="shared" si="23"/>
        <v>6.1319999999999997</v>
      </c>
      <c r="N138">
        <v>148034</v>
      </c>
      <c r="O138">
        <f t="shared" si="24"/>
        <v>48.076388888888886</v>
      </c>
      <c r="P138" s="17">
        <v>41.805555555555557</v>
      </c>
      <c r="Q138" s="17">
        <f t="shared" si="25"/>
        <v>148034</v>
      </c>
      <c r="R138" s="14">
        <v>300</v>
      </c>
    </row>
    <row r="139" spans="1:18">
      <c r="A139" s="9" t="s">
        <v>142</v>
      </c>
      <c r="B139" s="17">
        <v>35.972222222222221</v>
      </c>
      <c r="C139" s="17">
        <v>22.576666666666668</v>
      </c>
      <c r="D139" s="18">
        <f t="shared" si="18"/>
        <v>58.548888888888889</v>
      </c>
      <c r="E139" s="11">
        <f t="shared" si="19"/>
        <v>41.666666666666664</v>
      </c>
      <c r="F139" s="14">
        <v>500</v>
      </c>
      <c r="G139" s="9">
        <v>2009</v>
      </c>
      <c r="I139">
        <f t="shared" si="20"/>
        <v>3.0659999999999998</v>
      </c>
      <c r="J139">
        <f t="shared" si="21"/>
        <v>12</v>
      </c>
      <c r="K139">
        <f t="shared" si="22"/>
        <v>1</v>
      </c>
      <c r="L139">
        <f t="shared" si="23"/>
        <v>3.0659999999999998</v>
      </c>
      <c r="N139">
        <v>148534</v>
      </c>
      <c r="O139">
        <f t="shared" si="24"/>
        <v>48.076388888888886</v>
      </c>
      <c r="P139" s="17">
        <v>41.805555555555557</v>
      </c>
      <c r="Q139" s="17">
        <f t="shared" si="25"/>
        <v>148534</v>
      </c>
      <c r="R139" s="14">
        <v>500</v>
      </c>
    </row>
    <row r="140" spans="1:18">
      <c r="A140" s="9" t="s">
        <v>143</v>
      </c>
      <c r="B140" s="17">
        <v>36.944444444444443</v>
      </c>
      <c r="C140" s="17">
        <v>14.769607843137253</v>
      </c>
      <c r="D140" s="18">
        <f t="shared" si="18"/>
        <v>51.714052287581694</v>
      </c>
      <c r="E140" s="11">
        <f t="shared" si="19"/>
        <v>41.666666666666664</v>
      </c>
      <c r="F140" s="14">
        <v>1320</v>
      </c>
      <c r="G140" s="9">
        <v>2013</v>
      </c>
      <c r="I140">
        <f t="shared" si="20"/>
        <v>8.0942399999999992</v>
      </c>
      <c r="J140">
        <f t="shared" si="21"/>
        <v>8</v>
      </c>
      <c r="K140">
        <f t="shared" si="22"/>
        <v>1</v>
      </c>
      <c r="L140">
        <f t="shared" si="23"/>
        <v>8.0942399999999992</v>
      </c>
      <c r="N140">
        <v>153154</v>
      </c>
      <c r="O140">
        <f t="shared" si="24"/>
        <v>48.076388888888886</v>
      </c>
      <c r="P140" s="17">
        <v>41.805555555555557</v>
      </c>
      <c r="Q140" s="17">
        <f t="shared" si="25"/>
        <v>153154</v>
      </c>
      <c r="R140" s="14">
        <v>4620</v>
      </c>
    </row>
    <row r="141" spans="1:18">
      <c r="A141" s="9" t="s">
        <v>144</v>
      </c>
      <c r="B141" s="17">
        <v>37.638888888888886</v>
      </c>
      <c r="C141" s="17">
        <v>17.242647058823529</v>
      </c>
      <c r="D141" s="18">
        <f t="shared" si="18"/>
        <v>54.881535947712415</v>
      </c>
      <c r="E141" s="11">
        <f t="shared" si="19"/>
        <v>41.666666666666664</v>
      </c>
      <c r="F141" s="14">
        <v>1050</v>
      </c>
      <c r="G141" s="9">
        <v>2011</v>
      </c>
      <c r="I141">
        <f t="shared" si="20"/>
        <v>6.4386000000000001</v>
      </c>
      <c r="J141">
        <f t="shared" si="21"/>
        <v>10</v>
      </c>
      <c r="K141">
        <f t="shared" si="22"/>
        <v>1</v>
      </c>
      <c r="L141">
        <f t="shared" si="23"/>
        <v>6.4386000000000001</v>
      </c>
      <c r="N141">
        <v>153214</v>
      </c>
      <c r="O141">
        <f t="shared" si="24"/>
        <v>48.17637293455099</v>
      </c>
      <c r="P141" s="19">
        <v>41.892498203957388</v>
      </c>
      <c r="Q141" s="17">
        <f t="shared" si="25"/>
        <v>153214</v>
      </c>
      <c r="R141" s="14">
        <v>60</v>
      </c>
    </row>
    <row r="142" spans="1:18">
      <c r="A142" s="9" t="s">
        <v>145</v>
      </c>
      <c r="B142" s="17">
        <v>50.972222222222221</v>
      </c>
      <c r="C142" s="17">
        <v>22.287581699346404</v>
      </c>
      <c r="D142" s="18">
        <f t="shared" si="18"/>
        <v>73.259803921568619</v>
      </c>
      <c r="E142" s="11">
        <f t="shared" si="19"/>
        <v>41.666666666666664</v>
      </c>
      <c r="F142" s="14">
        <v>210</v>
      </c>
      <c r="G142" s="9">
        <v>1982</v>
      </c>
      <c r="I142">
        <f t="shared" si="20"/>
        <v>1.2877199999999998</v>
      </c>
      <c r="J142">
        <f t="shared" si="21"/>
        <v>39</v>
      </c>
      <c r="K142">
        <f t="shared" si="22"/>
        <v>1</v>
      </c>
      <c r="L142">
        <f t="shared" si="23"/>
        <v>1.2877199999999998</v>
      </c>
      <c r="N142">
        <v>154814</v>
      </c>
      <c r="O142">
        <f t="shared" si="24"/>
        <v>48.325814940121361</v>
      </c>
      <c r="P142" s="17">
        <v>42.02244777401858</v>
      </c>
      <c r="Q142" s="17">
        <f t="shared" si="25"/>
        <v>154814</v>
      </c>
      <c r="R142" s="14">
        <v>1600</v>
      </c>
    </row>
    <row r="143" spans="1:18">
      <c r="A143" s="9" t="s">
        <v>146</v>
      </c>
      <c r="B143" s="17">
        <v>27.916666666666664</v>
      </c>
      <c r="C143" s="17">
        <v>12.941176470588236</v>
      </c>
      <c r="D143" s="18">
        <f t="shared" si="18"/>
        <v>40.857843137254903</v>
      </c>
      <c r="E143" s="11">
        <f t="shared" si="19"/>
        <v>41.666666666666664</v>
      </c>
      <c r="F143" s="14">
        <v>1200</v>
      </c>
      <c r="G143" s="9">
        <v>2014</v>
      </c>
      <c r="I143">
        <f t="shared" si="20"/>
        <v>7.3583999999999987</v>
      </c>
      <c r="J143">
        <f t="shared" si="21"/>
        <v>7</v>
      </c>
      <c r="K143">
        <f t="shared" si="22"/>
        <v>1</v>
      </c>
      <c r="L143">
        <f t="shared" si="23"/>
        <v>7.3583999999999987</v>
      </c>
      <c r="N143">
        <v>154878</v>
      </c>
      <c r="O143">
        <f t="shared" si="24"/>
        <v>49.378069301325063</v>
      </c>
      <c r="P143" s="19">
        <v>42.937451566369624</v>
      </c>
      <c r="Q143" s="17">
        <f t="shared" si="25"/>
        <v>154878</v>
      </c>
      <c r="R143" s="14">
        <v>64</v>
      </c>
    </row>
    <row r="144" spans="1:18">
      <c r="A144" s="9" t="s">
        <v>147</v>
      </c>
      <c r="B144" s="17">
        <v>43.611111111111114</v>
      </c>
      <c r="C144" s="17">
        <v>15.0559477124183</v>
      </c>
      <c r="D144" s="18">
        <f t="shared" si="18"/>
        <v>58.667058823529416</v>
      </c>
      <c r="E144" s="11">
        <f t="shared" si="19"/>
        <v>41.666666666666664</v>
      </c>
      <c r="F144" s="14">
        <v>2000</v>
      </c>
      <c r="G144" s="9">
        <v>2002</v>
      </c>
      <c r="I144">
        <f t="shared" si="20"/>
        <v>12.263999999999999</v>
      </c>
      <c r="J144">
        <f t="shared" si="21"/>
        <v>19</v>
      </c>
      <c r="K144">
        <f t="shared" si="22"/>
        <v>1</v>
      </c>
      <c r="L144">
        <f t="shared" si="23"/>
        <v>12.263999999999999</v>
      </c>
      <c r="N144">
        <v>154941</v>
      </c>
      <c r="O144">
        <f t="shared" si="24"/>
        <v>49.378074291476402</v>
      </c>
      <c r="P144" s="19">
        <v>42.937455905631658</v>
      </c>
      <c r="Q144" s="17">
        <f t="shared" si="25"/>
        <v>154941</v>
      </c>
      <c r="R144" s="14">
        <v>63</v>
      </c>
    </row>
    <row r="145" spans="1:18">
      <c r="A145" s="9" t="s">
        <v>148</v>
      </c>
      <c r="B145" s="17">
        <v>34.722222222222221</v>
      </c>
      <c r="C145" s="17">
        <v>17.202777777777776</v>
      </c>
      <c r="D145" s="18">
        <f t="shared" si="18"/>
        <v>51.924999999999997</v>
      </c>
      <c r="E145" s="11">
        <f t="shared" si="19"/>
        <v>41.666666666666664</v>
      </c>
      <c r="F145" s="14">
        <v>1080</v>
      </c>
      <c r="G145" s="9">
        <v>2009</v>
      </c>
      <c r="I145">
        <f t="shared" si="20"/>
        <v>6.62256</v>
      </c>
      <c r="J145">
        <f t="shared" si="21"/>
        <v>12</v>
      </c>
      <c r="K145">
        <f t="shared" si="22"/>
        <v>1</v>
      </c>
      <c r="L145">
        <f t="shared" si="23"/>
        <v>6.62256</v>
      </c>
      <c r="N145">
        <v>155451</v>
      </c>
      <c r="O145">
        <f t="shared" si="24"/>
        <v>49.411800811423895</v>
      </c>
      <c r="P145" s="19">
        <v>42.966783314281649</v>
      </c>
      <c r="Q145" s="17">
        <f t="shared" si="25"/>
        <v>155451</v>
      </c>
      <c r="R145" s="14">
        <v>510</v>
      </c>
    </row>
    <row r="146" spans="1:18">
      <c r="A146" s="9" t="s">
        <v>149</v>
      </c>
      <c r="B146" s="17">
        <v>54.305555555555557</v>
      </c>
      <c r="C146" s="17">
        <v>16.388888888888889</v>
      </c>
      <c r="D146" s="18">
        <f t="shared" si="18"/>
        <v>70.694444444444443</v>
      </c>
      <c r="E146" s="11">
        <f t="shared" si="19"/>
        <v>41.666666666666664</v>
      </c>
      <c r="F146" s="14">
        <v>1340</v>
      </c>
      <c r="G146" s="9">
        <v>1983</v>
      </c>
      <c r="I146">
        <f t="shared" si="20"/>
        <v>8.2168799999999997</v>
      </c>
      <c r="J146">
        <f t="shared" si="21"/>
        <v>38</v>
      </c>
      <c r="K146">
        <f t="shared" si="22"/>
        <v>1</v>
      </c>
      <c r="L146">
        <f t="shared" si="23"/>
        <v>8.2168799999999997</v>
      </c>
      <c r="N146">
        <v>156951</v>
      </c>
      <c r="O146">
        <f t="shared" si="24"/>
        <v>50.152777777777779</v>
      </c>
      <c r="P146" s="17">
        <v>43.611111111111114</v>
      </c>
      <c r="Q146" s="17">
        <f t="shared" si="25"/>
        <v>156951</v>
      </c>
      <c r="R146" s="14">
        <v>1500</v>
      </c>
    </row>
    <row r="147" spans="1:18">
      <c r="A147" s="9" t="s">
        <v>150</v>
      </c>
      <c r="B147" s="17">
        <v>36.25</v>
      </c>
      <c r="C147" s="17">
        <v>25.972222222222221</v>
      </c>
      <c r="D147" s="18">
        <f t="shared" si="18"/>
        <v>62.222222222222221</v>
      </c>
      <c r="E147" s="11">
        <f t="shared" si="19"/>
        <v>41.666666666666664</v>
      </c>
      <c r="F147" s="14">
        <v>600</v>
      </c>
      <c r="G147" s="9">
        <v>2014</v>
      </c>
      <c r="I147">
        <f t="shared" si="20"/>
        <v>3.6791999999999994</v>
      </c>
      <c r="J147">
        <f t="shared" si="21"/>
        <v>7</v>
      </c>
      <c r="K147">
        <f t="shared" si="22"/>
        <v>1</v>
      </c>
      <c r="L147">
        <f t="shared" si="23"/>
        <v>3.6791999999999994</v>
      </c>
      <c r="N147">
        <v>158951</v>
      </c>
      <c r="O147">
        <f t="shared" si="24"/>
        <v>50.152777777777779</v>
      </c>
      <c r="P147" s="17">
        <v>43.611111111111114</v>
      </c>
      <c r="Q147" s="17">
        <f t="shared" si="25"/>
        <v>158951</v>
      </c>
      <c r="R147" s="14">
        <v>2000</v>
      </c>
    </row>
    <row r="148" spans="1:18">
      <c r="A148" s="9" t="s">
        <v>151</v>
      </c>
      <c r="B148" s="17">
        <v>36.666666666666664</v>
      </c>
      <c r="C148" s="17">
        <v>17.332205882352937</v>
      </c>
      <c r="D148" s="18">
        <f t="shared" si="18"/>
        <v>53.998872549019602</v>
      </c>
      <c r="E148" s="11">
        <f t="shared" si="19"/>
        <v>41.666666666666664</v>
      </c>
      <c r="F148" s="14">
        <v>2130</v>
      </c>
      <c r="G148" s="9">
        <v>1986</v>
      </c>
      <c r="I148">
        <f t="shared" si="20"/>
        <v>13.061159999999999</v>
      </c>
      <c r="J148">
        <f t="shared" si="21"/>
        <v>35</v>
      </c>
      <c r="K148">
        <f t="shared" si="22"/>
        <v>1</v>
      </c>
      <c r="L148">
        <f t="shared" si="23"/>
        <v>13.061159999999999</v>
      </c>
      <c r="N148">
        <v>160321</v>
      </c>
      <c r="O148">
        <f t="shared" si="24"/>
        <v>50.152777777777779</v>
      </c>
      <c r="P148" s="17">
        <v>43.611111111111114</v>
      </c>
      <c r="Q148" s="17">
        <f t="shared" si="25"/>
        <v>160321</v>
      </c>
      <c r="R148" s="14">
        <v>1370</v>
      </c>
    </row>
    <row r="149" spans="1:18">
      <c r="A149" s="9" t="s">
        <v>152</v>
      </c>
      <c r="B149" s="17">
        <v>31.388888888888889</v>
      </c>
      <c r="C149" s="17">
        <v>15.416666666666666</v>
      </c>
      <c r="D149" s="18">
        <f t="shared" si="18"/>
        <v>46.805555555555557</v>
      </c>
      <c r="E149" s="11">
        <f t="shared" si="19"/>
        <v>41.666666666666664</v>
      </c>
      <c r="F149" s="15">
        <v>1980</v>
      </c>
      <c r="G149" s="9">
        <v>2015</v>
      </c>
      <c r="I149">
        <f t="shared" si="20"/>
        <v>12.141359999999999</v>
      </c>
      <c r="J149">
        <f t="shared" si="21"/>
        <v>6</v>
      </c>
      <c r="K149">
        <f t="shared" si="22"/>
        <v>1</v>
      </c>
      <c r="L149">
        <f t="shared" si="23"/>
        <v>12.141359999999999</v>
      </c>
      <c r="N149">
        <v>162081</v>
      </c>
      <c r="O149">
        <f t="shared" si="24"/>
        <v>50.312499999999993</v>
      </c>
      <c r="P149" s="17">
        <v>43.75</v>
      </c>
      <c r="Q149" s="17">
        <f t="shared" si="25"/>
        <v>162081</v>
      </c>
      <c r="R149" s="14">
        <v>1760</v>
      </c>
    </row>
    <row r="150" spans="1:18">
      <c r="A150" s="9" t="s">
        <v>153</v>
      </c>
      <c r="B150" s="17">
        <v>32.5</v>
      </c>
      <c r="C150" s="17">
        <v>11.678970588235295</v>
      </c>
      <c r="D150" s="18">
        <f t="shared" si="18"/>
        <v>44.178970588235295</v>
      </c>
      <c r="E150" s="11">
        <f t="shared" si="19"/>
        <v>41.666666666666664</v>
      </c>
      <c r="F150" s="15">
        <v>1200</v>
      </c>
      <c r="G150" s="9">
        <v>2014</v>
      </c>
      <c r="I150">
        <f t="shared" si="20"/>
        <v>7.3583999999999987</v>
      </c>
      <c r="J150">
        <f t="shared" si="21"/>
        <v>7</v>
      </c>
      <c r="K150">
        <f t="shared" si="22"/>
        <v>1</v>
      </c>
      <c r="L150">
        <f t="shared" si="23"/>
        <v>7.3583999999999987</v>
      </c>
      <c r="N150">
        <v>163431</v>
      </c>
      <c r="O150">
        <f t="shared" si="24"/>
        <v>50.487352988561298</v>
      </c>
      <c r="P150" s="17">
        <v>43.902046077009828</v>
      </c>
      <c r="Q150" s="17">
        <f t="shared" si="25"/>
        <v>163431</v>
      </c>
      <c r="R150" s="14">
        <v>1350</v>
      </c>
    </row>
    <row r="151" spans="1:18">
      <c r="A151" s="9" t="s">
        <v>154</v>
      </c>
      <c r="B151" s="17">
        <v>37.361111111111114</v>
      </c>
      <c r="C151" s="17">
        <v>32.916666666666664</v>
      </c>
      <c r="D151" s="18">
        <f t="shared" si="18"/>
        <v>70.277777777777771</v>
      </c>
      <c r="E151" s="11">
        <f t="shared" si="19"/>
        <v>41.666666666666664</v>
      </c>
      <c r="F151" s="14">
        <v>1320</v>
      </c>
      <c r="G151" s="9">
        <v>2019</v>
      </c>
      <c r="I151">
        <f t="shared" si="20"/>
        <v>8.0942399999999992</v>
      </c>
      <c r="J151">
        <f t="shared" si="21"/>
        <v>2</v>
      </c>
      <c r="K151">
        <f t="shared" si="22"/>
        <v>1</v>
      </c>
      <c r="L151">
        <f t="shared" si="23"/>
        <v>8.0942399999999992</v>
      </c>
      <c r="N151">
        <v>163521</v>
      </c>
      <c r="O151">
        <f t="shared" si="24"/>
        <v>51.43055555555555</v>
      </c>
      <c r="P151" s="17">
        <v>44.722222222222221</v>
      </c>
      <c r="Q151" s="17">
        <f t="shared" si="25"/>
        <v>163521</v>
      </c>
      <c r="R151" s="14">
        <v>90</v>
      </c>
    </row>
    <row r="152" spans="1:18">
      <c r="A152" s="9" t="s">
        <v>155</v>
      </c>
      <c r="B152" s="17">
        <v>34.305555555555557</v>
      </c>
      <c r="C152" s="17">
        <v>22.761437908496735</v>
      </c>
      <c r="D152" s="18">
        <f t="shared" si="18"/>
        <v>57.066993464052288</v>
      </c>
      <c r="E152" s="11">
        <f t="shared" si="19"/>
        <v>41.666666666666664</v>
      </c>
      <c r="F152" s="14">
        <v>800</v>
      </c>
      <c r="G152" s="9">
        <v>2018</v>
      </c>
      <c r="I152">
        <f t="shared" si="20"/>
        <v>4.9055999999999997</v>
      </c>
      <c r="J152">
        <f t="shared" si="21"/>
        <v>3</v>
      </c>
      <c r="K152">
        <f t="shared" si="22"/>
        <v>1</v>
      </c>
      <c r="L152">
        <f t="shared" si="23"/>
        <v>4.9055999999999997</v>
      </c>
      <c r="N152">
        <v>164841</v>
      </c>
      <c r="O152">
        <f t="shared" si="24"/>
        <v>51.43055555555555</v>
      </c>
      <c r="P152" s="17">
        <v>44.722222222222221</v>
      </c>
      <c r="Q152" s="17">
        <f t="shared" si="25"/>
        <v>164841</v>
      </c>
      <c r="R152" s="14">
        <v>1320</v>
      </c>
    </row>
    <row r="153" spans="1:18">
      <c r="A153" s="9" t="s">
        <v>156</v>
      </c>
      <c r="B153" s="17">
        <v>37.361111111111114</v>
      </c>
      <c r="C153" s="17">
        <v>9.4983333333333313</v>
      </c>
      <c r="D153" s="18">
        <f t="shared" si="18"/>
        <v>46.859444444444449</v>
      </c>
      <c r="E153" s="11">
        <f t="shared" si="19"/>
        <v>41.666666666666664</v>
      </c>
      <c r="F153" s="14">
        <v>1980</v>
      </c>
      <c r="G153" s="9">
        <v>2014</v>
      </c>
      <c r="I153">
        <f t="shared" si="20"/>
        <v>12.141359999999999</v>
      </c>
      <c r="J153">
        <f t="shared" si="21"/>
        <v>7</v>
      </c>
      <c r="K153">
        <f t="shared" si="22"/>
        <v>1</v>
      </c>
      <c r="L153">
        <f t="shared" si="23"/>
        <v>12.141359999999999</v>
      </c>
      <c r="N153">
        <v>164931</v>
      </c>
      <c r="O153">
        <f t="shared" si="24"/>
        <v>52.069444444444443</v>
      </c>
      <c r="P153" s="17">
        <v>45.277777777777779</v>
      </c>
      <c r="Q153" s="17">
        <f t="shared" si="25"/>
        <v>164931</v>
      </c>
      <c r="R153" s="14">
        <v>90</v>
      </c>
    </row>
    <row r="154" spans="1:18">
      <c r="A154" s="9" t="s">
        <v>157</v>
      </c>
      <c r="B154" s="17">
        <v>22.555179638888887</v>
      </c>
      <c r="C154" s="17">
        <v>21.944444444444443</v>
      </c>
      <c r="D154" s="18">
        <f t="shared" si="18"/>
        <v>44.49962408333333</v>
      </c>
      <c r="E154" s="11">
        <f t="shared" si="19"/>
        <v>41.666666666666664</v>
      </c>
      <c r="F154" s="14">
        <v>240</v>
      </c>
      <c r="G154" s="9">
        <v>1976</v>
      </c>
      <c r="I154">
        <f t="shared" si="20"/>
        <v>1.4716799999999999</v>
      </c>
      <c r="J154">
        <f t="shared" si="21"/>
        <v>45</v>
      </c>
      <c r="K154">
        <f t="shared" si="22"/>
        <v>0</v>
      </c>
      <c r="L154">
        <f t="shared" si="23"/>
        <v>0</v>
      </c>
      <c r="N154">
        <v>166531</v>
      </c>
      <c r="O154">
        <f t="shared" si="24"/>
        <v>52.069444444444443</v>
      </c>
      <c r="P154" s="17">
        <v>45.277777777777779</v>
      </c>
      <c r="Q154" s="17">
        <f t="shared" si="25"/>
        <v>166531</v>
      </c>
      <c r="R154" s="14">
        <v>1600</v>
      </c>
    </row>
    <row r="155" spans="1:18">
      <c r="A155" s="9" t="s">
        <v>158</v>
      </c>
      <c r="B155" s="17">
        <v>24.305555555555557</v>
      </c>
      <c r="C155" s="17">
        <v>14.711601307189543</v>
      </c>
      <c r="D155" s="18">
        <f t="shared" si="18"/>
        <v>39.017156862745097</v>
      </c>
      <c r="E155" s="11">
        <f t="shared" si="19"/>
        <v>41.666666666666664</v>
      </c>
      <c r="F155" s="14">
        <v>1200</v>
      </c>
      <c r="G155" s="9">
        <v>2014</v>
      </c>
      <c r="I155">
        <f t="shared" si="20"/>
        <v>7.3583999999999987</v>
      </c>
      <c r="J155">
        <f t="shared" si="21"/>
        <v>7</v>
      </c>
      <c r="K155">
        <f t="shared" si="22"/>
        <v>1</v>
      </c>
      <c r="L155">
        <f t="shared" si="23"/>
        <v>7.3583999999999987</v>
      </c>
      <c r="N155">
        <v>167161</v>
      </c>
      <c r="O155">
        <f t="shared" si="24"/>
        <v>52.229166666666657</v>
      </c>
      <c r="P155" s="17">
        <v>45.416666666666664</v>
      </c>
      <c r="Q155" s="17">
        <f t="shared" si="25"/>
        <v>167161</v>
      </c>
      <c r="R155" s="14">
        <v>630</v>
      </c>
    </row>
    <row r="156" spans="1:18">
      <c r="A156" s="9" t="s">
        <v>159</v>
      </c>
      <c r="B156" s="17">
        <v>41.666666666666664</v>
      </c>
      <c r="C156" s="17">
        <v>21.317401960784316</v>
      </c>
      <c r="D156" s="18">
        <f t="shared" si="18"/>
        <v>62.984068627450981</v>
      </c>
      <c r="E156" s="11">
        <f t="shared" si="19"/>
        <v>41.666666666666664</v>
      </c>
      <c r="F156" s="14">
        <v>500</v>
      </c>
      <c r="G156" s="9">
        <v>2017</v>
      </c>
      <c r="I156">
        <f t="shared" si="20"/>
        <v>3.0659999999999998</v>
      </c>
      <c r="J156">
        <f t="shared" si="21"/>
        <v>4</v>
      </c>
      <c r="K156">
        <f t="shared" si="22"/>
        <v>1</v>
      </c>
      <c r="L156">
        <f t="shared" si="23"/>
        <v>3.0659999999999998</v>
      </c>
      <c r="N156">
        <v>169561</v>
      </c>
      <c r="O156">
        <f t="shared" si="24"/>
        <v>52.708333333333329</v>
      </c>
      <c r="P156" s="17">
        <v>45.833333333333336</v>
      </c>
      <c r="Q156" s="17">
        <f t="shared" si="25"/>
        <v>169561</v>
      </c>
      <c r="R156" s="14">
        <v>2400</v>
      </c>
    </row>
    <row r="157" spans="1:18">
      <c r="A157" s="9" t="s">
        <v>160</v>
      </c>
      <c r="B157" s="17">
        <v>19.722222222222221</v>
      </c>
      <c r="C157" s="17">
        <v>9.4444444444444446</v>
      </c>
      <c r="D157" s="18">
        <f t="shared" si="18"/>
        <v>29.166666666666664</v>
      </c>
      <c r="E157" s="11">
        <f t="shared" si="19"/>
        <v>41.666666666666664</v>
      </c>
      <c r="F157" s="14">
        <v>2600</v>
      </c>
      <c r="G157" s="9">
        <v>1983</v>
      </c>
      <c r="I157">
        <f t="shared" si="20"/>
        <v>15.943199999999999</v>
      </c>
      <c r="J157">
        <f t="shared" si="21"/>
        <v>38</v>
      </c>
      <c r="K157">
        <f t="shared" si="22"/>
        <v>1</v>
      </c>
      <c r="L157">
        <f t="shared" si="23"/>
        <v>15.943199999999999</v>
      </c>
      <c r="N157">
        <v>169651</v>
      </c>
      <c r="O157">
        <f t="shared" si="24"/>
        <v>53.027777777777779</v>
      </c>
      <c r="P157" s="17">
        <v>46.111111111111114</v>
      </c>
      <c r="Q157" s="17">
        <f t="shared" si="25"/>
        <v>169651</v>
      </c>
      <c r="R157" s="14">
        <v>90</v>
      </c>
    </row>
    <row r="158" spans="1:18">
      <c r="A158" s="9" t="s">
        <v>161</v>
      </c>
      <c r="B158" s="17">
        <v>53.472222222222221</v>
      </c>
      <c r="C158" s="17">
        <v>15.367647058823529</v>
      </c>
      <c r="D158" s="18">
        <f t="shared" si="18"/>
        <v>68.83986928104575</v>
      </c>
      <c r="E158" s="11">
        <f t="shared" si="19"/>
        <v>41.666666666666664</v>
      </c>
      <c r="F158" s="14">
        <v>1260</v>
      </c>
      <c r="G158" s="9">
        <v>1984</v>
      </c>
      <c r="I158">
        <f t="shared" si="20"/>
        <v>7.7263199999999994</v>
      </c>
      <c r="J158">
        <f t="shared" si="21"/>
        <v>37</v>
      </c>
      <c r="K158">
        <f t="shared" si="22"/>
        <v>1</v>
      </c>
      <c r="L158">
        <f t="shared" si="23"/>
        <v>7.7263199999999994</v>
      </c>
      <c r="N158">
        <v>170261</v>
      </c>
      <c r="O158">
        <f t="shared" si="24"/>
        <v>53.187499999999993</v>
      </c>
      <c r="P158" s="17">
        <v>46.25</v>
      </c>
      <c r="Q158" s="17">
        <f t="shared" si="25"/>
        <v>170261</v>
      </c>
      <c r="R158" s="14">
        <v>610</v>
      </c>
    </row>
    <row r="159" spans="1:18">
      <c r="A159" s="9" t="s">
        <v>162</v>
      </c>
      <c r="B159" s="17">
        <v>30.694444444444443</v>
      </c>
      <c r="C159" s="17">
        <v>6.0212418300653603</v>
      </c>
      <c r="D159" s="18">
        <f t="shared" si="18"/>
        <v>36.715686274509807</v>
      </c>
      <c r="E159" s="11">
        <f t="shared" si="19"/>
        <v>41.666666666666664</v>
      </c>
      <c r="F159" s="14">
        <v>1100</v>
      </c>
      <c r="G159" s="9">
        <v>1974</v>
      </c>
      <c r="I159">
        <f t="shared" si="20"/>
        <v>6.7452000000000005</v>
      </c>
      <c r="J159">
        <f t="shared" si="21"/>
        <v>47</v>
      </c>
      <c r="K159">
        <f t="shared" si="22"/>
        <v>0</v>
      </c>
      <c r="L159">
        <f t="shared" si="23"/>
        <v>0</v>
      </c>
      <c r="N159">
        <v>172081</v>
      </c>
      <c r="O159">
        <f t="shared" si="24"/>
        <v>53.187499999999993</v>
      </c>
      <c r="P159" s="17">
        <v>46.25</v>
      </c>
      <c r="Q159" s="17">
        <f t="shared" si="25"/>
        <v>172081</v>
      </c>
      <c r="R159" s="14">
        <v>1820</v>
      </c>
    </row>
    <row r="160" spans="1:18">
      <c r="A160" s="9" t="s">
        <v>163</v>
      </c>
      <c r="B160" s="17">
        <v>32.083333333333336</v>
      </c>
      <c r="C160" s="17">
        <v>30.30228758169935</v>
      </c>
      <c r="D160" s="18">
        <f t="shared" si="18"/>
        <v>62.385620915032689</v>
      </c>
      <c r="E160" s="11">
        <f t="shared" si="19"/>
        <v>41.666666666666664</v>
      </c>
      <c r="F160" s="14">
        <v>750</v>
      </c>
      <c r="G160" s="9">
        <v>2016</v>
      </c>
      <c r="I160">
        <f t="shared" si="20"/>
        <v>4.5990000000000002</v>
      </c>
      <c r="J160">
        <f t="shared" si="21"/>
        <v>5</v>
      </c>
      <c r="K160">
        <f t="shared" si="22"/>
        <v>1</v>
      </c>
      <c r="L160">
        <f t="shared" si="23"/>
        <v>4.5990000000000002</v>
      </c>
      <c r="N160">
        <v>173131</v>
      </c>
      <c r="O160">
        <f t="shared" si="24"/>
        <v>53.666666666666657</v>
      </c>
      <c r="P160" s="17">
        <v>46.666666666666664</v>
      </c>
      <c r="Q160" s="17">
        <f t="shared" si="25"/>
        <v>173131</v>
      </c>
      <c r="R160" s="14">
        <v>1050</v>
      </c>
    </row>
    <row r="161" spans="1:18">
      <c r="A161" s="9" t="s">
        <v>164</v>
      </c>
      <c r="B161" s="17">
        <v>32.222222222222221</v>
      </c>
      <c r="C161" s="17">
        <v>20.490196078431367</v>
      </c>
      <c r="D161" s="18">
        <f t="shared" si="18"/>
        <v>52.712418300653589</v>
      </c>
      <c r="E161" s="11">
        <f t="shared" si="19"/>
        <v>41.666666666666664</v>
      </c>
      <c r="F161" s="14">
        <v>660</v>
      </c>
      <c r="G161" s="9">
        <v>2017</v>
      </c>
      <c r="I161">
        <f t="shared" si="20"/>
        <v>4.0471199999999996</v>
      </c>
      <c r="J161">
        <f t="shared" si="21"/>
        <v>4</v>
      </c>
      <c r="K161">
        <f t="shared" si="22"/>
        <v>1</v>
      </c>
      <c r="L161">
        <f t="shared" si="23"/>
        <v>4.0471199999999996</v>
      </c>
      <c r="N161">
        <v>173731</v>
      </c>
      <c r="O161">
        <f t="shared" si="24"/>
        <v>53.729660056944439</v>
      </c>
      <c r="P161" s="17">
        <v>46.72144352777778</v>
      </c>
      <c r="Q161" s="17">
        <f t="shared" si="25"/>
        <v>173731</v>
      </c>
      <c r="R161" s="14">
        <v>600</v>
      </c>
    </row>
    <row r="162" spans="1:18">
      <c r="A162" s="9" t="s">
        <v>165</v>
      </c>
      <c r="B162" s="17">
        <v>33.055555555555557</v>
      </c>
      <c r="C162" s="17">
        <v>28.055555555555557</v>
      </c>
      <c r="D162" s="18">
        <f t="shared" si="18"/>
        <v>61.111111111111114</v>
      </c>
      <c r="E162" s="11">
        <f t="shared" si="19"/>
        <v>41.666666666666664</v>
      </c>
      <c r="F162" s="14">
        <v>750</v>
      </c>
      <c r="G162" s="9">
        <v>1997</v>
      </c>
      <c r="I162">
        <f t="shared" si="20"/>
        <v>4.5990000000000002</v>
      </c>
      <c r="J162">
        <f t="shared" si="21"/>
        <v>24</v>
      </c>
      <c r="K162">
        <f t="shared" si="22"/>
        <v>1</v>
      </c>
      <c r="L162">
        <f t="shared" si="23"/>
        <v>4.5990000000000002</v>
      </c>
      <c r="N162">
        <v>175081</v>
      </c>
      <c r="O162">
        <f t="shared" si="24"/>
        <v>53.826388888888886</v>
      </c>
      <c r="P162" s="17">
        <v>46.805555555555557</v>
      </c>
      <c r="Q162" s="17">
        <f t="shared" si="25"/>
        <v>175081</v>
      </c>
      <c r="R162" s="14">
        <v>1350</v>
      </c>
    </row>
    <row r="163" spans="1:18">
      <c r="A163" s="9" t="s">
        <v>166</v>
      </c>
      <c r="B163" s="17">
        <v>41.25</v>
      </c>
      <c r="C163" s="17">
        <v>23.888888888888889</v>
      </c>
      <c r="D163" s="18">
        <f t="shared" si="18"/>
        <v>65.138888888888886</v>
      </c>
      <c r="E163" s="11">
        <f t="shared" si="19"/>
        <v>41.666666666666664</v>
      </c>
      <c r="F163" s="14">
        <v>660</v>
      </c>
      <c r="G163" s="9">
        <v>2017</v>
      </c>
      <c r="I163">
        <f t="shared" si="20"/>
        <v>4.0471199999999996</v>
      </c>
      <c r="J163">
        <f t="shared" si="21"/>
        <v>4</v>
      </c>
      <c r="K163">
        <f t="shared" si="22"/>
        <v>1</v>
      </c>
      <c r="L163">
        <f t="shared" si="23"/>
        <v>4.0471199999999996</v>
      </c>
      <c r="N163">
        <v>176191</v>
      </c>
      <c r="O163">
        <f t="shared" si="24"/>
        <v>53.986111111111107</v>
      </c>
      <c r="P163" s="17">
        <v>46.944444444444443</v>
      </c>
      <c r="Q163" s="17">
        <f t="shared" si="25"/>
        <v>176191</v>
      </c>
      <c r="R163" s="14">
        <v>1110</v>
      </c>
    </row>
    <row r="164" spans="1:18">
      <c r="A164" s="9" t="s">
        <v>167</v>
      </c>
      <c r="B164" s="17">
        <v>58.93883249999999</v>
      </c>
      <c r="C164" s="17">
        <v>41.388888888888886</v>
      </c>
      <c r="D164" s="18">
        <f t="shared" ref="D164:D195" si="26">B164+C164</f>
        <v>100.32772138888888</v>
      </c>
      <c r="E164" s="11">
        <f t="shared" si="19"/>
        <v>41.666666666666664</v>
      </c>
      <c r="F164" s="14">
        <v>550</v>
      </c>
      <c r="G164" s="9">
        <v>2008</v>
      </c>
      <c r="I164">
        <f t="shared" si="20"/>
        <v>3.3726000000000003</v>
      </c>
      <c r="J164">
        <f t="shared" si="21"/>
        <v>13</v>
      </c>
      <c r="K164">
        <f t="shared" si="22"/>
        <v>1</v>
      </c>
      <c r="L164">
        <f t="shared" si="23"/>
        <v>3.3726000000000003</v>
      </c>
      <c r="N164">
        <v>176691</v>
      </c>
      <c r="O164">
        <f t="shared" si="24"/>
        <v>54.145833333333329</v>
      </c>
      <c r="P164" s="17">
        <v>47.083333333333336</v>
      </c>
      <c r="Q164" s="17">
        <f t="shared" si="25"/>
        <v>176691</v>
      </c>
      <c r="R164" s="14">
        <v>500</v>
      </c>
    </row>
    <row r="165" spans="1:18">
      <c r="A165" s="9" t="s">
        <v>168</v>
      </c>
      <c r="B165" s="17">
        <v>41.666666666666664</v>
      </c>
      <c r="C165" s="17">
        <v>18.962418300653596</v>
      </c>
      <c r="D165" s="18">
        <f t="shared" si="26"/>
        <v>60.62908496732026</v>
      </c>
      <c r="E165" s="11">
        <f t="shared" si="19"/>
        <v>41.666666666666664</v>
      </c>
      <c r="F165" s="14">
        <v>210</v>
      </c>
      <c r="G165" s="9">
        <v>1993</v>
      </c>
      <c r="I165">
        <f t="shared" si="20"/>
        <v>1.2877199999999998</v>
      </c>
      <c r="J165">
        <f t="shared" si="21"/>
        <v>28</v>
      </c>
      <c r="K165">
        <f t="shared" si="22"/>
        <v>1</v>
      </c>
      <c r="L165">
        <f t="shared" si="23"/>
        <v>1.2877199999999998</v>
      </c>
      <c r="N165">
        <v>177831</v>
      </c>
      <c r="O165">
        <f t="shared" si="24"/>
        <v>54.784722222222214</v>
      </c>
      <c r="P165" s="17">
        <v>47.638888888888886</v>
      </c>
      <c r="Q165" s="17">
        <f t="shared" si="25"/>
        <v>177831</v>
      </c>
      <c r="R165" s="14">
        <v>1140</v>
      </c>
    </row>
    <row r="166" spans="1:18">
      <c r="A166" s="9" t="s">
        <v>169</v>
      </c>
      <c r="B166" s="17">
        <v>22.5</v>
      </c>
      <c r="C166" s="17">
        <v>25.419526143790847</v>
      </c>
      <c r="D166" s="18">
        <f t="shared" si="26"/>
        <v>47.919526143790847</v>
      </c>
      <c r="E166" s="11">
        <f t="shared" si="19"/>
        <v>41.666666666666664</v>
      </c>
      <c r="F166" s="14">
        <v>1740</v>
      </c>
      <c r="G166" s="9">
        <v>1995</v>
      </c>
      <c r="I166">
        <f t="shared" si="20"/>
        <v>10.66968</v>
      </c>
      <c r="J166">
        <f t="shared" si="21"/>
        <v>26</v>
      </c>
      <c r="K166">
        <f t="shared" si="22"/>
        <v>1</v>
      </c>
      <c r="L166">
        <f t="shared" si="23"/>
        <v>10.66968</v>
      </c>
      <c r="N166">
        <v>177921</v>
      </c>
      <c r="O166">
        <f t="shared" si="24"/>
        <v>54.784722222222214</v>
      </c>
      <c r="P166" s="17">
        <v>47.638888888888886</v>
      </c>
      <c r="Q166" s="17">
        <f t="shared" si="25"/>
        <v>177921</v>
      </c>
      <c r="R166" s="14">
        <v>90</v>
      </c>
    </row>
    <row r="167" spans="1:18">
      <c r="A167" s="9" t="s">
        <v>170</v>
      </c>
      <c r="B167" s="17">
        <v>38.055555555555557</v>
      </c>
      <c r="C167" s="17">
        <v>37.916666666666664</v>
      </c>
      <c r="D167" s="18">
        <f t="shared" si="26"/>
        <v>75.972222222222229</v>
      </c>
      <c r="E167" s="11">
        <f t="shared" si="19"/>
        <v>41.666666666666664</v>
      </c>
      <c r="F167" s="14">
        <v>610</v>
      </c>
      <c r="G167" s="9">
        <v>1985</v>
      </c>
      <c r="I167">
        <f t="shared" si="20"/>
        <v>3.7405199999999992</v>
      </c>
      <c r="J167">
        <f t="shared" si="21"/>
        <v>36</v>
      </c>
      <c r="K167">
        <f t="shared" si="22"/>
        <v>1</v>
      </c>
      <c r="L167">
        <f t="shared" si="23"/>
        <v>3.7405199999999992</v>
      </c>
      <c r="N167">
        <v>178011</v>
      </c>
      <c r="O167">
        <f t="shared" si="24"/>
        <v>54.944444444444443</v>
      </c>
      <c r="P167" s="17">
        <v>47.777777777777779</v>
      </c>
      <c r="Q167" s="17">
        <f t="shared" si="25"/>
        <v>178011</v>
      </c>
      <c r="R167" s="14">
        <v>90</v>
      </c>
    </row>
    <row r="168" spans="1:18">
      <c r="A168" s="9" t="s">
        <v>171</v>
      </c>
      <c r="B168" s="17">
        <v>34.722222222222221</v>
      </c>
      <c r="C168" s="17">
        <v>10.101209150326797</v>
      </c>
      <c r="D168" s="18">
        <f t="shared" si="26"/>
        <v>44.823431372549017</v>
      </c>
      <c r="E168" s="11">
        <f t="shared" si="19"/>
        <v>41.666666666666664</v>
      </c>
      <c r="F168" s="14">
        <v>547.5</v>
      </c>
      <c r="G168" s="9">
        <v>1996</v>
      </c>
      <c r="I168">
        <f t="shared" si="20"/>
        <v>3.3572699999999998</v>
      </c>
      <c r="J168">
        <f t="shared" si="21"/>
        <v>25</v>
      </c>
      <c r="K168">
        <f t="shared" si="22"/>
        <v>1</v>
      </c>
      <c r="L168">
        <f t="shared" si="23"/>
        <v>3.3572699999999998</v>
      </c>
      <c r="N168">
        <v>178511</v>
      </c>
      <c r="O168">
        <f t="shared" si="24"/>
        <v>55.263888888888886</v>
      </c>
      <c r="P168" s="17">
        <v>48.055555555555557</v>
      </c>
      <c r="Q168" s="17">
        <f t="shared" si="25"/>
        <v>178511</v>
      </c>
      <c r="R168" s="14">
        <v>500</v>
      </c>
    </row>
    <row r="169" spans="1:18">
      <c r="A169" s="9" t="s">
        <v>172</v>
      </c>
      <c r="B169" s="17">
        <v>20.694444444444443</v>
      </c>
      <c r="C169" s="17">
        <v>11.25</v>
      </c>
      <c r="D169" s="18">
        <f t="shared" si="26"/>
        <v>31.944444444444443</v>
      </c>
      <c r="E169" s="11">
        <f t="shared" si="19"/>
        <v>41.666666666666664</v>
      </c>
      <c r="F169" s="14">
        <v>2980</v>
      </c>
      <c r="G169" s="9">
        <v>2008</v>
      </c>
      <c r="I169">
        <f t="shared" si="20"/>
        <v>18.27336</v>
      </c>
      <c r="J169">
        <f t="shared" si="21"/>
        <v>13</v>
      </c>
      <c r="K169">
        <f t="shared" si="22"/>
        <v>1</v>
      </c>
      <c r="L169">
        <f t="shared" si="23"/>
        <v>18.27336</v>
      </c>
      <c r="N169">
        <v>179011</v>
      </c>
      <c r="O169">
        <f t="shared" si="24"/>
        <v>55.263888888888886</v>
      </c>
      <c r="P169" s="17">
        <v>48.055555555555557</v>
      </c>
      <c r="Q169" s="17">
        <f t="shared" si="25"/>
        <v>179011</v>
      </c>
      <c r="R169" s="14">
        <v>500</v>
      </c>
    </row>
    <row r="170" spans="1:18">
      <c r="A170" s="9" t="s">
        <v>173</v>
      </c>
      <c r="B170" s="17">
        <v>43.611111111111114</v>
      </c>
      <c r="C170" s="17">
        <v>11.053921568627452</v>
      </c>
      <c r="D170" s="18">
        <f t="shared" si="26"/>
        <v>54.665032679738566</v>
      </c>
      <c r="E170" s="11">
        <f t="shared" si="19"/>
        <v>41.666666666666664</v>
      </c>
      <c r="F170" s="14">
        <v>1370</v>
      </c>
      <c r="G170" s="9">
        <v>2015</v>
      </c>
      <c r="I170">
        <f t="shared" si="20"/>
        <v>8.4008400000000005</v>
      </c>
      <c r="J170">
        <f t="shared" si="21"/>
        <v>6</v>
      </c>
      <c r="K170">
        <f t="shared" si="22"/>
        <v>1</v>
      </c>
      <c r="L170">
        <f t="shared" si="23"/>
        <v>8.4008400000000005</v>
      </c>
      <c r="N170">
        <v>179721</v>
      </c>
      <c r="O170">
        <f t="shared" si="24"/>
        <v>55.583333333333329</v>
      </c>
      <c r="P170" s="17">
        <v>48.333333333333336</v>
      </c>
      <c r="Q170" s="17">
        <f t="shared" si="25"/>
        <v>179721</v>
      </c>
      <c r="R170" s="14">
        <v>710</v>
      </c>
    </row>
    <row r="171" spans="1:18">
      <c r="A171" s="9" t="s">
        <v>174</v>
      </c>
      <c r="B171" s="17">
        <v>29.861111111111111</v>
      </c>
      <c r="C171" s="17">
        <v>8.4793954248366017</v>
      </c>
      <c r="D171" s="18">
        <f t="shared" si="26"/>
        <v>38.340506535947711</v>
      </c>
      <c r="E171" s="11">
        <f t="shared" si="19"/>
        <v>41.666666666666664</v>
      </c>
      <c r="F171" s="14">
        <v>3000</v>
      </c>
      <c r="G171" s="9">
        <v>1995</v>
      </c>
      <c r="I171">
        <f t="shared" si="20"/>
        <v>18.396000000000001</v>
      </c>
      <c r="J171">
        <f t="shared" si="21"/>
        <v>26</v>
      </c>
      <c r="K171">
        <f t="shared" si="22"/>
        <v>1</v>
      </c>
      <c r="L171">
        <f t="shared" si="23"/>
        <v>18.396000000000001</v>
      </c>
      <c r="N171">
        <v>179959</v>
      </c>
      <c r="O171">
        <f t="shared" si="24"/>
        <v>55.74305555555555</v>
      </c>
      <c r="P171" s="17">
        <v>48.472222222222221</v>
      </c>
      <c r="Q171" s="17">
        <f t="shared" si="25"/>
        <v>179959</v>
      </c>
      <c r="R171" s="14">
        <v>238</v>
      </c>
    </row>
    <row r="172" spans="1:18">
      <c r="A172" s="9" t="s">
        <v>175</v>
      </c>
      <c r="B172" s="17">
        <v>27.361111111111111</v>
      </c>
      <c r="C172" s="17">
        <v>19.536323529411767</v>
      </c>
      <c r="D172" s="18">
        <f t="shared" si="26"/>
        <v>46.897434640522874</v>
      </c>
      <c r="E172" s="11">
        <f t="shared" si="19"/>
        <v>41.666666666666664</v>
      </c>
      <c r="F172" s="14">
        <v>470</v>
      </c>
      <c r="G172" s="9">
        <v>1967</v>
      </c>
      <c r="I172">
        <f t="shared" si="20"/>
        <v>2.8820399999999995</v>
      </c>
      <c r="J172">
        <f t="shared" si="21"/>
        <v>54</v>
      </c>
      <c r="K172">
        <f t="shared" si="22"/>
        <v>0</v>
      </c>
      <c r="L172">
        <f t="shared" si="23"/>
        <v>0</v>
      </c>
      <c r="N172">
        <v>181789</v>
      </c>
      <c r="O172">
        <f t="shared" si="24"/>
        <v>55.902777777777779</v>
      </c>
      <c r="P172" s="17">
        <v>48.611111111111114</v>
      </c>
      <c r="Q172" s="17">
        <f t="shared" si="25"/>
        <v>181789</v>
      </c>
      <c r="R172" s="14">
        <v>1830</v>
      </c>
    </row>
    <row r="173" spans="1:18">
      <c r="A173" s="9" t="s">
        <v>176</v>
      </c>
      <c r="B173" s="17">
        <v>87.669835132377429</v>
      </c>
      <c r="C173" s="19">
        <v>0</v>
      </c>
      <c r="D173" s="20">
        <f t="shared" si="26"/>
        <v>87.669835132377429</v>
      </c>
      <c r="E173" s="11">
        <f t="shared" si="19"/>
        <v>41.666666666666664</v>
      </c>
      <c r="F173" s="14">
        <v>240</v>
      </c>
      <c r="G173" s="9">
        <v>1983</v>
      </c>
      <c r="I173">
        <f t="shared" si="20"/>
        <v>1.4716799999999999</v>
      </c>
      <c r="J173">
        <f t="shared" si="21"/>
        <v>38</v>
      </c>
      <c r="K173">
        <f t="shared" si="22"/>
        <v>1</v>
      </c>
      <c r="L173">
        <f t="shared" si="23"/>
        <v>1.4716799999999999</v>
      </c>
      <c r="N173">
        <v>182539</v>
      </c>
      <c r="O173">
        <f t="shared" si="24"/>
        <v>55.902777777777779</v>
      </c>
      <c r="P173" s="17">
        <v>48.611111111111114</v>
      </c>
      <c r="Q173" s="17">
        <f t="shared" si="25"/>
        <v>182539</v>
      </c>
      <c r="R173" s="14">
        <v>750</v>
      </c>
    </row>
    <row r="174" spans="1:18">
      <c r="A174" s="9" t="s">
        <v>177</v>
      </c>
      <c r="B174" s="17">
        <v>53.472222222222221</v>
      </c>
      <c r="C174" s="17">
        <v>19.411764705882355</v>
      </c>
      <c r="D174" s="18">
        <f t="shared" si="26"/>
        <v>72.883986928104576</v>
      </c>
      <c r="E174" s="11">
        <f t="shared" si="19"/>
        <v>41.666666666666664</v>
      </c>
      <c r="F174" s="15">
        <v>720</v>
      </c>
      <c r="G174" s="9">
        <v>1983</v>
      </c>
      <c r="I174">
        <f t="shared" si="20"/>
        <v>4.4150399999999994</v>
      </c>
      <c r="J174">
        <f t="shared" si="21"/>
        <v>38</v>
      </c>
      <c r="K174">
        <f t="shared" si="22"/>
        <v>1</v>
      </c>
      <c r="L174">
        <f t="shared" si="23"/>
        <v>4.4150399999999994</v>
      </c>
      <c r="N174">
        <v>183739</v>
      </c>
      <c r="O174">
        <f t="shared" si="24"/>
        <v>56.062499999999993</v>
      </c>
      <c r="P174" s="17">
        <v>48.75</v>
      </c>
      <c r="Q174" s="17">
        <f t="shared" si="25"/>
        <v>183739</v>
      </c>
      <c r="R174" s="14">
        <v>1200</v>
      </c>
    </row>
    <row r="175" spans="1:18">
      <c r="A175" s="9" t="s">
        <v>178</v>
      </c>
      <c r="B175" s="17">
        <v>36.388888888888886</v>
      </c>
      <c r="C175" s="17">
        <v>19.378284313725487</v>
      </c>
      <c r="D175" s="18">
        <f t="shared" si="26"/>
        <v>55.767173202614373</v>
      </c>
      <c r="E175" s="11">
        <f t="shared" si="19"/>
        <v>41.666666666666664</v>
      </c>
      <c r="F175" s="14">
        <v>500</v>
      </c>
      <c r="G175" s="9">
        <v>2009</v>
      </c>
      <c r="I175">
        <f t="shared" si="20"/>
        <v>3.0659999999999998</v>
      </c>
      <c r="J175">
        <f t="shared" si="21"/>
        <v>12</v>
      </c>
      <c r="K175">
        <f t="shared" si="22"/>
        <v>1</v>
      </c>
      <c r="L175">
        <f t="shared" si="23"/>
        <v>3.0659999999999998</v>
      </c>
      <c r="N175">
        <v>183989</v>
      </c>
      <c r="O175">
        <f t="shared" si="24"/>
        <v>56.062499999999993</v>
      </c>
      <c r="P175" s="17">
        <v>48.75</v>
      </c>
      <c r="Q175" s="17">
        <f t="shared" si="25"/>
        <v>183989</v>
      </c>
      <c r="R175" s="14">
        <v>250</v>
      </c>
    </row>
    <row r="176" spans="1:18">
      <c r="A176" s="9" t="s">
        <v>179</v>
      </c>
      <c r="B176" s="17">
        <v>22.597222222222221</v>
      </c>
      <c r="C176" s="17">
        <v>15.888888888888889</v>
      </c>
      <c r="D176" s="18">
        <f t="shared" si="26"/>
        <v>38.486111111111114</v>
      </c>
      <c r="E176" s="11">
        <f t="shared" si="19"/>
        <v>41.666666666666664</v>
      </c>
      <c r="F176" s="14">
        <v>2400</v>
      </c>
      <c r="G176" s="9">
        <v>2011</v>
      </c>
      <c r="I176">
        <f t="shared" si="20"/>
        <v>14.716799999999997</v>
      </c>
      <c r="J176">
        <f t="shared" si="21"/>
        <v>10</v>
      </c>
      <c r="K176">
        <f t="shared" si="22"/>
        <v>1</v>
      </c>
      <c r="L176">
        <f t="shared" si="23"/>
        <v>14.716799999999997</v>
      </c>
      <c r="N176">
        <v>184083</v>
      </c>
      <c r="O176">
        <f t="shared" si="24"/>
        <v>56.199989256249999</v>
      </c>
      <c r="P176" s="17">
        <v>48.869555875000003</v>
      </c>
      <c r="Q176" s="17">
        <f>Q175+R176</f>
        <v>184083</v>
      </c>
      <c r="R176" s="14">
        <v>94</v>
      </c>
    </row>
    <row r="177" spans="1:18">
      <c r="A177" s="9" t="s">
        <v>180</v>
      </c>
      <c r="B177" s="17">
        <v>34.722222222222221</v>
      </c>
      <c r="C177" s="17">
        <v>23.145522875816997</v>
      </c>
      <c r="D177" s="18">
        <f t="shared" si="26"/>
        <v>57.867745098039222</v>
      </c>
      <c r="E177" s="11">
        <f t="shared" si="19"/>
        <v>41.666666666666664</v>
      </c>
      <c r="F177" s="14">
        <v>300</v>
      </c>
      <c r="G177" s="9">
        <v>2015</v>
      </c>
      <c r="I177">
        <f t="shared" si="20"/>
        <v>1.8395999999999997</v>
      </c>
      <c r="J177">
        <f t="shared" si="21"/>
        <v>6</v>
      </c>
      <c r="K177">
        <f t="shared" si="22"/>
        <v>1</v>
      </c>
      <c r="L177">
        <f t="shared" si="23"/>
        <v>1.8395999999999997</v>
      </c>
      <c r="N177">
        <v>185323</v>
      </c>
      <c r="O177">
        <f t="shared" si="24"/>
        <v>56.541666666666657</v>
      </c>
      <c r="P177" s="17">
        <v>49.166666666666664</v>
      </c>
      <c r="Q177" s="17">
        <f t="shared" si="25"/>
        <v>185323</v>
      </c>
      <c r="R177" s="14">
        <v>1240</v>
      </c>
    </row>
    <row r="178" spans="1:18">
      <c r="A178" s="9" t="s">
        <v>181</v>
      </c>
      <c r="B178" s="17">
        <v>37.638888888888886</v>
      </c>
      <c r="C178" s="17">
        <v>14.355294117647057</v>
      </c>
      <c r="D178" s="18">
        <f t="shared" si="26"/>
        <v>51.994183006535941</v>
      </c>
      <c r="E178" s="11">
        <f t="shared" si="19"/>
        <v>41.666666666666664</v>
      </c>
      <c r="F178" s="14">
        <v>2340</v>
      </c>
      <c r="G178" s="9">
        <v>1996</v>
      </c>
      <c r="I178">
        <f t="shared" si="20"/>
        <v>14.348879999999996</v>
      </c>
      <c r="J178">
        <f t="shared" si="21"/>
        <v>25</v>
      </c>
      <c r="K178">
        <f t="shared" si="22"/>
        <v>1</v>
      </c>
      <c r="L178">
        <f t="shared" si="23"/>
        <v>14.348879999999996</v>
      </c>
      <c r="N178">
        <v>187043</v>
      </c>
      <c r="O178">
        <f t="shared" si="24"/>
        <v>57.18055555555555</v>
      </c>
      <c r="P178" s="17">
        <v>49.722222222222221</v>
      </c>
      <c r="Q178" s="17">
        <f t="shared" si="25"/>
        <v>187043</v>
      </c>
      <c r="R178" s="14">
        <v>1720</v>
      </c>
    </row>
    <row r="179" spans="1:18">
      <c r="A179" s="9" t="s">
        <v>182</v>
      </c>
      <c r="B179" s="17">
        <v>31.805555555555557</v>
      </c>
      <c r="C179" s="17">
        <v>32.335882352941177</v>
      </c>
      <c r="D179" s="18">
        <f t="shared" si="26"/>
        <v>64.141437908496727</v>
      </c>
      <c r="E179" s="11">
        <f t="shared" si="19"/>
        <v>41.666666666666664</v>
      </c>
      <c r="F179" s="14">
        <v>600</v>
      </c>
      <c r="G179" s="9">
        <v>2013</v>
      </c>
      <c r="I179">
        <f t="shared" si="20"/>
        <v>3.6791999999999994</v>
      </c>
      <c r="J179">
        <f t="shared" si="21"/>
        <v>8</v>
      </c>
      <c r="K179">
        <f t="shared" si="22"/>
        <v>1</v>
      </c>
      <c r="L179">
        <f t="shared" si="23"/>
        <v>3.6791999999999994</v>
      </c>
      <c r="N179">
        <v>187133</v>
      </c>
      <c r="O179">
        <f t="shared" si="24"/>
        <v>57.499999999999993</v>
      </c>
      <c r="P179" s="17">
        <v>50</v>
      </c>
      <c r="Q179" s="17">
        <f t="shared" si="25"/>
        <v>187133</v>
      </c>
      <c r="R179" s="14">
        <v>90</v>
      </c>
    </row>
    <row r="180" spans="1:18">
      <c r="A180" s="9" t="s">
        <v>183</v>
      </c>
      <c r="B180" s="17">
        <v>18.611111111111111</v>
      </c>
      <c r="C180" s="17">
        <v>16.075996732026145</v>
      </c>
      <c r="D180" s="18">
        <f t="shared" si="26"/>
        <v>34.687107843137255</v>
      </c>
      <c r="E180" s="11">
        <f t="shared" si="19"/>
        <v>41.666666666666664</v>
      </c>
      <c r="F180" s="14">
        <v>100</v>
      </c>
      <c r="G180" s="9">
        <v>2013</v>
      </c>
      <c r="I180">
        <f t="shared" si="20"/>
        <v>0.61319999999999997</v>
      </c>
      <c r="J180">
        <f t="shared" si="21"/>
        <v>8</v>
      </c>
      <c r="K180">
        <f t="shared" si="22"/>
        <v>1</v>
      </c>
      <c r="L180">
        <f t="shared" si="23"/>
        <v>0.61319999999999997</v>
      </c>
      <c r="N180">
        <v>188333</v>
      </c>
      <c r="O180">
        <f t="shared" si="24"/>
        <v>57.499999999999993</v>
      </c>
      <c r="P180" s="17">
        <v>50</v>
      </c>
      <c r="Q180" s="17">
        <f t="shared" si="25"/>
        <v>188333</v>
      </c>
      <c r="R180" s="14">
        <v>1200</v>
      </c>
    </row>
    <row r="181" spans="1:18">
      <c r="A181" s="9" t="s">
        <v>184</v>
      </c>
      <c r="B181" s="17">
        <v>29.583333333333332</v>
      </c>
      <c r="C181" s="17">
        <v>14.468954248366016</v>
      </c>
      <c r="D181" s="18">
        <f t="shared" si="26"/>
        <v>44.052287581699346</v>
      </c>
      <c r="E181" s="11">
        <f t="shared" si="19"/>
        <v>41.666666666666664</v>
      </c>
      <c r="F181" s="14">
        <v>540</v>
      </c>
      <c r="G181" s="9">
        <v>2010</v>
      </c>
      <c r="I181">
        <f t="shared" si="20"/>
        <v>3.31128</v>
      </c>
      <c r="J181">
        <f t="shared" si="21"/>
        <v>11</v>
      </c>
      <c r="K181">
        <f t="shared" si="22"/>
        <v>1</v>
      </c>
      <c r="L181">
        <f t="shared" si="23"/>
        <v>3.31128</v>
      </c>
      <c r="N181">
        <v>189253</v>
      </c>
      <c r="O181">
        <f t="shared" si="24"/>
        <v>57.659722222222214</v>
      </c>
      <c r="P181" s="17">
        <v>50.138888888888886</v>
      </c>
      <c r="Q181" s="17">
        <f t="shared" si="25"/>
        <v>189253</v>
      </c>
      <c r="R181" s="14">
        <v>920</v>
      </c>
    </row>
    <row r="182" spans="1:18">
      <c r="A182" s="9" t="s">
        <v>185</v>
      </c>
      <c r="B182" s="17">
        <v>27.222222222222221</v>
      </c>
      <c r="C182" s="17">
        <v>20.84967320261438</v>
      </c>
      <c r="D182" s="18">
        <f t="shared" si="26"/>
        <v>48.071895424836597</v>
      </c>
      <c r="E182" s="11">
        <f t="shared" si="19"/>
        <v>41.666666666666664</v>
      </c>
      <c r="F182" s="14">
        <v>1440</v>
      </c>
      <c r="G182" s="9">
        <v>2015</v>
      </c>
      <c r="I182">
        <f t="shared" si="20"/>
        <v>8.8300799999999988</v>
      </c>
      <c r="J182">
        <f t="shared" si="21"/>
        <v>6</v>
      </c>
      <c r="K182">
        <f t="shared" si="22"/>
        <v>1</v>
      </c>
      <c r="L182">
        <f t="shared" si="23"/>
        <v>8.8300799999999988</v>
      </c>
      <c r="N182">
        <v>190453</v>
      </c>
      <c r="O182">
        <f t="shared" si="24"/>
        <v>58.138888888888886</v>
      </c>
      <c r="P182" s="17">
        <v>50.555555555555557</v>
      </c>
      <c r="Q182" s="17">
        <f t="shared" si="25"/>
        <v>190453</v>
      </c>
      <c r="R182" s="14">
        <v>1200</v>
      </c>
    </row>
    <row r="183" spans="1:18">
      <c r="A183" s="9" t="s">
        <v>186</v>
      </c>
      <c r="B183" s="17">
        <v>22.222222222222221</v>
      </c>
      <c r="C183" s="17">
        <v>7.2794117647058822</v>
      </c>
      <c r="D183" s="18">
        <f t="shared" si="26"/>
        <v>29.501633986928105</v>
      </c>
      <c r="E183" s="11">
        <f t="shared" si="19"/>
        <v>41.666666666666664</v>
      </c>
      <c r="F183" s="14">
        <v>3400</v>
      </c>
      <c r="G183" s="9">
        <v>2007</v>
      </c>
      <c r="I183">
        <f t="shared" si="20"/>
        <v>20.848799999999997</v>
      </c>
      <c r="J183">
        <f t="shared" si="21"/>
        <v>14</v>
      </c>
      <c r="K183">
        <f t="shared" si="22"/>
        <v>1</v>
      </c>
      <c r="L183">
        <f t="shared" si="23"/>
        <v>20.848799999999997</v>
      </c>
      <c r="N183">
        <v>192723</v>
      </c>
      <c r="O183">
        <f t="shared" si="24"/>
        <v>58.378472222222214</v>
      </c>
      <c r="P183" s="17">
        <v>50.763888888888886</v>
      </c>
      <c r="Q183" s="17">
        <f t="shared" si="25"/>
        <v>192723</v>
      </c>
      <c r="R183" s="14">
        <v>2270</v>
      </c>
    </row>
    <row r="184" spans="1:18">
      <c r="A184" s="9" t="s">
        <v>187</v>
      </c>
      <c r="B184" s="17">
        <v>30</v>
      </c>
      <c r="C184" s="17">
        <v>15.782843137254901</v>
      </c>
      <c r="D184" s="18">
        <f t="shared" si="26"/>
        <v>45.782843137254901</v>
      </c>
      <c r="E184" s="11">
        <f t="shared" si="19"/>
        <v>41.666666666666664</v>
      </c>
      <c r="F184" s="14">
        <v>600</v>
      </c>
      <c r="G184" s="9">
        <v>2017</v>
      </c>
      <c r="I184">
        <f t="shared" si="20"/>
        <v>3.6791999999999994</v>
      </c>
      <c r="J184">
        <f t="shared" si="21"/>
        <v>4</v>
      </c>
      <c r="K184">
        <f t="shared" si="22"/>
        <v>1</v>
      </c>
      <c r="L184">
        <f t="shared" si="23"/>
        <v>3.6791999999999994</v>
      </c>
      <c r="N184">
        <v>194223</v>
      </c>
      <c r="O184">
        <f t="shared" si="24"/>
        <v>58.458333333333329</v>
      </c>
      <c r="P184" s="17">
        <v>50.833333333333336</v>
      </c>
      <c r="Q184" s="17">
        <f t="shared" si="25"/>
        <v>194223</v>
      </c>
      <c r="R184" s="14">
        <v>1500</v>
      </c>
    </row>
    <row r="185" spans="1:18">
      <c r="A185" s="9" t="s">
        <v>188</v>
      </c>
      <c r="B185" s="17">
        <v>22.222222222222221</v>
      </c>
      <c r="C185" s="17">
        <v>7.9983660130718954</v>
      </c>
      <c r="D185" s="18">
        <f t="shared" si="26"/>
        <v>30.220588235294116</v>
      </c>
      <c r="E185" s="11">
        <f t="shared" si="19"/>
        <v>41.666666666666664</v>
      </c>
      <c r="F185" s="14">
        <v>600</v>
      </c>
      <c r="G185" s="9">
        <v>2016</v>
      </c>
      <c r="I185">
        <f t="shared" si="20"/>
        <v>3.6791999999999994</v>
      </c>
      <c r="J185">
        <f t="shared" si="21"/>
        <v>5</v>
      </c>
      <c r="K185">
        <f t="shared" si="22"/>
        <v>1</v>
      </c>
      <c r="L185">
        <f t="shared" si="23"/>
        <v>3.6791999999999994</v>
      </c>
      <c r="N185">
        <v>195423</v>
      </c>
      <c r="O185">
        <f t="shared" si="24"/>
        <v>58.61805555555555</v>
      </c>
      <c r="P185" s="17">
        <v>50.972222222222221</v>
      </c>
      <c r="Q185" s="17">
        <f t="shared" si="25"/>
        <v>195423</v>
      </c>
      <c r="R185" s="14">
        <v>1200</v>
      </c>
    </row>
    <row r="186" spans="1:18">
      <c r="A186" s="9" t="s">
        <v>189</v>
      </c>
      <c r="B186" s="17">
        <v>31.944444444444443</v>
      </c>
      <c r="C186" s="19">
        <v>23.611111111111114</v>
      </c>
      <c r="D186" s="20">
        <f t="shared" si="26"/>
        <v>55.555555555555557</v>
      </c>
      <c r="E186" s="11">
        <f t="shared" si="19"/>
        <v>41.666666666666664</v>
      </c>
      <c r="F186" s="14">
        <v>270</v>
      </c>
      <c r="G186" s="9">
        <v>2011</v>
      </c>
      <c r="I186">
        <f t="shared" si="20"/>
        <v>1.65564</v>
      </c>
      <c r="J186">
        <f t="shared" si="21"/>
        <v>10</v>
      </c>
      <c r="K186">
        <f t="shared" si="22"/>
        <v>1</v>
      </c>
      <c r="L186">
        <f t="shared" si="23"/>
        <v>1.65564</v>
      </c>
      <c r="N186">
        <v>195633</v>
      </c>
      <c r="O186">
        <f t="shared" si="24"/>
        <v>58.61805555555555</v>
      </c>
      <c r="P186" s="17">
        <v>50.972222222222221</v>
      </c>
      <c r="Q186" s="17">
        <f t="shared" si="25"/>
        <v>195633</v>
      </c>
      <c r="R186" s="14">
        <v>210</v>
      </c>
    </row>
    <row r="187" spans="1:18">
      <c r="A187" s="9" t="s">
        <v>190</v>
      </c>
      <c r="B187" s="17">
        <v>23.472222222222221</v>
      </c>
      <c r="C187" s="17">
        <v>18.809215686274513</v>
      </c>
      <c r="D187" s="18">
        <f t="shared" si="26"/>
        <v>42.281437908496734</v>
      </c>
      <c r="E187" s="11">
        <f t="shared" si="19"/>
        <v>41.666666666666664</v>
      </c>
      <c r="F187" s="14">
        <v>2630</v>
      </c>
      <c r="G187" s="9">
        <v>1987</v>
      </c>
      <c r="I187">
        <f t="shared" si="20"/>
        <v>16.127159999999996</v>
      </c>
      <c r="J187">
        <f t="shared" si="21"/>
        <v>34</v>
      </c>
      <c r="K187">
        <f t="shared" si="22"/>
        <v>1</v>
      </c>
      <c r="L187">
        <f t="shared" si="23"/>
        <v>16.127159999999996</v>
      </c>
      <c r="N187">
        <v>196233</v>
      </c>
      <c r="O187">
        <f t="shared" si="24"/>
        <v>58.979109607432463</v>
      </c>
      <c r="P187" s="17">
        <v>51.286182267332578</v>
      </c>
      <c r="Q187" s="17">
        <f t="shared" si="25"/>
        <v>196233</v>
      </c>
      <c r="R187" s="14">
        <v>600</v>
      </c>
    </row>
    <row r="188" spans="1:18">
      <c r="A188" s="9" t="s">
        <v>191</v>
      </c>
      <c r="B188" s="17">
        <v>25.694444444444443</v>
      </c>
      <c r="C188" s="17">
        <v>10.051601307189541</v>
      </c>
      <c r="D188" s="18">
        <f t="shared" si="26"/>
        <v>35.746045751633986</v>
      </c>
      <c r="E188" s="11">
        <f t="shared" si="19"/>
        <v>41.666666666666664</v>
      </c>
      <c r="F188" s="14">
        <v>1200</v>
      </c>
      <c r="G188" s="9">
        <v>2011</v>
      </c>
      <c r="I188">
        <f t="shared" si="20"/>
        <v>7.3583999999999987</v>
      </c>
      <c r="J188">
        <f t="shared" si="21"/>
        <v>10</v>
      </c>
      <c r="K188">
        <f t="shared" si="22"/>
        <v>1</v>
      </c>
      <c r="L188">
        <f t="shared" si="23"/>
        <v>7.3583999999999987</v>
      </c>
      <c r="N188">
        <v>197493</v>
      </c>
      <c r="O188">
        <f t="shared" si="24"/>
        <v>61.49305555555555</v>
      </c>
      <c r="P188" s="17">
        <v>53.472222222222221</v>
      </c>
      <c r="Q188" s="17">
        <f t="shared" si="25"/>
        <v>197493</v>
      </c>
      <c r="R188" s="14">
        <v>1260</v>
      </c>
    </row>
    <row r="189" spans="1:18">
      <c r="A189" s="9" t="s">
        <v>192</v>
      </c>
      <c r="B189" s="17">
        <v>33.611111111111114</v>
      </c>
      <c r="C189" s="17">
        <v>19.917156862745095</v>
      </c>
      <c r="D189" s="18">
        <f t="shared" si="26"/>
        <v>53.528267973856209</v>
      </c>
      <c r="E189" s="11">
        <f t="shared" si="19"/>
        <v>41.666666666666664</v>
      </c>
      <c r="F189" s="14">
        <v>1200</v>
      </c>
      <c r="G189" s="9">
        <v>2015</v>
      </c>
      <c r="I189">
        <f t="shared" si="20"/>
        <v>7.3583999999999987</v>
      </c>
      <c r="J189">
        <f t="shared" si="21"/>
        <v>6</v>
      </c>
      <c r="K189">
        <f t="shared" si="22"/>
        <v>1</v>
      </c>
      <c r="L189">
        <f t="shared" si="23"/>
        <v>7.3583999999999987</v>
      </c>
      <c r="N189">
        <v>198213</v>
      </c>
      <c r="O189">
        <f t="shared" si="24"/>
        <v>61.49305555555555</v>
      </c>
      <c r="P189" s="17">
        <v>53.472222222222221</v>
      </c>
      <c r="Q189" s="17">
        <f t="shared" si="25"/>
        <v>198213</v>
      </c>
      <c r="R189" s="15">
        <v>720</v>
      </c>
    </row>
    <row r="190" spans="1:18">
      <c r="A190" s="9" t="s">
        <v>193</v>
      </c>
      <c r="B190" s="17">
        <v>28.75</v>
      </c>
      <c r="C190" s="17">
        <v>23.194444444444443</v>
      </c>
      <c r="D190" s="18">
        <f t="shared" si="26"/>
        <v>51.944444444444443</v>
      </c>
      <c r="E190" s="11">
        <f t="shared" si="19"/>
        <v>41.666666666666664</v>
      </c>
      <c r="F190" s="14">
        <v>1600</v>
      </c>
      <c r="G190" s="9">
        <v>2018</v>
      </c>
      <c r="I190">
        <f t="shared" si="20"/>
        <v>9.8111999999999995</v>
      </c>
      <c r="J190">
        <f t="shared" si="21"/>
        <v>3</v>
      </c>
      <c r="K190">
        <f t="shared" si="22"/>
        <v>1</v>
      </c>
      <c r="L190">
        <f t="shared" si="23"/>
        <v>9.8111999999999995</v>
      </c>
      <c r="N190">
        <v>199863</v>
      </c>
      <c r="O190">
        <f t="shared" si="24"/>
        <v>61.652777777777779</v>
      </c>
      <c r="P190" s="17">
        <v>53.611111111111114</v>
      </c>
      <c r="Q190" s="17">
        <f t="shared" si="25"/>
        <v>199863</v>
      </c>
      <c r="R190" s="14">
        <v>1650</v>
      </c>
    </row>
    <row r="191" spans="1:18">
      <c r="A191" s="9" t="s">
        <v>194</v>
      </c>
      <c r="B191" s="17">
        <v>18.194444444444443</v>
      </c>
      <c r="C191" s="17">
        <v>11.527777777777779</v>
      </c>
      <c r="D191" s="18">
        <f t="shared" si="26"/>
        <v>29.722222222222221</v>
      </c>
      <c r="E191" s="11">
        <f t="shared" si="19"/>
        <v>41.666666666666664</v>
      </c>
      <c r="F191" s="14">
        <v>3000</v>
      </c>
      <c r="G191" s="9">
        <v>1988</v>
      </c>
      <c r="I191">
        <f t="shared" si="20"/>
        <v>18.396000000000001</v>
      </c>
      <c r="J191">
        <f t="shared" si="21"/>
        <v>33</v>
      </c>
      <c r="K191">
        <f t="shared" si="22"/>
        <v>1</v>
      </c>
      <c r="L191">
        <f t="shared" si="23"/>
        <v>18.396000000000001</v>
      </c>
      <c r="N191">
        <v>201203</v>
      </c>
      <c r="O191">
        <f t="shared" si="24"/>
        <v>62.451388888888886</v>
      </c>
      <c r="P191" s="17">
        <v>54.305555555555557</v>
      </c>
      <c r="Q191" s="17">
        <f t="shared" si="25"/>
        <v>201203</v>
      </c>
      <c r="R191" s="14">
        <v>1340</v>
      </c>
    </row>
    <row r="192" spans="1:18">
      <c r="A192" s="9" t="s">
        <v>195</v>
      </c>
      <c r="B192" s="17">
        <v>50</v>
      </c>
      <c r="C192" s="19">
        <v>5.5555555555555571</v>
      </c>
      <c r="D192" s="20">
        <f t="shared" si="26"/>
        <v>55.555555555555557</v>
      </c>
      <c r="E192" s="11">
        <f t="shared" si="19"/>
        <v>41.666666666666664</v>
      </c>
      <c r="F192" s="14">
        <v>1200</v>
      </c>
      <c r="G192" s="9">
        <v>2013</v>
      </c>
      <c r="I192">
        <f t="shared" si="20"/>
        <v>7.3583999999999987</v>
      </c>
      <c r="J192">
        <f t="shared" si="21"/>
        <v>8</v>
      </c>
      <c r="K192">
        <f t="shared" si="22"/>
        <v>1</v>
      </c>
      <c r="L192">
        <f t="shared" si="23"/>
        <v>7.3583999999999987</v>
      </c>
      <c r="N192">
        <v>201813</v>
      </c>
      <c r="O192">
        <f t="shared" si="24"/>
        <v>62.531249999999993</v>
      </c>
      <c r="P192" s="17">
        <v>54.375</v>
      </c>
      <c r="Q192" s="17">
        <f t="shared" si="25"/>
        <v>201813</v>
      </c>
      <c r="R192" s="14">
        <v>610</v>
      </c>
    </row>
    <row r="193" spans="1:18">
      <c r="A193" s="9" t="s">
        <v>196</v>
      </c>
      <c r="B193" s="17">
        <v>24.583333333333332</v>
      </c>
      <c r="C193" s="17">
        <v>11.805555555555555</v>
      </c>
      <c r="D193" s="18">
        <f t="shared" si="26"/>
        <v>36.388888888888886</v>
      </c>
      <c r="E193" s="11">
        <f t="shared" si="19"/>
        <v>41.666666666666664</v>
      </c>
      <c r="F193" s="14">
        <v>4760</v>
      </c>
      <c r="G193" s="9">
        <v>1987</v>
      </c>
      <c r="I193">
        <f t="shared" si="20"/>
        <v>29.188319999999994</v>
      </c>
      <c r="J193">
        <f t="shared" si="21"/>
        <v>34</v>
      </c>
      <c r="K193">
        <f t="shared" si="22"/>
        <v>1</v>
      </c>
      <c r="L193">
        <f t="shared" si="23"/>
        <v>29.188319999999994</v>
      </c>
      <c r="N193">
        <v>202143</v>
      </c>
      <c r="O193">
        <f t="shared" si="24"/>
        <v>63.569444444444443</v>
      </c>
      <c r="P193" s="17">
        <v>55.277777777777779</v>
      </c>
      <c r="Q193" s="17">
        <f t="shared" si="25"/>
        <v>202143</v>
      </c>
      <c r="R193" s="15">
        <v>330</v>
      </c>
    </row>
    <row r="194" spans="1:18">
      <c r="A194" s="9" t="s">
        <v>197</v>
      </c>
      <c r="B194" s="17">
        <v>18.194444444444443</v>
      </c>
      <c r="C194" s="17">
        <v>8.75</v>
      </c>
      <c r="D194" s="18">
        <f t="shared" si="26"/>
        <v>26.944444444444443</v>
      </c>
      <c r="E194" s="11">
        <f t="shared" si="19"/>
        <v>41.666666666666664</v>
      </c>
      <c r="F194" s="14">
        <v>2050</v>
      </c>
      <c r="G194" s="9">
        <v>1982</v>
      </c>
      <c r="I194">
        <f t="shared" si="20"/>
        <v>12.570599999999999</v>
      </c>
      <c r="J194">
        <f t="shared" si="21"/>
        <v>39</v>
      </c>
      <c r="K194">
        <f t="shared" si="22"/>
        <v>1</v>
      </c>
      <c r="L194">
        <f t="shared" si="23"/>
        <v>12.570599999999999</v>
      </c>
      <c r="N194">
        <v>202893</v>
      </c>
      <c r="O194">
        <f t="shared" si="24"/>
        <v>65.645833333333329</v>
      </c>
      <c r="P194" s="17">
        <v>57.083333333333336</v>
      </c>
      <c r="Q194" s="17">
        <f t="shared" si="25"/>
        <v>202893</v>
      </c>
      <c r="R194" s="14">
        <v>750</v>
      </c>
    </row>
    <row r="195" spans="1:18">
      <c r="A195" s="9" t="s">
        <v>198</v>
      </c>
      <c r="B195" s="17">
        <v>32.5</v>
      </c>
      <c r="C195" s="17">
        <v>17.903382352941176</v>
      </c>
      <c r="D195" s="18">
        <f t="shared" si="26"/>
        <v>50.403382352941179</v>
      </c>
      <c r="E195" s="11">
        <f t="shared" si="19"/>
        <v>41.666666666666664</v>
      </c>
      <c r="F195" s="14">
        <v>420</v>
      </c>
      <c r="G195" s="9">
        <v>1995</v>
      </c>
      <c r="I195">
        <f t="shared" si="20"/>
        <v>2.5754399999999995</v>
      </c>
      <c r="J195">
        <f t="shared" si="21"/>
        <v>26</v>
      </c>
      <c r="K195">
        <f t="shared" si="22"/>
        <v>1</v>
      </c>
      <c r="L195">
        <f t="shared" si="23"/>
        <v>2.5754399999999995</v>
      </c>
      <c r="N195">
        <v>204593</v>
      </c>
      <c r="O195">
        <f t="shared" si="24"/>
        <v>65.805555555555543</v>
      </c>
      <c r="P195" s="17">
        <v>57.222222222222221</v>
      </c>
      <c r="Q195" s="17">
        <f t="shared" si="25"/>
        <v>204593</v>
      </c>
      <c r="R195" s="14">
        <v>1700</v>
      </c>
    </row>
    <row r="196" spans="1:18">
      <c r="A196" s="9" t="s">
        <v>199</v>
      </c>
      <c r="B196" s="17">
        <v>23.75</v>
      </c>
      <c r="C196" s="17">
        <v>12.361111111111111</v>
      </c>
      <c r="D196" s="18">
        <f t="shared" ref="D196:D199" si="27">B196+C196</f>
        <v>36.111111111111114</v>
      </c>
      <c r="E196" s="11">
        <f t="shared" si="19"/>
        <v>41.666666666666664</v>
      </c>
      <c r="F196" s="14">
        <v>30</v>
      </c>
      <c r="G196" s="9">
        <v>1991</v>
      </c>
      <c r="I196">
        <f t="shared" si="20"/>
        <v>0.18395999999999998</v>
      </c>
      <c r="J196">
        <f t="shared" si="21"/>
        <v>30</v>
      </c>
      <c r="K196">
        <f t="shared" si="22"/>
        <v>1</v>
      </c>
      <c r="L196">
        <f t="shared" si="23"/>
        <v>0.18395999999999998</v>
      </c>
      <c r="N196">
        <v>206753</v>
      </c>
      <c r="O196">
        <f t="shared" si="24"/>
        <v>66.604166666666657</v>
      </c>
      <c r="P196" s="17">
        <v>57.916666666666664</v>
      </c>
      <c r="Q196" s="17">
        <f t="shared" si="25"/>
        <v>206753</v>
      </c>
      <c r="R196" s="14">
        <v>2160</v>
      </c>
    </row>
    <row r="197" spans="1:18">
      <c r="A197" s="9" t="s">
        <v>200</v>
      </c>
      <c r="B197" s="17">
        <v>22.790533432448534</v>
      </c>
      <c r="C197" s="17">
        <v>20.905885198045034</v>
      </c>
      <c r="D197" s="18">
        <f t="shared" si="27"/>
        <v>43.696418630493568</v>
      </c>
      <c r="E197" s="11">
        <f t="shared" ref="E197:E199" si="28">3000/72</f>
        <v>41.666666666666664</v>
      </c>
      <c r="F197" s="14">
        <v>35</v>
      </c>
      <c r="G197" s="9">
        <v>2012</v>
      </c>
      <c r="I197">
        <f t="shared" ref="I197:I199" si="29">F197/1000*8.76*0.7</f>
        <v>0.21462000000000001</v>
      </c>
      <c r="J197">
        <f t="shared" ref="J197:J199" si="30">2021-G197</f>
        <v>9</v>
      </c>
      <c r="K197">
        <f t="shared" ref="K197:K199" si="31">IF(J197&gt;40,0,1)</f>
        <v>1</v>
      </c>
      <c r="L197">
        <f t="shared" ref="L197:L199" si="32">I197*K197</f>
        <v>0.21462000000000001</v>
      </c>
      <c r="N197">
        <v>208193</v>
      </c>
      <c r="O197">
        <f t="shared" ref="O197:O199" si="33">P197*1.15</f>
        <v>66.763888888888886</v>
      </c>
      <c r="P197" s="17">
        <v>58.055555555555557</v>
      </c>
      <c r="Q197" s="17">
        <f t="shared" si="25"/>
        <v>208193</v>
      </c>
      <c r="R197" s="14">
        <v>1440</v>
      </c>
    </row>
    <row r="198" spans="1:18">
      <c r="A198" s="9" t="s">
        <v>201</v>
      </c>
      <c r="B198" s="17">
        <v>16.527777777777779</v>
      </c>
      <c r="C198" s="17">
        <v>1.8055555555555556</v>
      </c>
      <c r="D198" s="18">
        <f t="shared" si="27"/>
        <v>18.333333333333336</v>
      </c>
      <c r="E198" s="11">
        <f t="shared" si="28"/>
        <v>41.666666666666664</v>
      </c>
      <c r="F198" s="14">
        <v>3960</v>
      </c>
      <c r="G198" s="9">
        <v>2013</v>
      </c>
      <c r="I198">
        <f t="shared" si="29"/>
        <v>24.282719999999998</v>
      </c>
      <c r="J198">
        <f t="shared" si="30"/>
        <v>8</v>
      </c>
      <c r="K198">
        <f t="shared" si="31"/>
        <v>1</v>
      </c>
      <c r="L198">
        <f t="shared" si="32"/>
        <v>24.282719999999998</v>
      </c>
      <c r="N198">
        <v>208743</v>
      </c>
      <c r="O198">
        <f t="shared" si="33"/>
        <v>67.779657374999985</v>
      </c>
      <c r="P198" s="17">
        <v>58.93883249999999</v>
      </c>
      <c r="Q198" s="17">
        <f t="shared" ref="Q198:Q199" si="34">Q197+R198</f>
        <v>208743</v>
      </c>
      <c r="R198" s="14">
        <v>550</v>
      </c>
    </row>
    <row r="199" spans="1:18">
      <c r="A199" s="9" t="s">
        <v>202</v>
      </c>
      <c r="B199" s="17">
        <v>8.1944444444444446</v>
      </c>
      <c r="C199" s="17">
        <v>32.083333333333336</v>
      </c>
      <c r="D199" s="18">
        <f t="shared" si="27"/>
        <v>40.277777777777779</v>
      </c>
      <c r="E199" s="11">
        <f t="shared" si="28"/>
        <v>41.666666666666664</v>
      </c>
      <c r="F199" s="14">
        <v>1320</v>
      </c>
      <c r="G199" s="9">
        <v>2014</v>
      </c>
      <c r="I199">
        <f t="shared" si="29"/>
        <v>8.0942399999999992</v>
      </c>
      <c r="J199">
        <f t="shared" si="30"/>
        <v>7</v>
      </c>
      <c r="K199">
        <f t="shared" si="31"/>
        <v>1</v>
      </c>
      <c r="L199">
        <f t="shared" si="32"/>
        <v>8.0942399999999992</v>
      </c>
      <c r="N199">
        <v>208983</v>
      </c>
      <c r="O199">
        <f t="shared" si="33"/>
        <v>100.82031040223404</v>
      </c>
      <c r="P199" s="17">
        <v>87.669835132377429</v>
      </c>
      <c r="Q199" s="17">
        <f t="shared" si="34"/>
        <v>208983</v>
      </c>
      <c r="R199" s="14">
        <v>240</v>
      </c>
    </row>
    <row r="211" spans="2:3">
      <c r="B211" s="32"/>
      <c r="C211" s="32"/>
    </row>
  </sheetData>
  <sortState xmlns:xlrd2="http://schemas.microsoft.com/office/spreadsheetml/2017/richdata2" ref="N4:R199">
    <sortCondition ref="P4:P199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A4C2-4A89-4ED0-95A7-0DF8D4E4FF3F}">
  <dimension ref="A1:R211"/>
  <sheetViews>
    <sheetView tabSelected="1" zoomScale="184" workbookViewId="0">
      <selection activeCell="C4" sqref="C4"/>
    </sheetView>
  </sheetViews>
  <sheetFormatPr defaultColWidth="8.5703125" defaultRowHeight="14.45"/>
  <cols>
    <col min="1" max="1" width="33.85546875" customWidth="1"/>
    <col min="4" max="5" width="13.85546875" customWidth="1"/>
    <col min="17" max="17" width="11" customWidth="1"/>
  </cols>
  <sheetData>
    <row r="1" spans="1:18">
      <c r="A1" s="1" t="s">
        <v>0</v>
      </c>
    </row>
    <row r="3" spans="1:18">
      <c r="A3" s="9"/>
      <c r="B3" s="16" t="s">
        <v>1</v>
      </c>
      <c r="C3" s="16" t="s">
        <v>2</v>
      </c>
      <c r="D3" s="21" t="s">
        <v>3</v>
      </c>
      <c r="E3" s="21" t="s">
        <v>4</v>
      </c>
      <c r="F3" s="9" t="s">
        <v>5</v>
      </c>
      <c r="G3" s="9" t="s">
        <v>6</v>
      </c>
    </row>
    <row r="4" spans="1:18">
      <c r="A4" s="9" t="s">
        <v>7</v>
      </c>
      <c r="B4" s="17">
        <v>38.75</v>
      </c>
      <c r="C4" s="17">
        <v>10.612009803921572</v>
      </c>
      <c r="D4" s="18">
        <f t="shared" ref="D4:D67" si="0">B4+C4</f>
        <v>49.362009803921573</v>
      </c>
      <c r="E4" s="11">
        <f>3000/72</f>
        <v>41.666666666666664</v>
      </c>
      <c r="F4" s="14">
        <v>1200</v>
      </c>
      <c r="G4" s="9">
        <v>2010</v>
      </c>
      <c r="I4">
        <f>F4/1000*8.76*0.7</f>
        <v>7.3583999999999987</v>
      </c>
      <c r="J4">
        <f>2021-G4</f>
        <v>11</v>
      </c>
      <c r="K4">
        <f>IF(J4&gt;40,0,1)</f>
        <v>1</v>
      </c>
      <c r="L4">
        <f>I4*K4</f>
        <v>7.3583999999999987</v>
      </c>
      <c r="N4">
        <v>2400</v>
      </c>
      <c r="O4">
        <f>P4*1.15</f>
        <v>8.7847222222222214</v>
      </c>
      <c r="P4" s="17">
        <v>7.6388888888888893</v>
      </c>
      <c r="Q4" s="17">
        <f>R4</f>
        <v>2400</v>
      </c>
      <c r="R4" s="14">
        <v>2400</v>
      </c>
    </row>
    <row r="5" spans="1:18">
      <c r="A5" s="9" t="s">
        <v>8</v>
      </c>
      <c r="B5" s="17">
        <v>57.222222222222221</v>
      </c>
      <c r="C5" s="17">
        <v>17.704248366013072</v>
      </c>
      <c r="D5" s="18">
        <f t="shared" si="0"/>
        <v>74.92647058823529</v>
      </c>
      <c r="E5" s="11">
        <f t="shared" ref="E5:E68" si="1">3000/72</f>
        <v>41.666666666666664</v>
      </c>
      <c r="F5" s="14">
        <v>1700</v>
      </c>
      <c r="G5" s="9">
        <v>2009</v>
      </c>
      <c r="I5">
        <f>F5/1000*8.76*0.7</f>
        <v>10.424399999999999</v>
      </c>
      <c r="J5">
        <f t="shared" ref="J5:J68" si="2">2021-G5</f>
        <v>12</v>
      </c>
      <c r="K5">
        <f t="shared" ref="K5:K68" si="3">IF(J5&gt;40,0,1)</f>
        <v>1</v>
      </c>
      <c r="L5">
        <f t="shared" ref="L5:L68" si="4">I5*K5</f>
        <v>10.424399999999999</v>
      </c>
      <c r="N5">
        <v>3720</v>
      </c>
      <c r="O5">
        <f>P5*1.15</f>
        <v>9.4236111111111107</v>
      </c>
      <c r="P5" s="17">
        <v>8.1944444444444446</v>
      </c>
      <c r="Q5" s="17">
        <f>Q4+R5</f>
        <v>3720</v>
      </c>
      <c r="R5" s="14">
        <v>1320</v>
      </c>
    </row>
    <row r="6" spans="1:18">
      <c r="A6" s="9" t="s">
        <v>9</v>
      </c>
      <c r="B6" s="17">
        <v>39.583333333333336</v>
      </c>
      <c r="C6" s="17">
        <v>10.784313725490197</v>
      </c>
      <c r="D6" s="18">
        <f t="shared" si="0"/>
        <v>50.367647058823536</v>
      </c>
      <c r="E6" s="11">
        <f t="shared" si="1"/>
        <v>41.666666666666664</v>
      </c>
      <c r="F6" s="14">
        <v>1980</v>
      </c>
      <c r="G6" s="9">
        <v>2014</v>
      </c>
      <c r="I6">
        <f t="shared" ref="I6:I69" si="5">F6/1000*8.76*0.7</f>
        <v>12.141359999999999</v>
      </c>
      <c r="J6">
        <f t="shared" si="2"/>
        <v>7</v>
      </c>
      <c r="K6">
        <f t="shared" si="3"/>
        <v>1</v>
      </c>
      <c r="L6">
        <f t="shared" si="4"/>
        <v>12.141359999999999</v>
      </c>
      <c r="N6">
        <v>4520</v>
      </c>
      <c r="O6">
        <f t="shared" ref="O6:O69" si="6">P6*1.15</f>
        <v>16.451388888888886</v>
      </c>
      <c r="P6" s="17">
        <v>14.305555555555555</v>
      </c>
      <c r="Q6" s="17">
        <f t="shared" ref="Q6:Q69" si="7">Q5+R6</f>
        <v>4520</v>
      </c>
      <c r="R6" s="14">
        <v>800</v>
      </c>
    </row>
    <row r="7" spans="1:18">
      <c r="A7" s="9" t="s">
        <v>10</v>
      </c>
      <c r="B7" s="17">
        <v>47.777777777777779</v>
      </c>
      <c r="C7" s="17">
        <v>16.446078431372548</v>
      </c>
      <c r="D7" s="18">
        <f t="shared" si="0"/>
        <v>64.223856209150327</v>
      </c>
      <c r="E7" s="11">
        <f t="shared" si="1"/>
        <v>41.666666666666664</v>
      </c>
      <c r="F7" s="14">
        <v>90</v>
      </c>
      <c r="G7" s="9">
        <v>2011</v>
      </c>
      <c r="I7">
        <f t="shared" si="5"/>
        <v>0.55187999999999993</v>
      </c>
      <c r="J7">
        <f t="shared" si="2"/>
        <v>10</v>
      </c>
      <c r="K7">
        <f t="shared" si="3"/>
        <v>1</v>
      </c>
      <c r="L7">
        <f t="shared" si="4"/>
        <v>0.55187999999999993</v>
      </c>
      <c r="N7">
        <v>4770</v>
      </c>
      <c r="O7">
        <f t="shared" si="6"/>
        <v>17.409722222222221</v>
      </c>
      <c r="P7" s="17">
        <v>15.138888888888889</v>
      </c>
      <c r="Q7" s="17">
        <f>Q6+R7</f>
        <v>4770</v>
      </c>
      <c r="R7" s="14">
        <v>250</v>
      </c>
    </row>
    <row r="8" spans="1:18">
      <c r="A8" s="9" t="s">
        <v>11</v>
      </c>
      <c r="B8" s="17">
        <v>44.722222222222221</v>
      </c>
      <c r="C8" s="17">
        <v>16.535947712418302</v>
      </c>
      <c r="D8" s="18">
        <f t="shared" si="0"/>
        <v>61.25816993464052</v>
      </c>
      <c r="E8" s="11">
        <f t="shared" si="1"/>
        <v>41.666666666666664</v>
      </c>
      <c r="F8" s="14">
        <v>90</v>
      </c>
      <c r="G8" s="9">
        <v>2012</v>
      </c>
      <c r="I8">
        <f t="shared" si="5"/>
        <v>0.55187999999999993</v>
      </c>
      <c r="J8">
        <f t="shared" si="2"/>
        <v>9</v>
      </c>
      <c r="K8">
        <f t="shared" si="3"/>
        <v>1</v>
      </c>
      <c r="L8">
        <f t="shared" si="4"/>
        <v>0.55187999999999993</v>
      </c>
      <c r="N8">
        <v>8730</v>
      </c>
      <c r="O8">
        <f t="shared" si="6"/>
        <v>19.006944444444443</v>
      </c>
      <c r="P8" s="17">
        <v>16.527777777777779</v>
      </c>
      <c r="Q8" s="17">
        <f t="shared" si="7"/>
        <v>8730</v>
      </c>
      <c r="R8" s="14">
        <v>3960</v>
      </c>
    </row>
    <row r="9" spans="1:18">
      <c r="A9" s="9" t="s">
        <v>12</v>
      </c>
      <c r="B9" s="17">
        <v>45.277777777777779</v>
      </c>
      <c r="C9" s="17">
        <v>16.446078431372548</v>
      </c>
      <c r="D9" s="18">
        <f t="shared" si="0"/>
        <v>61.723856209150327</v>
      </c>
      <c r="E9" s="11">
        <f t="shared" si="1"/>
        <v>41.666666666666664</v>
      </c>
      <c r="F9" s="14">
        <v>90</v>
      </c>
      <c r="G9" s="9">
        <v>2011</v>
      </c>
      <c r="I9">
        <f t="shared" si="5"/>
        <v>0.55187999999999993</v>
      </c>
      <c r="J9">
        <f t="shared" si="2"/>
        <v>10</v>
      </c>
      <c r="K9">
        <f t="shared" si="3"/>
        <v>1</v>
      </c>
      <c r="L9">
        <f t="shared" si="4"/>
        <v>0.55187999999999993</v>
      </c>
      <c r="N9">
        <v>9730</v>
      </c>
      <c r="O9">
        <f t="shared" si="6"/>
        <v>19.166666666666668</v>
      </c>
      <c r="P9" s="17">
        <v>16.666666666666668</v>
      </c>
      <c r="Q9" s="17">
        <f t="shared" si="7"/>
        <v>9730</v>
      </c>
      <c r="R9" s="14">
        <v>1000</v>
      </c>
    </row>
    <row r="10" spans="1:18">
      <c r="A10" s="9" t="s">
        <v>13</v>
      </c>
      <c r="B10" s="17">
        <v>40.833333333333336</v>
      </c>
      <c r="C10" s="17">
        <v>17.344771241830063</v>
      </c>
      <c r="D10" s="18">
        <f t="shared" si="0"/>
        <v>58.178104575163403</v>
      </c>
      <c r="E10" s="11">
        <f t="shared" si="1"/>
        <v>41.666666666666664</v>
      </c>
      <c r="F10" s="14">
        <v>540</v>
      </c>
      <c r="G10" s="9">
        <v>2016</v>
      </c>
      <c r="I10">
        <f t="shared" si="5"/>
        <v>3.31128</v>
      </c>
      <c r="J10">
        <f>2021-G10</f>
        <v>5</v>
      </c>
      <c r="K10">
        <f t="shared" si="3"/>
        <v>1</v>
      </c>
      <c r="L10">
        <f t="shared" si="4"/>
        <v>3.31128</v>
      </c>
      <c r="N10">
        <v>9980</v>
      </c>
      <c r="O10">
        <f t="shared" si="6"/>
        <v>19.805555555555554</v>
      </c>
      <c r="P10" s="17">
        <v>17.222222222222221</v>
      </c>
      <c r="Q10" s="17">
        <f t="shared" si="7"/>
        <v>9980</v>
      </c>
      <c r="R10" s="15">
        <v>250</v>
      </c>
    </row>
    <row r="11" spans="1:18">
      <c r="A11" s="9" t="s">
        <v>14</v>
      </c>
      <c r="B11" s="17">
        <v>41.25</v>
      </c>
      <c r="C11" s="17">
        <v>38.499591503267972</v>
      </c>
      <c r="D11" s="18">
        <f t="shared" si="0"/>
        <v>79.749591503267965</v>
      </c>
      <c r="E11" s="11">
        <f t="shared" si="1"/>
        <v>41.666666666666664</v>
      </c>
      <c r="F11" s="14">
        <v>750</v>
      </c>
      <c r="G11" s="9">
        <v>2015</v>
      </c>
      <c r="I11">
        <f>F11/1000*8.76*0.7</f>
        <v>4.5990000000000002</v>
      </c>
      <c r="J11">
        <f t="shared" si="2"/>
        <v>6</v>
      </c>
      <c r="K11">
        <f t="shared" si="3"/>
        <v>1</v>
      </c>
      <c r="L11">
        <f>I11*K11</f>
        <v>4.5990000000000002</v>
      </c>
      <c r="N11">
        <v>10580</v>
      </c>
      <c r="O11">
        <f t="shared" si="6"/>
        <v>20.444444444444443</v>
      </c>
      <c r="P11" s="17">
        <v>17.777777777777779</v>
      </c>
      <c r="Q11" s="17">
        <f t="shared" si="7"/>
        <v>10580</v>
      </c>
      <c r="R11" s="14">
        <v>600</v>
      </c>
    </row>
    <row r="12" spans="1:18">
      <c r="A12" s="9" t="s">
        <v>15</v>
      </c>
      <c r="B12" s="17">
        <v>33.472222222222221</v>
      </c>
      <c r="C12" s="17">
        <v>15.547385620915033</v>
      </c>
      <c r="D12" s="18">
        <f t="shared" si="0"/>
        <v>49.019607843137251</v>
      </c>
      <c r="E12" s="11">
        <f t="shared" si="1"/>
        <v>41.666666666666664</v>
      </c>
      <c r="F12" s="14">
        <v>500</v>
      </c>
      <c r="G12" s="9">
        <v>2018</v>
      </c>
      <c r="I12">
        <f t="shared" si="5"/>
        <v>3.0659999999999998</v>
      </c>
      <c r="J12">
        <f t="shared" si="2"/>
        <v>3</v>
      </c>
      <c r="K12">
        <f t="shared" si="3"/>
        <v>1</v>
      </c>
      <c r="L12">
        <f t="shared" si="4"/>
        <v>3.0659999999999998</v>
      </c>
      <c r="N12">
        <v>14730</v>
      </c>
      <c r="O12">
        <f t="shared" si="6"/>
        <v>20.923611111111107</v>
      </c>
      <c r="P12" s="17">
        <v>18.194444444444443</v>
      </c>
      <c r="Q12" s="17">
        <f t="shared" si="7"/>
        <v>14730</v>
      </c>
      <c r="R12" s="14">
        <v>4150</v>
      </c>
    </row>
    <row r="13" spans="1:18">
      <c r="A13" s="9" t="s">
        <v>16</v>
      </c>
      <c r="B13" s="17">
        <v>48.75</v>
      </c>
      <c r="C13" s="17">
        <v>18.513071895424837</v>
      </c>
      <c r="D13" s="18">
        <f t="shared" si="0"/>
        <v>67.263071895424844</v>
      </c>
      <c r="E13" s="11">
        <f t="shared" si="1"/>
        <v>41.666666666666664</v>
      </c>
      <c r="F13" s="14">
        <v>1200</v>
      </c>
      <c r="G13" s="9">
        <v>2014</v>
      </c>
      <c r="I13">
        <f t="shared" si="5"/>
        <v>7.3583999999999987</v>
      </c>
      <c r="J13">
        <f t="shared" si="2"/>
        <v>7</v>
      </c>
      <c r="K13">
        <f t="shared" si="3"/>
        <v>1</v>
      </c>
      <c r="L13">
        <f t="shared" si="4"/>
        <v>7.3583999999999987</v>
      </c>
      <c r="N13">
        <v>17730</v>
      </c>
      <c r="O13">
        <f t="shared" si="6"/>
        <v>20.923611111111107</v>
      </c>
      <c r="P13" s="17">
        <v>18.194444444444443</v>
      </c>
      <c r="Q13" s="17">
        <f t="shared" si="7"/>
        <v>17730</v>
      </c>
      <c r="R13" s="14">
        <v>3000</v>
      </c>
    </row>
    <row r="14" spans="1:18">
      <c r="A14" s="9" t="s">
        <v>17</v>
      </c>
      <c r="B14" s="17">
        <v>46.25</v>
      </c>
      <c r="C14" s="17">
        <v>15.805179738562092</v>
      </c>
      <c r="D14" s="18">
        <f t="shared" si="0"/>
        <v>62.055179738562089</v>
      </c>
      <c r="E14" s="11">
        <f t="shared" si="1"/>
        <v>41.666666666666664</v>
      </c>
      <c r="F14" s="14">
        <v>610</v>
      </c>
      <c r="G14" s="9">
        <v>1978</v>
      </c>
      <c r="I14">
        <f t="shared" si="5"/>
        <v>3.7405199999999992</v>
      </c>
      <c r="J14">
        <f t="shared" si="2"/>
        <v>43</v>
      </c>
      <c r="K14">
        <f t="shared" si="3"/>
        <v>0</v>
      </c>
      <c r="L14">
        <f t="shared" si="4"/>
        <v>0</v>
      </c>
      <c r="N14">
        <v>19780</v>
      </c>
      <c r="O14">
        <f t="shared" si="6"/>
        <v>20.923611111111107</v>
      </c>
      <c r="P14" s="17">
        <v>18.194444444444443</v>
      </c>
      <c r="Q14" s="17">
        <f t="shared" si="7"/>
        <v>19780</v>
      </c>
      <c r="R14" s="14">
        <v>2050</v>
      </c>
    </row>
    <row r="15" spans="1:18">
      <c r="A15" s="9" t="s">
        <v>18</v>
      </c>
      <c r="B15" s="17">
        <v>14.305555555555555</v>
      </c>
      <c r="C15" s="17">
        <v>19.052287581699346</v>
      </c>
      <c r="D15" s="18">
        <f t="shared" si="0"/>
        <v>33.357843137254903</v>
      </c>
      <c r="E15" s="11">
        <f t="shared" si="1"/>
        <v>41.666666666666664</v>
      </c>
      <c r="F15" s="14">
        <v>800</v>
      </c>
      <c r="G15" s="9">
        <v>2018</v>
      </c>
      <c r="I15">
        <f t="shared" si="5"/>
        <v>4.9055999999999997</v>
      </c>
      <c r="J15">
        <f t="shared" si="2"/>
        <v>3</v>
      </c>
      <c r="K15">
        <f t="shared" si="3"/>
        <v>1</v>
      </c>
      <c r="L15">
        <f t="shared" si="4"/>
        <v>4.9055999999999997</v>
      </c>
      <c r="N15">
        <v>20030</v>
      </c>
      <c r="O15">
        <f t="shared" si="6"/>
        <v>21.402777777777775</v>
      </c>
      <c r="P15" s="17">
        <v>18.611111111111111</v>
      </c>
      <c r="Q15" s="17">
        <f t="shared" si="7"/>
        <v>20030</v>
      </c>
      <c r="R15" s="14">
        <v>250</v>
      </c>
    </row>
    <row r="16" spans="1:18">
      <c r="A16" s="9" t="s">
        <v>19</v>
      </c>
      <c r="B16" s="17">
        <v>45.277777777777779</v>
      </c>
      <c r="C16" s="19">
        <v>10.277777777777779</v>
      </c>
      <c r="D16" s="20">
        <f t="shared" si="0"/>
        <v>55.555555555555557</v>
      </c>
      <c r="E16" s="11">
        <f t="shared" si="1"/>
        <v>41.666666666666664</v>
      </c>
      <c r="F16" s="14">
        <v>1600</v>
      </c>
      <c r="G16" s="9">
        <v>2008</v>
      </c>
      <c r="I16">
        <f t="shared" si="5"/>
        <v>9.8111999999999995</v>
      </c>
      <c r="J16">
        <f t="shared" si="2"/>
        <v>13</v>
      </c>
      <c r="K16">
        <f t="shared" si="3"/>
        <v>1</v>
      </c>
      <c r="L16">
        <f t="shared" si="4"/>
        <v>9.8111999999999995</v>
      </c>
      <c r="N16">
        <v>20130</v>
      </c>
      <c r="O16">
        <f t="shared" si="6"/>
        <v>21.402777777777775</v>
      </c>
      <c r="P16" s="17">
        <v>18.611111111111111</v>
      </c>
      <c r="Q16" s="17">
        <f t="shared" si="7"/>
        <v>20130</v>
      </c>
      <c r="R16" s="14">
        <v>100</v>
      </c>
    </row>
    <row r="17" spans="1:18">
      <c r="A17" s="9" t="s">
        <v>20</v>
      </c>
      <c r="B17" s="17">
        <v>43.902046077009828</v>
      </c>
      <c r="C17" s="17">
        <v>13.194444444444445</v>
      </c>
      <c r="D17" s="18">
        <f t="shared" si="0"/>
        <v>57.096490521454271</v>
      </c>
      <c r="E17" s="11">
        <f t="shared" si="1"/>
        <v>41.666666666666664</v>
      </c>
      <c r="F17" s="14">
        <v>1350</v>
      </c>
      <c r="G17" s="9">
        <v>2014</v>
      </c>
      <c r="I17">
        <f t="shared" si="5"/>
        <v>8.2782</v>
      </c>
      <c r="J17">
        <f t="shared" si="2"/>
        <v>7</v>
      </c>
      <c r="K17">
        <f t="shared" si="3"/>
        <v>1</v>
      </c>
      <c r="L17">
        <f t="shared" si="4"/>
        <v>8.2782</v>
      </c>
      <c r="N17">
        <v>22730</v>
      </c>
      <c r="O17">
        <f t="shared" si="6"/>
        <v>22.680555555555554</v>
      </c>
      <c r="P17" s="17">
        <v>19.722222222222221</v>
      </c>
      <c r="Q17" s="17">
        <f t="shared" si="7"/>
        <v>22730</v>
      </c>
      <c r="R17" s="14">
        <v>2600</v>
      </c>
    </row>
    <row r="18" spans="1:18">
      <c r="A18" s="9" t="s">
        <v>21</v>
      </c>
      <c r="B18" s="17">
        <v>41.805555555555557</v>
      </c>
      <c r="C18" s="17">
        <v>28.75</v>
      </c>
      <c r="D18" s="18">
        <f t="shared" si="0"/>
        <v>70.555555555555557</v>
      </c>
      <c r="E18" s="11">
        <f t="shared" si="1"/>
        <v>41.666666666666664</v>
      </c>
      <c r="F18" s="14">
        <v>300</v>
      </c>
      <c r="G18" s="9">
        <v>2015</v>
      </c>
      <c r="I18">
        <f t="shared" si="5"/>
        <v>1.8395999999999997</v>
      </c>
      <c r="J18">
        <f t="shared" si="2"/>
        <v>6</v>
      </c>
      <c r="K18">
        <f t="shared" si="3"/>
        <v>1</v>
      </c>
      <c r="L18">
        <f t="shared" si="4"/>
        <v>1.8395999999999997</v>
      </c>
      <c r="N18">
        <v>25710</v>
      </c>
      <c r="O18">
        <f t="shared" si="6"/>
        <v>23.798611111111107</v>
      </c>
      <c r="P18" s="17">
        <v>20.694444444444443</v>
      </c>
      <c r="Q18" s="17">
        <f t="shared" si="7"/>
        <v>25710</v>
      </c>
      <c r="R18" s="14">
        <v>2980</v>
      </c>
    </row>
    <row r="19" spans="1:18">
      <c r="A19" s="9" t="s">
        <v>22</v>
      </c>
      <c r="B19" s="17">
        <v>37.638888888888886</v>
      </c>
      <c r="C19" s="17">
        <v>23.055555555555557</v>
      </c>
      <c r="D19" s="18">
        <f t="shared" si="0"/>
        <v>60.694444444444443</v>
      </c>
      <c r="E19" s="11">
        <f t="shared" si="1"/>
        <v>41.666666666666664</v>
      </c>
      <c r="F19" s="14">
        <v>350</v>
      </c>
      <c r="G19" s="9">
        <v>2015</v>
      </c>
      <c r="I19">
        <f t="shared" si="5"/>
        <v>2.1461999999999999</v>
      </c>
      <c r="J19">
        <f t="shared" si="2"/>
        <v>6</v>
      </c>
      <c r="K19">
        <f t="shared" si="3"/>
        <v>1</v>
      </c>
      <c r="L19">
        <f t="shared" si="4"/>
        <v>2.1461999999999999</v>
      </c>
      <c r="N19">
        <v>25735</v>
      </c>
      <c r="O19">
        <f t="shared" si="6"/>
        <v>24.703291982170668</v>
      </c>
      <c r="P19" s="17">
        <v>21.481123462757104</v>
      </c>
      <c r="Q19" s="17">
        <f t="shared" si="7"/>
        <v>25735</v>
      </c>
      <c r="R19" s="14">
        <v>25</v>
      </c>
    </row>
    <row r="20" spans="1:18">
      <c r="A20" s="9" t="s">
        <v>23</v>
      </c>
      <c r="B20" s="17">
        <v>31.388888888888889</v>
      </c>
      <c r="C20" s="17">
        <v>17.802499999999998</v>
      </c>
      <c r="D20" s="18">
        <f t="shared" si="0"/>
        <v>49.191388888888888</v>
      </c>
      <c r="E20" s="11">
        <f t="shared" si="1"/>
        <v>41.666666666666664</v>
      </c>
      <c r="F20" s="14">
        <v>1400</v>
      </c>
      <c r="G20" s="9">
        <v>2014</v>
      </c>
      <c r="I20">
        <f t="shared" si="5"/>
        <v>8.5847999999999995</v>
      </c>
      <c r="J20">
        <f t="shared" si="2"/>
        <v>7</v>
      </c>
      <c r="K20">
        <f t="shared" si="3"/>
        <v>1</v>
      </c>
      <c r="L20">
        <f t="shared" si="4"/>
        <v>8.5847999999999995</v>
      </c>
      <c r="N20">
        <v>25945</v>
      </c>
      <c r="O20">
        <f t="shared" si="6"/>
        <v>24.916666666666668</v>
      </c>
      <c r="P20" s="17">
        <v>21.666666666666668</v>
      </c>
      <c r="Q20" s="17">
        <f t="shared" si="7"/>
        <v>25945</v>
      </c>
      <c r="R20" s="15">
        <v>210</v>
      </c>
    </row>
    <row r="21" spans="1:18">
      <c r="A21" s="9" t="s">
        <v>24</v>
      </c>
      <c r="B21" s="17">
        <v>43.611111111111114</v>
      </c>
      <c r="C21" s="17">
        <v>21.838235294117649</v>
      </c>
      <c r="D21" s="18">
        <f t="shared" si="0"/>
        <v>65.449346405228766</v>
      </c>
      <c r="E21" s="11">
        <f t="shared" si="1"/>
        <v>41.666666666666664</v>
      </c>
      <c r="F21" s="14">
        <v>1500</v>
      </c>
      <c r="G21" s="9">
        <v>2011</v>
      </c>
      <c r="I21">
        <f t="shared" si="5"/>
        <v>9.1980000000000004</v>
      </c>
      <c r="J21">
        <f t="shared" si="2"/>
        <v>10</v>
      </c>
      <c r="K21">
        <f t="shared" si="3"/>
        <v>1</v>
      </c>
      <c r="L21">
        <f t="shared" si="4"/>
        <v>9.1980000000000004</v>
      </c>
      <c r="N21">
        <v>29345</v>
      </c>
      <c r="O21">
        <f t="shared" si="6"/>
        <v>25.555555555555554</v>
      </c>
      <c r="P21" s="17">
        <v>22.222222222222221</v>
      </c>
      <c r="Q21" s="17">
        <f t="shared" si="7"/>
        <v>29345</v>
      </c>
      <c r="R21" s="14">
        <v>3400</v>
      </c>
    </row>
    <row r="22" spans="1:18">
      <c r="A22" s="9" t="s">
        <v>25</v>
      </c>
      <c r="B22" s="17">
        <v>50.138888888888886</v>
      </c>
      <c r="C22" s="17">
        <v>16.985294117647058</v>
      </c>
      <c r="D22" s="18">
        <f t="shared" si="0"/>
        <v>67.124183006535944</v>
      </c>
      <c r="E22" s="11">
        <f t="shared" si="1"/>
        <v>41.666666666666664</v>
      </c>
      <c r="F22" s="14">
        <v>920</v>
      </c>
      <c r="G22" s="9">
        <v>1997</v>
      </c>
      <c r="I22">
        <f t="shared" si="5"/>
        <v>5.6414400000000002</v>
      </c>
      <c r="J22">
        <f t="shared" si="2"/>
        <v>24</v>
      </c>
      <c r="K22">
        <f t="shared" si="3"/>
        <v>1</v>
      </c>
      <c r="L22">
        <f t="shared" si="4"/>
        <v>5.6414400000000002</v>
      </c>
      <c r="N22">
        <v>29945</v>
      </c>
      <c r="O22">
        <f t="shared" si="6"/>
        <v>25.555555555555554</v>
      </c>
      <c r="P22" s="17">
        <v>22.222222222222221</v>
      </c>
      <c r="Q22" s="17">
        <f t="shared" si="7"/>
        <v>29945</v>
      </c>
      <c r="R22" s="14">
        <v>600</v>
      </c>
    </row>
    <row r="23" spans="1:18">
      <c r="A23" s="9" t="s">
        <v>26</v>
      </c>
      <c r="B23" s="17">
        <v>49.722222222222221</v>
      </c>
      <c r="C23" s="17">
        <v>12.089673202614378</v>
      </c>
      <c r="D23" s="18">
        <f t="shared" si="0"/>
        <v>61.811895424836599</v>
      </c>
      <c r="E23" s="11">
        <f t="shared" si="1"/>
        <v>41.666666666666664</v>
      </c>
      <c r="F23" s="14">
        <v>1720</v>
      </c>
      <c r="G23" s="9">
        <v>1985</v>
      </c>
      <c r="I23">
        <f t="shared" si="5"/>
        <v>10.547039999999999</v>
      </c>
      <c r="J23">
        <f t="shared" si="2"/>
        <v>36</v>
      </c>
      <c r="K23">
        <f t="shared" si="3"/>
        <v>1</v>
      </c>
      <c r="L23">
        <f t="shared" si="4"/>
        <v>10.547039999999999</v>
      </c>
      <c r="N23">
        <v>31685</v>
      </c>
      <c r="O23">
        <f t="shared" si="6"/>
        <v>25.874999999999996</v>
      </c>
      <c r="P23" s="17">
        <v>22.5</v>
      </c>
      <c r="Q23" s="17">
        <f t="shared" si="7"/>
        <v>31685</v>
      </c>
      <c r="R23" s="14">
        <v>1740</v>
      </c>
    </row>
    <row r="24" spans="1:18">
      <c r="A24" s="9" t="s">
        <v>27</v>
      </c>
      <c r="B24" s="17">
        <v>44.722222222222221</v>
      </c>
      <c r="C24" s="17">
        <v>14.828431372549021</v>
      </c>
      <c r="D24" s="18">
        <f t="shared" si="0"/>
        <v>59.550653594771241</v>
      </c>
      <c r="E24" s="11">
        <f t="shared" si="1"/>
        <v>41.666666666666664</v>
      </c>
      <c r="F24" s="14">
        <v>1320</v>
      </c>
      <c r="G24" s="9">
        <v>2012</v>
      </c>
      <c r="I24">
        <f t="shared" si="5"/>
        <v>8.0942399999999992</v>
      </c>
      <c r="J24">
        <f t="shared" si="2"/>
        <v>9</v>
      </c>
      <c r="K24">
        <f t="shared" si="3"/>
        <v>1</v>
      </c>
      <c r="L24">
        <f t="shared" si="4"/>
        <v>8.0942399999999992</v>
      </c>
      <c r="N24">
        <v>31925</v>
      </c>
      <c r="O24">
        <f t="shared" si="6"/>
        <v>25.938456584722218</v>
      </c>
      <c r="P24" s="17">
        <v>22.555179638888887</v>
      </c>
      <c r="Q24" s="17">
        <f t="shared" si="7"/>
        <v>31925</v>
      </c>
      <c r="R24" s="14">
        <v>240</v>
      </c>
    </row>
    <row r="25" spans="1:18">
      <c r="A25" s="9" t="s">
        <v>28</v>
      </c>
      <c r="B25" s="17">
        <v>50.972222222222221</v>
      </c>
      <c r="C25" s="17">
        <v>8.6274509803921564</v>
      </c>
      <c r="D25" s="18">
        <f t="shared" si="0"/>
        <v>59.599673202614376</v>
      </c>
      <c r="E25" s="11">
        <f t="shared" si="1"/>
        <v>41.666666666666664</v>
      </c>
      <c r="F25" s="14">
        <v>1200</v>
      </c>
      <c r="G25" s="9">
        <v>2010</v>
      </c>
      <c r="I25">
        <f t="shared" si="5"/>
        <v>7.3583999999999987</v>
      </c>
      <c r="J25">
        <f t="shared" si="2"/>
        <v>11</v>
      </c>
      <c r="K25">
        <f t="shared" si="3"/>
        <v>1</v>
      </c>
      <c r="L25">
        <f t="shared" si="4"/>
        <v>7.3583999999999987</v>
      </c>
      <c r="N25">
        <v>32060</v>
      </c>
      <c r="O25">
        <f t="shared" si="6"/>
        <v>26.209113447315811</v>
      </c>
      <c r="P25" s="17">
        <v>22.790533432448534</v>
      </c>
      <c r="Q25" s="17">
        <f t="shared" si="7"/>
        <v>32060</v>
      </c>
      <c r="R25" s="14">
        <v>135</v>
      </c>
    </row>
    <row r="26" spans="1:18">
      <c r="A26" s="9" t="s">
        <v>29</v>
      </c>
      <c r="B26" s="17">
        <v>40.694444444444443</v>
      </c>
      <c r="C26" s="17">
        <v>15.457516339869279</v>
      </c>
      <c r="D26" s="18">
        <f t="shared" si="0"/>
        <v>56.151960784313722</v>
      </c>
      <c r="E26" s="11">
        <f t="shared" si="1"/>
        <v>41.666666666666664</v>
      </c>
      <c r="F26" s="14">
        <v>290</v>
      </c>
      <c r="G26" s="9">
        <v>1990</v>
      </c>
      <c r="I26">
        <f t="shared" si="5"/>
        <v>1.7782799999999996</v>
      </c>
      <c r="J26">
        <f t="shared" si="2"/>
        <v>31</v>
      </c>
      <c r="K26">
        <f t="shared" si="3"/>
        <v>1</v>
      </c>
      <c r="L26">
        <f t="shared" si="4"/>
        <v>1.7782799999999996</v>
      </c>
      <c r="N26">
        <v>32095</v>
      </c>
      <c r="O26">
        <f t="shared" si="6"/>
        <v>26.209113447315811</v>
      </c>
      <c r="P26" s="17">
        <v>22.790533432448534</v>
      </c>
      <c r="Q26" s="17">
        <f t="shared" si="7"/>
        <v>32095</v>
      </c>
      <c r="R26" s="14">
        <v>35</v>
      </c>
    </row>
    <row r="27" spans="1:18">
      <c r="A27" s="9" t="s">
        <v>30</v>
      </c>
      <c r="B27" s="17">
        <v>27.777777777777779</v>
      </c>
      <c r="C27" s="19">
        <v>27.777777777777779</v>
      </c>
      <c r="D27" s="20">
        <f t="shared" si="0"/>
        <v>55.555555555555557</v>
      </c>
      <c r="E27" s="11">
        <f t="shared" si="1"/>
        <v>41.666666666666664</v>
      </c>
      <c r="F27" s="14">
        <v>414</v>
      </c>
      <c r="G27" s="9">
        <v>2010</v>
      </c>
      <c r="I27">
        <f t="shared" si="5"/>
        <v>2.5386479999999998</v>
      </c>
      <c r="J27">
        <f t="shared" si="2"/>
        <v>11</v>
      </c>
      <c r="K27">
        <f t="shared" si="3"/>
        <v>1</v>
      </c>
      <c r="L27">
        <f t="shared" si="4"/>
        <v>2.5386479999999998</v>
      </c>
      <c r="N27">
        <v>32595</v>
      </c>
      <c r="O27">
        <f t="shared" si="6"/>
        <v>26.993055555555554</v>
      </c>
      <c r="P27" s="17">
        <v>23.472222222222221</v>
      </c>
      <c r="Q27" s="17">
        <f t="shared" si="7"/>
        <v>32595</v>
      </c>
      <c r="R27" s="14">
        <v>500</v>
      </c>
    </row>
    <row r="28" spans="1:18">
      <c r="A28" s="9" t="s">
        <v>31</v>
      </c>
      <c r="B28" s="17">
        <v>42.02244777401858</v>
      </c>
      <c r="C28" s="17">
        <v>10.972222222222221</v>
      </c>
      <c r="D28" s="18">
        <f t="shared" si="0"/>
        <v>52.994669996240802</v>
      </c>
      <c r="E28" s="11">
        <f t="shared" si="1"/>
        <v>41.666666666666664</v>
      </c>
      <c r="F28" s="14">
        <v>1600</v>
      </c>
      <c r="G28" s="9">
        <v>2014</v>
      </c>
      <c r="I28">
        <f t="shared" si="5"/>
        <v>9.8111999999999995</v>
      </c>
      <c r="J28">
        <f t="shared" si="2"/>
        <v>7</v>
      </c>
      <c r="K28">
        <f t="shared" si="3"/>
        <v>1</v>
      </c>
      <c r="L28">
        <f t="shared" si="4"/>
        <v>9.8111999999999995</v>
      </c>
      <c r="N28">
        <v>35225</v>
      </c>
      <c r="O28">
        <f t="shared" si="6"/>
        <v>26.993055555555554</v>
      </c>
      <c r="P28" s="17">
        <v>23.472222222222221</v>
      </c>
      <c r="Q28" s="17">
        <f t="shared" si="7"/>
        <v>35225</v>
      </c>
      <c r="R28" s="14">
        <v>2630</v>
      </c>
    </row>
    <row r="29" spans="1:18">
      <c r="A29" s="9" t="s">
        <v>32</v>
      </c>
      <c r="B29" s="17">
        <v>58.055555555555557</v>
      </c>
      <c r="C29" s="17">
        <v>31.111111111111111</v>
      </c>
      <c r="D29" s="18">
        <f t="shared" si="0"/>
        <v>89.166666666666671</v>
      </c>
      <c r="E29" s="11">
        <f t="shared" si="1"/>
        <v>41.666666666666664</v>
      </c>
      <c r="F29" s="14">
        <v>1440</v>
      </c>
      <c r="G29" s="9">
        <v>1987</v>
      </c>
      <c r="I29">
        <f t="shared" si="5"/>
        <v>8.8300799999999988</v>
      </c>
      <c r="J29">
        <f t="shared" si="2"/>
        <v>34</v>
      </c>
      <c r="K29">
        <f t="shared" si="3"/>
        <v>1</v>
      </c>
      <c r="L29">
        <f t="shared" si="4"/>
        <v>8.8300799999999988</v>
      </c>
      <c r="N29">
        <v>35255</v>
      </c>
      <c r="O29">
        <f t="shared" si="6"/>
        <v>27.312499999999996</v>
      </c>
      <c r="P29" s="17">
        <v>23.75</v>
      </c>
      <c r="Q29" s="17">
        <f t="shared" si="7"/>
        <v>35255</v>
      </c>
      <c r="R29" s="14">
        <v>30</v>
      </c>
    </row>
    <row r="30" spans="1:18">
      <c r="A30" s="9" t="s">
        <v>33</v>
      </c>
      <c r="B30" s="19">
        <v>42.966783314281649</v>
      </c>
      <c r="C30" s="19">
        <v>12.588772241273908</v>
      </c>
      <c r="D30" s="20">
        <f t="shared" si="0"/>
        <v>55.555555555555557</v>
      </c>
      <c r="E30" s="11">
        <f t="shared" si="1"/>
        <v>41.666666666666664</v>
      </c>
      <c r="F30" s="14">
        <v>510</v>
      </c>
      <c r="G30" s="9">
        <v>2012</v>
      </c>
      <c r="I30">
        <f t="shared" si="5"/>
        <v>3.1273199999999997</v>
      </c>
      <c r="J30">
        <f t="shared" si="2"/>
        <v>9</v>
      </c>
      <c r="K30">
        <f t="shared" si="3"/>
        <v>1</v>
      </c>
      <c r="L30">
        <f t="shared" si="4"/>
        <v>3.1273199999999997</v>
      </c>
      <c r="N30">
        <v>36305</v>
      </c>
      <c r="O30">
        <f t="shared" si="6"/>
        <v>27.631944444444443</v>
      </c>
      <c r="P30" s="17">
        <v>24.027777777777779</v>
      </c>
      <c r="Q30" s="17">
        <f t="shared" si="7"/>
        <v>36305</v>
      </c>
      <c r="R30" s="14">
        <v>1050</v>
      </c>
    </row>
    <row r="31" spans="1:18">
      <c r="A31" s="9" t="s">
        <v>34</v>
      </c>
      <c r="B31" s="19">
        <v>42.937455905631658</v>
      </c>
      <c r="C31" s="19">
        <v>12.618099649923899</v>
      </c>
      <c r="D31" s="20">
        <f t="shared" si="0"/>
        <v>55.555555555555557</v>
      </c>
      <c r="E31" s="11">
        <f t="shared" si="1"/>
        <v>41.666666666666664</v>
      </c>
      <c r="F31" s="14">
        <v>63</v>
      </c>
      <c r="G31" s="9">
        <v>2012</v>
      </c>
      <c r="I31">
        <f t="shared" si="5"/>
        <v>0.38631599999999999</v>
      </c>
      <c r="J31">
        <f t="shared" si="2"/>
        <v>9</v>
      </c>
      <c r="K31">
        <f t="shared" si="3"/>
        <v>1</v>
      </c>
      <c r="L31">
        <f t="shared" si="4"/>
        <v>0.38631599999999999</v>
      </c>
      <c r="N31">
        <v>37505</v>
      </c>
      <c r="O31">
        <f t="shared" si="6"/>
        <v>27.951388888888889</v>
      </c>
      <c r="P31" s="17">
        <v>24.305555555555557</v>
      </c>
      <c r="Q31" s="17">
        <f t="shared" si="7"/>
        <v>37505</v>
      </c>
      <c r="R31" s="14">
        <v>1200</v>
      </c>
    </row>
    <row r="32" spans="1:18">
      <c r="A32" s="9" t="s">
        <v>35</v>
      </c>
      <c r="B32" s="17">
        <v>48.611111111111114</v>
      </c>
      <c r="C32" s="17">
        <v>20.23496732026144</v>
      </c>
      <c r="D32" s="18">
        <f t="shared" si="0"/>
        <v>68.846078431372547</v>
      </c>
      <c r="E32" s="11">
        <f t="shared" si="1"/>
        <v>41.666666666666664</v>
      </c>
      <c r="F32" s="14">
        <v>1830</v>
      </c>
      <c r="G32" s="9">
        <v>1994</v>
      </c>
      <c r="I32">
        <f t="shared" si="5"/>
        <v>11.221559999999998</v>
      </c>
      <c r="J32">
        <f t="shared" si="2"/>
        <v>27</v>
      </c>
      <c r="K32">
        <f t="shared" si="3"/>
        <v>1</v>
      </c>
      <c r="L32">
        <f t="shared" si="4"/>
        <v>11.221559999999998</v>
      </c>
      <c r="N32">
        <v>42265</v>
      </c>
      <c r="O32">
        <f t="shared" si="6"/>
        <v>28.270833333333329</v>
      </c>
      <c r="P32" s="17">
        <v>24.583333333333332</v>
      </c>
      <c r="Q32" s="17">
        <f t="shared" si="7"/>
        <v>42265</v>
      </c>
      <c r="R32" s="14">
        <v>4760</v>
      </c>
    </row>
    <row r="33" spans="1:18">
      <c r="A33" s="9" t="s">
        <v>36</v>
      </c>
      <c r="B33" s="17">
        <v>48.333333333333336</v>
      </c>
      <c r="C33" s="17">
        <v>8.537581699346406</v>
      </c>
      <c r="D33" s="18">
        <f t="shared" si="0"/>
        <v>56.87091503267974</v>
      </c>
      <c r="E33" s="11">
        <f t="shared" si="1"/>
        <v>41.666666666666664</v>
      </c>
      <c r="F33" s="14">
        <v>710</v>
      </c>
      <c r="G33" s="9">
        <v>2001</v>
      </c>
      <c r="I33">
        <f t="shared" si="5"/>
        <v>4.3537199999999991</v>
      </c>
      <c r="J33">
        <f t="shared" si="2"/>
        <v>20</v>
      </c>
      <c r="K33">
        <f t="shared" si="3"/>
        <v>1</v>
      </c>
      <c r="L33">
        <f t="shared" si="4"/>
        <v>4.3537199999999991</v>
      </c>
      <c r="N33">
        <v>43465</v>
      </c>
      <c r="O33">
        <f t="shared" si="6"/>
        <v>29.548611111111107</v>
      </c>
      <c r="P33" s="17">
        <v>25.694444444444443</v>
      </c>
      <c r="Q33" s="17">
        <f t="shared" si="7"/>
        <v>43465</v>
      </c>
      <c r="R33" s="14">
        <v>1200</v>
      </c>
    </row>
    <row r="34" spans="1:18">
      <c r="A34" s="9" t="s">
        <v>37</v>
      </c>
      <c r="B34" s="17">
        <v>54.375</v>
      </c>
      <c r="C34" s="17">
        <v>7.6838235294117645</v>
      </c>
      <c r="D34" s="18">
        <f t="shared" si="0"/>
        <v>62.058823529411768</v>
      </c>
      <c r="E34" s="11">
        <f t="shared" si="1"/>
        <v>41.666666666666664</v>
      </c>
      <c r="F34" s="14">
        <v>610</v>
      </c>
      <c r="G34" s="9">
        <v>1990</v>
      </c>
      <c r="I34">
        <f t="shared" si="5"/>
        <v>3.7405199999999992</v>
      </c>
      <c r="J34">
        <f t="shared" si="2"/>
        <v>31</v>
      </c>
      <c r="K34">
        <f t="shared" si="3"/>
        <v>1</v>
      </c>
      <c r="L34">
        <f t="shared" si="4"/>
        <v>3.7405199999999992</v>
      </c>
      <c r="N34">
        <v>44905</v>
      </c>
      <c r="O34">
        <f t="shared" si="6"/>
        <v>31.305555555555554</v>
      </c>
      <c r="P34" s="17">
        <v>27.222222222222221</v>
      </c>
      <c r="Q34" s="17">
        <f t="shared" si="7"/>
        <v>44905</v>
      </c>
      <c r="R34" s="14">
        <v>1440</v>
      </c>
    </row>
    <row r="35" spans="1:18">
      <c r="A35" s="9" t="s">
        <v>38</v>
      </c>
      <c r="B35" s="17">
        <v>48.472222222222221</v>
      </c>
      <c r="C35" s="17">
        <v>26.805555555555557</v>
      </c>
      <c r="D35" s="18">
        <f t="shared" si="0"/>
        <v>75.277777777777771</v>
      </c>
      <c r="E35" s="11">
        <f t="shared" si="1"/>
        <v>41.666666666666664</v>
      </c>
      <c r="F35" s="14">
        <v>238</v>
      </c>
      <c r="G35" s="9">
        <v>1997</v>
      </c>
      <c r="I35">
        <f t="shared" si="5"/>
        <v>1.459416</v>
      </c>
      <c r="J35">
        <f t="shared" si="2"/>
        <v>24</v>
      </c>
      <c r="K35">
        <f t="shared" si="3"/>
        <v>1</v>
      </c>
      <c r="L35">
        <f t="shared" si="4"/>
        <v>1.459416</v>
      </c>
      <c r="N35">
        <v>45375</v>
      </c>
      <c r="O35">
        <f t="shared" si="6"/>
        <v>31.465277777777775</v>
      </c>
      <c r="P35" s="17">
        <v>27.361111111111111</v>
      </c>
      <c r="Q35" s="17">
        <f t="shared" si="7"/>
        <v>45375</v>
      </c>
      <c r="R35" s="14">
        <v>470</v>
      </c>
    </row>
    <row r="36" spans="1:18">
      <c r="A36" s="9" t="s">
        <v>39</v>
      </c>
      <c r="B36" s="17">
        <v>36.810592986111118</v>
      </c>
      <c r="C36" s="17">
        <v>19.871873930555555</v>
      </c>
      <c r="D36" s="18">
        <f t="shared" si="0"/>
        <v>56.682466916666669</v>
      </c>
      <c r="E36" s="11">
        <f t="shared" si="1"/>
        <v>41.666666666666664</v>
      </c>
      <c r="F36" s="14">
        <v>150</v>
      </c>
      <c r="G36" s="9">
        <v>2018</v>
      </c>
      <c r="I36">
        <f t="shared" si="5"/>
        <v>0.91979999999999984</v>
      </c>
      <c r="J36">
        <f t="shared" si="2"/>
        <v>3</v>
      </c>
      <c r="K36">
        <f t="shared" si="3"/>
        <v>1</v>
      </c>
      <c r="L36">
        <f t="shared" si="4"/>
        <v>0.91979999999999984</v>
      </c>
      <c r="N36">
        <v>45789</v>
      </c>
      <c r="O36">
        <f t="shared" si="6"/>
        <v>31.944444444444443</v>
      </c>
      <c r="P36" s="17">
        <v>27.777777777777779</v>
      </c>
      <c r="Q36" s="17">
        <f t="shared" si="7"/>
        <v>45789</v>
      </c>
      <c r="R36" s="14">
        <v>414</v>
      </c>
    </row>
    <row r="37" spans="1:18">
      <c r="A37" s="9" t="s">
        <v>40</v>
      </c>
      <c r="B37" s="19">
        <v>42.937451566369624</v>
      </c>
      <c r="C37" s="19">
        <v>12.618103989185933</v>
      </c>
      <c r="D37" s="20">
        <f t="shared" si="0"/>
        <v>55.555555555555557</v>
      </c>
      <c r="E37" s="11">
        <f t="shared" si="1"/>
        <v>41.666666666666664</v>
      </c>
      <c r="F37" s="14">
        <v>64</v>
      </c>
      <c r="G37" s="9">
        <v>2015</v>
      </c>
      <c r="I37">
        <f t="shared" si="5"/>
        <v>0.39244800000000002</v>
      </c>
      <c r="J37">
        <f t="shared" si="2"/>
        <v>6</v>
      </c>
      <c r="K37">
        <f t="shared" si="3"/>
        <v>1</v>
      </c>
      <c r="L37">
        <f t="shared" si="4"/>
        <v>0.39244800000000002</v>
      </c>
      <c r="N37">
        <v>46989</v>
      </c>
      <c r="O37">
        <f t="shared" si="6"/>
        <v>32.104166666666664</v>
      </c>
      <c r="P37" s="17">
        <v>27.916666666666664</v>
      </c>
      <c r="Q37" s="17">
        <f t="shared" si="7"/>
        <v>46989</v>
      </c>
      <c r="R37" s="14">
        <v>1200</v>
      </c>
    </row>
    <row r="38" spans="1:18">
      <c r="A38" s="9" t="s">
        <v>41</v>
      </c>
      <c r="B38" s="17">
        <v>31.805555555555557</v>
      </c>
      <c r="C38" s="17">
        <v>13.776960784313724</v>
      </c>
      <c r="D38" s="18">
        <f t="shared" si="0"/>
        <v>45.582516339869279</v>
      </c>
      <c r="E38" s="11">
        <f t="shared" si="1"/>
        <v>41.666666666666664</v>
      </c>
      <c r="F38" s="14">
        <v>2340</v>
      </c>
      <c r="G38" s="9">
        <v>1992</v>
      </c>
      <c r="I38">
        <f t="shared" si="5"/>
        <v>14.348879999999996</v>
      </c>
      <c r="J38">
        <f t="shared" si="2"/>
        <v>29</v>
      </c>
      <c r="K38">
        <f t="shared" si="3"/>
        <v>1</v>
      </c>
      <c r="L38">
        <f t="shared" si="4"/>
        <v>14.348879999999996</v>
      </c>
      <c r="N38">
        <v>48589</v>
      </c>
      <c r="O38">
        <f t="shared" si="6"/>
        <v>33.0625</v>
      </c>
      <c r="P38" s="17">
        <v>28.75</v>
      </c>
      <c r="Q38" s="17">
        <f t="shared" si="7"/>
        <v>48589</v>
      </c>
      <c r="R38" s="14">
        <v>1600</v>
      </c>
    </row>
    <row r="39" spans="1:18">
      <c r="A39" s="9" t="s">
        <v>42</v>
      </c>
      <c r="B39" s="17">
        <v>49.166666666666664</v>
      </c>
      <c r="C39" s="17">
        <v>5.9604575163398685</v>
      </c>
      <c r="D39" s="18">
        <f t="shared" si="0"/>
        <v>55.127124183006529</v>
      </c>
      <c r="E39" s="11">
        <f t="shared" si="1"/>
        <v>41.666666666666664</v>
      </c>
      <c r="F39" s="14">
        <v>1240</v>
      </c>
      <c r="G39" s="9">
        <v>1983</v>
      </c>
      <c r="I39">
        <f t="shared" si="5"/>
        <v>7.6036799999999989</v>
      </c>
      <c r="J39">
        <f t="shared" si="2"/>
        <v>38</v>
      </c>
      <c r="K39">
        <f t="shared" si="3"/>
        <v>1</v>
      </c>
      <c r="L39">
        <f t="shared" si="4"/>
        <v>7.6036799999999989</v>
      </c>
      <c r="N39">
        <v>48652</v>
      </c>
      <c r="O39">
        <f t="shared" si="6"/>
        <v>33.406907920165715</v>
      </c>
      <c r="P39" s="19">
        <v>29.049485147970188</v>
      </c>
      <c r="Q39" s="17">
        <f t="shared" si="7"/>
        <v>48652</v>
      </c>
      <c r="R39" s="14">
        <v>63</v>
      </c>
    </row>
    <row r="40" spans="1:18">
      <c r="A40" s="9" t="s">
        <v>43</v>
      </c>
      <c r="B40" s="17">
        <v>38.055555555555557</v>
      </c>
      <c r="C40" s="17">
        <v>23.75</v>
      </c>
      <c r="D40" s="18">
        <f t="shared" si="0"/>
        <v>61.805555555555557</v>
      </c>
      <c r="E40" s="11">
        <f t="shared" si="1"/>
        <v>41.666666666666664</v>
      </c>
      <c r="F40" s="14">
        <v>840</v>
      </c>
      <c r="G40" s="9">
        <v>1988</v>
      </c>
      <c r="I40">
        <f t="shared" si="5"/>
        <v>5.150879999999999</v>
      </c>
      <c r="J40">
        <f t="shared" si="2"/>
        <v>33</v>
      </c>
      <c r="K40">
        <f t="shared" si="3"/>
        <v>1</v>
      </c>
      <c r="L40">
        <f t="shared" si="4"/>
        <v>5.150879999999999</v>
      </c>
      <c r="N40">
        <v>49992</v>
      </c>
      <c r="O40">
        <f t="shared" si="6"/>
        <v>33.541666666666664</v>
      </c>
      <c r="P40" s="17">
        <v>29.166666666666668</v>
      </c>
      <c r="Q40" s="17">
        <f t="shared" si="7"/>
        <v>49992</v>
      </c>
      <c r="R40" s="14">
        <v>1340</v>
      </c>
    </row>
    <row r="41" spans="1:18">
      <c r="A41" s="9" t="s">
        <v>44</v>
      </c>
      <c r="B41" s="17">
        <v>32.083333333333336</v>
      </c>
      <c r="C41" s="17">
        <v>22.777777777777779</v>
      </c>
      <c r="D41" s="18">
        <f t="shared" si="0"/>
        <v>54.861111111111114</v>
      </c>
      <c r="E41" s="11">
        <f t="shared" si="1"/>
        <v>41.666666666666664</v>
      </c>
      <c r="F41" s="14">
        <v>1320</v>
      </c>
      <c r="G41" s="9">
        <v>2016</v>
      </c>
      <c r="I41">
        <f t="shared" si="5"/>
        <v>8.0942399999999992</v>
      </c>
      <c r="J41">
        <f t="shared" si="2"/>
        <v>5</v>
      </c>
      <c r="K41">
        <f t="shared" si="3"/>
        <v>1</v>
      </c>
      <c r="L41">
        <f t="shared" si="4"/>
        <v>8.0942399999999992</v>
      </c>
      <c r="N41">
        <v>50532</v>
      </c>
      <c r="O41">
        <f t="shared" si="6"/>
        <v>34.020833333333329</v>
      </c>
      <c r="P41" s="17">
        <v>29.583333333333332</v>
      </c>
      <c r="Q41" s="17">
        <f t="shared" si="7"/>
        <v>50532</v>
      </c>
      <c r="R41" s="14">
        <v>540</v>
      </c>
    </row>
    <row r="42" spans="1:18">
      <c r="A42" s="9" t="s">
        <v>45</v>
      </c>
      <c r="B42" s="17">
        <v>50.833333333333336</v>
      </c>
      <c r="C42" s="17">
        <v>16.086601307189543</v>
      </c>
      <c r="D42" s="18">
        <f t="shared" si="0"/>
        <v>66.919934640522882</v>
      </c>
      <c r="E42" s="11">
        <f t="shared" si="1"/>
        <v>41.666666666666664</v>
      </c>
      <c r="F42" s="14">
        <v>1500</v>
      </c>
      <c r="G42" s="9">
        <v>2012</v>
      </c>
      <c r="I42">
        <f t="shared" si="5"/>
        <v>9.1980000000000004</v>
      </c>
      <c r="J42">
        <f t="shared" si="2"/>
        <v>9</v>
      </c>
      <c r="K42">
        <f t="shared" si="3"/>
        <v>1</v>
      </c>
      <c r="L42">
        <f t="shared" si="4"/>
        <v>9.1980000000000004</v>
      </c>
      <c r="N42">
        <v>53532</v>
      </c>
      <c r="O42">
        <f t="shared" si="6"/>
        <v>34.340277777777771</v>
      </c>
      <c r="P42" s="17">
        <v>29.861111111111111</v>
      </c>
      <c r="Q42" s="17">
        <f t="shared" si="7"/>
        <v>53532</v>
      </c>
      <c r="R42" s="14">
        <v>3000</v>
      </c>
    </row>
    <row r="43" spans="1:18">
      <c r="A43" s="9" t="s">
        <v>46</v>
      </c>
      <c r="B43" s="17">
        <v>57.916666666666664</v>
      </c>
      <c r="C43" s="17">
        <v>6.6503267973856213</v>
      </c>
      <c r="D43" s="18">
        <f t="shared" si="0"/>
        <v>64.566993464052288</v>
      </c>
      <c r="E43" s="11">
        <f t="shared" si="1"/>
        <v>41.666666666666664</v>
      </c>
      <c r="F43" s="14">
        <v>2160</v>
      </c>
      <c r="G43" s="9">
        <v>1998</v>
      </c>
      <c r="I43">
        <f t="shared" si="5"/>
        <v>13.24512</v>
      </c>
      <c r="J43">
        <f t="shared" si="2"/>
        <v>23</v>
      </c>
      <c r="K43">
        <f t="shared" si="3"/>
        <v>1</v>
      </c>
      <c r="L43">
        <f t="shared" si="4"/>
        <v>13.24512</v>
      </c>
      <c r="N43">
        <v>54132</v>
      </c>
      <c r="O43">
        <f t="shared" si="6"/>
        <v>34.5</v>
      </c>
      <c r="P43" s="17">
        <v>30</v>
      </c>
      <c r="Q43" s="17">
        <f t="shared" si="7"/>
        <v>54132</v>
      </c>
      <c r="R43" s="14">
        <v>600</v>
      </c>
    </row>
    <row r="44" spans="1:18">
      <c r="A44" s="9" t="s">
        <v>47</v>
      </c>
      <c r="B44" s="17">
        <v>46.111111111111114</v>
      </c>
      <c r="C44" s="17">
        <v>16.985294117647058</v>
      </c>
      <c r="D44" s="18">
        <f t="shared" si="0"/>
        <v>63.096405228758172</v>
      </c>
      <c r="E44" s="11">
        <f t="shared" si="1"/>
        <v>41.666666666666664</v>
      </c>
      <c r="F44" s="14">
        <v>90</v>
      </c>
      <c r="G44" s="9">
        <v>2012</v>
      </c>
      <c r="I44">
        <f t="shared" si="5"/>
        <v>0.55187999999999993</v>
      </c>
      <c r="J44">
        <f t="shared" si="2"/>
        <v>9</v>
      </c>
      <c r="K44">
        <f t="shared" si="3"/>
        <v>1</v>
      </c>
      <c r="L44">
        <f t="shared" si="4"/>
        <v>0.55187999999999993</v>
      </c>
      <c r="N44">
        <v>54732</v>
      </c>
      <c r="O44">
        <f t="shared" si="6"/>
        <v>34.5</v>
      </c>
      <c r="P44" s="17">
        <v>30</v>
      </c>
      <c r="Q44" s="17">
        <f t="shared" si="7"/>
        <v>54732</v>
      </c>
      <c r="R44" s="14">
        <v>600</v>
      </c>
    </row>
    <row r="45" spans="1:18">
      <c r="A45" s="9" t="s">
        <v>48</v>
      </c>
      <c r="B45" s="19">
        <v>41.892498203957388</v>
      </c>
      <c r="C45" s="19">
        <v>13.663057351598169</v>
      </c>
      <c r="D45" s="20">
        <f t="shared" si="0"/>
        <v>55.555555555555557</v>
      </c>
      <c r="E45" s="11">
        <f t="shared" si="1"/>
        <v>41.666666666666664</v>
      </c>
      <c r="F45" s="14">
        <v>60</v>
      </c>
      <c r="G45" s="9">
        <v>2013</v>
      </c>
      <c r="I45">
        <f t="shared" si="5"/>
        <v>0.36791999999999997</v>
      </c>
      <c r="J45">
        <f t="shared" si="2"/>
        <v>8</v>
      </c>
      <c r="K45">
        <f t="shared" si="3"/>
        <v>1</v>
      </c>
      <c r="L45">
        <f t="shared" si="4"/>
        <v>0.36791999999999997</v>
      </c>
      <c r="N45">
        <v>55232</v>
      </c>
      <c r="O45">
        <f t="shared" si="6"/>
        <v>34.584608774305558</v>
      </c>
      <c r="P45" s="17">
        <v>30.073572847222223</v>
      </c>
      <c r="Q45" s="17">
        <f t="shared" si="7"/>
        <v>55232</v>
      </c>
      <c r="R45" s="14">
        <v>500</v>
      </c>
    </row>
    <row r="46" spans="1:18">
      <c r="A46" s="9" t="s">
        <v>49</v>
      </c>
      <c r="B46" s="17">
        <v>48.869555875000003</v>
      </c>
      <c r="C46" s="19">
        <v>6.6859996805555539</v>
      </c>
      <c r="D46" s="20">
        <f t="shared" si="0"/>
        <v>55.555555555555557</v>
      </c>
      <c r="E46" s="11">
        <f t="shared" si="1"/>
        <v>41.666666666666664</v>
      </c>
      <c r="F46" s="14">
        <v>94</v>
      </c>
      <c r="G46" s="9">
        <v>2006</v>
      </c>
      <c r="I46">
        <f t="shared" si="5"/>
        <v>0.57640799999999992</v>
      </c>
      <c r="J46">
        <f t="shared" si="2"/>
        <v>15</v>
      </c>
      <c r="K46">
        <f t="shared" si="3"/>
        <v>1</v>
      </c>
      <c r="L46">
        <f t="shared" si="4"/>
        <v>0.57640799999999992</v>
      </c>
      <c r="N46">
        <v>56232</v>
      </c>
      <c r="O46">
        <f t="shared" si="6"/>
        <v>34.659722222222221</v>
      </c>
      <c r="P46" s="17">
        <v>30.138888888888889</v>
      </c>
      <c r="Q46" s="17">
        <f t="shared" si="7"/>
        <v>56232</v>
      </c>
      <c r="R46" s="14">
        <v>1000</v>
      </c>
    </row>
    <row r="47" spans="1:18">
      <c r="A47" s="9" t="s">
        <v>50</v>
      </c>
      <c r="B47" s="17">
        <v>46.25</v>
      </c>
      <c r="C47" s="17">
        <v>30.138888888888889</v>
      </c>
      <c r="D47" s="18">
        <f t="shared" si="0"/>
        <v>76.388888888888886</v>
      </c>
      <c r="E47" s="11">
        <f t="shared" si="1"/>
        <v>41.666666666666664</v>
      </c>
      <c r="F47" s="14">
        <v>1820</v>
      </c>
      <c r="G47" s="9">
        <v>1991</v>
      </c>
      <c r="I47">
        <f t="shared" si="5"/>
        <v>11.16024</v>
      </c>
      <c r="J47">
        <f t="shared" si="2"/>
        <v>30</v>
      </c>
      <c r="K47">
        <f t="shared" si="3"/>
        <v>1</v>
      </c>
      <c r="L47">
        <f t="shared" si="4"/>
        <v>11.16024</v>
      </c>
      <c r="N47">
        <v>57552</v>
      </c>
      <c r="O47">
        <f t="shared" si="6"/>
        <v>34.739004349927498</v>
      </c>
      <c r="P47" s="17">
        <v>30.207829869502177</v>
      </c>
      <c r="Q47" s="17">
        <f t="shared" si="7"/>
        <v>57552</v>
      </c>
      <c r="R47" s="14">
        <v>1320</v>
      </c>
    </row>
    <row r="48" spans="1:18">
      <c r="A48" s="9" t="s">
        <v>51</v>
      </c>
      <c r="B48" s="17">
        <v>46.666666666666664</v>
      </c>
      <c r="C48" s="17">
        <v>8.080065359477123</v>
      </c>
      <c r="D48" s="18">
        <f t="shared" si="0"/>
        <v>54.746732026143789</v>
      </c>
      <c r="E48" s="11">
        <f t="shared" si="1"/>
        <v>41.666666666666664</v>
      </c>
      <c r="F48" s="14">
        <v>1050</v>
      </c>
      <c r="G48" s="9">
        <v>1978</v>
      </c>
      <c r="I48">
        <f t="shared" si="5"/>
        <v>6.4386000000000001</v>
      </c>
      <c r="J48">
        <f t="shared" si="2"/>
        <v>43</v>
      </c>
      <c r="K48">
        <f t="shared" si="3"/>
        <v>0</v>
      </c>
      <c r="L48">
        <f t="shared" si="4"/>
        <v>0</v>
      </c>
      <c r="N48">
        <v>58152</v>
      </c>
      <c r="O48">
        <f t="shared" si="6"/>
        <v>34.819444444444443</v>
      </c>
      <c r="P48" s="17">
        <v>30.277777777777779</v>
      </c>
      <c r="Q48" s="17">
        <f t="shared" si="7"/>
        <v>58152</v>
      </c>
      <c r="R48" s="14">
        <v>600</v>
      </c>
    </row>
    <row r="49" spans="1:18">
      <c r="A49" s="9" t="s">
        <v>52</v>
      </c>
      <c r="B49" s="17">
        <v>39.583333333333336</v>
      </c>
      <c r="C49" s="17">
        <v>13.967728758169933</v>
      </c>
      <c r="D49" s="18">
        <f t="shared" si="0"/>
        <v>53.551062091503269</v>
      </c>
      <c r="E49" s="11">
        <f t="shared" si="1"/>
        <v>41.666666666666664</v>
      </c>
      <c r="F49" s="14">
        <v>1000</v>
      </c>
      <c r="G49" s="9">
        <v>2015</v>
      </c>
      <c r="I49">
        <f t="shared" si="5"/>
        <v>6.1319999999999997</v>
      </c>
      <c r="J49">
        <f t="shared" si="2"/>
        <v>6</v>
      </c>
      <c r="K49">
        <f t="shared" si="3"/>
        <v>1</v>
      </c>
      <c r="L49">
        <f t="shared" si="4"/>
        <v>6.1319999999999997</v>
      </c>
      <c r="N49">
        <v>60552</v>
      </c>
      <c r="O49">
        <f t="shared" si="6"/>
        <v>35.138888888888886</v>
      </c>
      <c r="P49" s="17">
        <v>30.555555555555557</v>
      </c>
      <c r="Q49" s="17">
        <f t="shared" si="7"/>
        <v>60552</v>
      </c>
      <c r="R49" s="14">
        <v>2400</v>
      </c>
    </row>
    <row r="50" spans="1:18">
      <c r="A50" s="9" t="s">
        <v>53</v>
      </c>
      <c r="B50" s="17">
        <v>50.763888888888886</v>
      </c>
      <c r="C50" s="17">
        <v>5.1674836601307179</v>
      </c>
      <c r="D50" s="18">
        <f t="shared" si="0"/>
        <v>55.931372549019606</v>
      </c>
      <c r="E50" s="11">
        <f t="shared" si="1"/>
        <v>41.666666666666664</v>
      </c>
      <c r="F50" s="14">
        <v>2270</v>
      </c>
      <c r="G50" s="9">
        <v>1982</v>
      </c>
      <c r="I50">
        <f t="shared" si="5"/>
        <v>13.919639999999999</v>
      </c>
      <c r="J50">
        <f t="shared" si="2"/>
        <v>39</v>
      </c>
      <c r="K50">
        <f t="shared" si="3"/>
        <v>1</v>
      </c>
      <c r="L50">
        <f t="shared" si="4"/>
        <v>13.919639999999999</v>
      </c>
      <c r="N50">
        <v>63852</v>
      </c>
      <c r="O50">
        <f t="shared" si="6"/>
        <v>35.298611111111107</v>
      </c>
      <c r="P50" s="17">
        <v>30.694444444444443</v>
      </c>
      <c r="Q50" s="17">
        <f t="shared" si="7"/>
        <v>63852</v>
      </c>
      <c r="R50" s="14">
        <v>3300</v>
      </c>
    </row>
    <row r="51" spans="1:18">
      <c r="A51" s="9" t="s">
        <v>54</v>
      </c>
      <c r="B51" s="17">
        <v>46.72144352777778</v>
      </c>
      <c r="C51" s="17">
        <v>23.472222222222221</v>
      </c>
      <c r="D51" s="18">
        <f t="shared" si="0"/>
        <v>70.193665750000008</v>
      </c>
      <c r="E51" s="11">
        <f t="shared" si="1"/>
        <v>41.666666666666664</v>
      </c>
      <c r="F51" s="14">
        <v>600</v>
      </c>
      <c r="G51" s="9">
        <v>2008</v>
      </c>
      <c r="I51">
        <f t="shared" si="5"/>
        <v>3.6791999999999994</v>
      </c>
      <c r="J51">
        <f t="shared" si="2"/>
        <v>13</v>
      </c>
      <c r="K51">
        <f t="shared" si="3"/>
        <v>1</v>
      </c>
      <c r="L51">
        <f t="shared" si="4"/>
        <v>3.6791999999999994</v>
      </c>
      <c r="N51">
        <v>64952</v>
      </c>
      <c r="O51">
        <f t="shared" si="6"/>
        <v>35.298611111111107</v>
      </c>
      <c r="P51" s="17">
        <v>30.694444444444443</v>
      </c>
      <c r="Q51" s="17">
        <f t="shared" si="7"/>
        <v>64952</v>
      </c>
      <c r="R51" s="14">
        <v>1100</v>
      </c>
    </row>
    <row r="52" spans="1:18">
      <c r="A52" s="9" t="s">
        <v>55</v>
      </c>
      <c r="B52" s="17">
        <v>48.055555555555557</v>
      </c>
      <c r="C52" s="17">
        <v>15.936830065359478</v>
      </c>
      <c r="D52" s="18">
        <f t="shared" si="0"/>
        <v>63.992385620915037</v>
      </c>
      <c r="E52" s="11">
        <f t="shared" si="1"/>
        <v>41.666666666666664</v>
      </c>
      <c r="F52" s="14">
        <v>500</v>
      </c>
      <c r="G52" s="9">
        <v>2015</v>
      </c>
      <c r="I52">
        <f t="shared" si="5"/>
        <v>3.0659999999999998</v>
      </c>
      <c r="J52">
        <f t="shared" si="2"/>
        <v>6</v>
      </c>
      <c r="K52">
        <f t="shared" si="3"/>
        <v>1</v>
      </c>
      <c r="L52">
        <f t="shared" si="4"/>
        <v>3.0659999999999998</v>
      </c>
      <c r="N52">
        <v>65002</v>
      </c>
      <c r="O52">
        <f t="shared" si="6"/>
        <v>35.446979945205477</v>
      </c>
      <c r="P52" s="19">
        <v>30.823460821917806</v>
      </c>
      <c r="Q52" s="17">
        <f t="shared" si="7"/>
        <v>65002</v>
      </c>
      <c r="R52" s="14">
        <v>50</v>
      </c>
    </row>
    <row r="53" spans="1:18">
      <c r="A53" s="9" t="s">
        <v>56</v>
      </c>
      <c r="B53" s="17">
        <v>36.944444444444443</v>
      </c>
      <c r="C53" s="17">
        <v>17.272058823529409</v>
      </c>
      <c r="D53" s="18">
        <f t="shared" si="0"/>
        <v>54.216503267973849</v>
      </c>
      <c r="E53" s="11">
        <f t="shared" si="1"/>
        <v>41.666666666666664</v>
      </c>
      <c r="F53" s="14">
        <v>362</v>
      </c>
      <c r="G53" s="9">
        <v>1979</v>
      </c>
      <c r="I53">
        <f t="shared" si="5"/>
        <v>2.2197839999999998</v>
      </c>
      <c r="J53">
        <f t="shared" si="2"/>
        <v>42</v>
      </c>
      <c r="K53">
        <f t="shared" si="3"/>
        <v>0</v>
      </c>
      <c r="L53">
        <f t="shared" si="4"/>
        <v>0</v>
      </c>
      <c r="N53">
        <v>65122</v>
      </c>
      <c r="O53">
        <f t="shared" si="6"/>
        <v>35.665377800000002</v>
      </c>
      <c r="P53" s="17">
        <v>31.013372000000004</v>
      </c>
      <c r="Q53" s="17">
        <f t="shared" si="7"/>
        <v>65122</v>
      </c>
      <c r="R53" s="14">
        <v>120</v>
      </c>
    </row>
    <row r="54" spans="1:18">
      <c r="A54" s="9" t="s">
        <v>57</v>
      </c>
      <c r="B54" s="17">
        <v>40.277777777777779</v>
      </c>
      <c r="C54" s="17">
        <v>20.310457516339866</v>
      </c>
      <c r="D54" s="18">
        <f t="shared" si="0"/>
        <v>60.588235294117645</v>
      </c>
      <c r="E54" s="11">
        <f t="shared" si="1"/>
        <v>41.666666666666664</v>
      </c>
      <c r="F54" s="14">
        <v>1980</v>
      </c>
      <c r="G54" s="9">
        <v>2015</v>
      </c>
      <c r="I54">
        <f t="shared" si="5"/>
        <v>12.141359999999999</v>
      </c>
      <c r="J54">
        <f t="shared" si="2"/>
        <v>6</v>
      </c>
      <c r="K54">
        <f t="shared" si="3"/>
        <v>1</v>
      </c>
      <c r="L54">
        <f t="shared" si="4"/>
        <v>12.141359999999999</v>
      </c>
      <c r="N54">
        <v>65722</v>
      </c>
      <c r="O54">
        <f t="shared" si="6"/>
        <v>35.713888888888889</v>
      </c>
      <c r="P54" s="17">
        <v>31.055555555555557</v>
      </c>
      <c r="Q54" s="17">
        <f t="shared" si="7"/>
        <v>65722</v>
      </c>
      <c r="R54" s="14">
        <v>600</v>
      </c>
    </row>
    <row r="55" spans="1:18">
      <c r="A55" s="9" t="s">
        <v>58</v>
      </c>
      <c r="B55" s="17">
        <v>45.833333333333336</v>
      </c>
      <c r="C55" s="17">
        <v>14.91830065359477</v>
      </c>
      <c r="D55" s="18">
        <f t="shared" si="0"/>
        <v>60.751633986928105</v>
      </c>
      <c r="E55" s="11">
        <f t="shared" si="1"/>
        <v>41.666666666666664</v>
      </c>
      <c r="F55" s="14">
        <v>2400</v>
      </c>
      <c r="G55" s="9">
        <v>2017</v>
      </c>
      <c r="I55">
        <f t="shared" si="5"/>
        <v>14.716799999999997</v>
      </c>
      <c r="J55">
        <f t="shared" si="2"/>
        <v>4</v>
      </c>
      <c r="K55">
        <f t="shared" si="3"/>
        <v>1</v>
      </c>
      <c r="L55">
        <f t="shared" si="4"/>
        <v>14.716799999999997</v>
      </c>
      <c r="N55">
        <v>66222</v>
      </c>
      <c r="O55">
        <f t="shared" si="6"/>
        <v>35.777777777777771</v>
      </c>
      <c r="P55" s="17">
        <v>31.111111111111111</v>
      </c>
      <c r="Q55" s="17">
        <f t="shared" si="7"/>
        <v>66222</v>
      </c>
      <c r="R55" s="14">
        <v>500</v>
      </c>
    </row>
    <row r="56" spans="1:18">
      <c r="A56" s="9" t="s">
        <v>59</v>
      </c>
      <c r="B56" s="17">
        <v>30.207829869502177</v>
      </c>
      <c r="C56" s="17">
        <v>10.972222222222221</v>
      </c>
      <c r="D56" s="18">
        <f t="shared" si="0"/>
        <v>41.180052091724399</v>
      </c>
      <c r="E56" s="11">
        <f t="shared" si="1"/>
        <v>41.666666666666664</v>
      </c>
      <c r="F56" s="14">
        <v>1320</v>
      </c>
      <c r="G56" s="9">
        <v>2016</v>
      </c>
      <c r="I56">
        <f t="shared" si="5"/>
        <v>8.0942399999999992</v>
      </c>
      <c r="J56">
        <f t="shared" si="2"/>
        <v>5</v>
      </c>
      <c r="K56">
        <f t="shared" si="3"/>
        <v>1</v>
      </c>
      <c r="L56">
        <f t="shared" si="4"/>
        <v>8.0942399999999992</v>
      </c>
      <c r="N56">
        <v>67622</v>
      </c>
      <c r="O56">
        <f t="shared" si="6"/>
        <v>36.097222222222221</v>
      </c>
      <c r="P56" s="17">
        <v>31.388888888888889</v>
      </c>
      <c r="Q56" s="17">
        <f t="shared" si="7"/>
        <v>67622</v>
      </c>
      <c r="R56" s="14">
        <v>1400</v>
      </c>
    </row>
    <row r="57" spans="1:18">
      <c r="A57" s="9" t="s">
        <v>60</v>
      </c>
      <c r="B57" s="17">
        <v>33.055555555555557</v>
      </c>
      <c r="C57" s="17">
        <v>30.277777777777779</v>
      </c>
      <c r="D57" s="18">
        <f t="shared" si="0"/>
        <v>63.333333333333336</v>
      </c>
      <c r="E57" s="11">
        <f t="shared" si="1"/>
        <v>41.666666666666664</v>
      </c>
      <c r="F57" s="14">
        <v>600</v>
      </c>
      <c r="G57" s="9">
        <v>2016</v>
      </c>
      <c r="I57">
        <f t="shared" si="5"/>
        <v>3.6791999999999994</v>
      </c>
      <c r="J57">
        <f t="shared" si="2"/>
        <v>5</v>
      </c>
      <c r="K57">
        <f t="shared" si="3"/>
        <v>1</v>
      </c>
      <c r="L57">
        <f t="shared" si="4"/>
        <v>3.6791999999999994</v>
      </c>
      <c r="N57">
        <v>69602</v>
      </c>
      <c r="O57">
        <f t="shared" si="6"/>
        <v>36.097222222222221</v>
      </c>
      <c r="P57" s="17">
        <v>31.388888888888889</v>
      </c>
      <c r="Q57" s="17">
        <f t="shared" si="7"/>
        <v>69602</v>
      </c>
      <c r="R57" s="15">
        <v>1980</v>
      </c>
    </row>
    <row r="58" spans="1:18">
      <c r="A58" s="9" t="s">
        <v>61</v>
      </c>
      <c r="B58" s="17">
        <v>47.083333333333336</v>
      </c>
      <c r="C58" s="17">
        <v>10.835196078431371</v>
      </c>
      <c r="D58" s="18">
        <f t="shared" si="0"/>
        <v>57.918529411764709</v>
      </c>
      <c r="E58" s="11">
        <f t="shared" si="1"/>
        <v>41.666666666666664</v>
      </c>
      <c r="F58" s="14">
        <v>500</v>
      </c>
      <c r="G58" s="9">
        <v>1996</v>
      </c>
      <c r="I58">
        <f t="shared" si="5"/>
        <v>3.0659999999999998</v>
      </c>
      <c r="J58">
        <f t="shared" si="2"/>
        <v>25</v>
      </c>
      <c r="K58">
        <f t="shared" si="3"/>
        <v>1</v>
      </c>
      <c r="L58">
        <f t="shared" si="4"/>
        <v>3.0659999999999998</v>
      </c>
      <c r="N58">
        <v>69862</v>
      </c>
      <c r="O58">
        <f t="shared" si="6"/>
        <v>36.453776990556975</v>
      </c>
      <c r="P58" s="19">
        <v>31.698936513527805</v>
      </c>
      <c r="Q58" s="17">
        <f t="shared" si="7"/>
        <v>69862</v>
      </c>
      <c r="R58" s="14">
        <v>260</v>
      </c>
    </row>
    <row r="59" spans="1:18">
      <c r="A59" s="9" t="s">
        <v>62</v>
      </c>
      <c r="B59" s="17">
        <v>31.055555555555557</v>
      </c>
      <c r="C59" s="17">
        <v>17.254901960784313</v>
      </c>
      <c r="D59" s="18">
        <f t="shared" si="0"/>
        <v>48.310457516339866</v>
      </c>
      <c r="E59" s="11">
        <f t="shared" si="1"/>
        <v>41.666666666666664</v>
      </c>
      <c r="F59" s="14">
        <v>600</v>
      </c>
      <c r="G59" s="9">
        <v>2009</v>
      </c>
      <c r="I59">
        <f t="shared" si="5"/>
        <v>3.6791999999999994</v>
      </c>
      <c r="J59">
        <f t="shared" si="2"/>
        <v>12</v>
      </c>
      <c r="K59">
        <f t="shared" si="3"/>
        <v>1</v>
      </c>
      <c r="L59">
        <f t="shared" si="4"/>
        <v>3.6791999999999994</v>
      </c>
      <c r="N59">
        <v>72202</v>
      </c>
      <c r="O59">
        <f t="shared" si="6"/>
        <v>36.576388888888886</v>
      </c>
      <c r="P59" s="17">
        <v>31.805555555555557</v>
      </c>
      <c r="Q59" s="17">
        <f t="shared" si="7"/>
        <v>72202</v>
      </c>
      <c r="R59" s="14">
        <v>2340</v>
      </c>
    </row>
    <row r="60" spans="1:18">
      <c r="A60" s="9" t="s">
        <v>63</v>
      </c>
      <c r="B60" s="17">
        <v>35</v>
      </c>
      <c r="C60" s="17">
        <v>23.448970588235298</v>
      </c>
      <c r="D60" s="18">
        <f t="shared" si="0"/>
        <v>58.448970588235298</v>
      </c>
      <c r="E60" s="11">
        <f t="shared" si="1"/>
        <v>41.666666666666664</v>
      </c>
      <c r="F60" s="14">
        <v>1050</v>
      </c>
      <c r="G60" s="9">
        <v>1999</v>
      </c>
      <c r="I60">
        <f t="shared" si="5"/>
        <v>6.4386000000000001</v>
      </c>
      <c r="J60">
        <f t="shared" si="2"/>
        <v>22</v>
      </c>
      <c r="K60">
        <f t="shared" si="3"/>
        <v>1</v>
      </c>
      <c r="L60">
        <f t="shared" si="4"/>
        <v>6.4386000000000001</v>
      </c>
      <c r="N60">
        <v>72802</v>
      </c>
      <c r="O60">
        <f t="shared" si="6"/>
        <v>36.576388888888886</v>
      </c>
      <c r="P60" s="17">
        <v>31.805555555555557</v>
      </c>
      <c r="Q60" s="17">
        <f t="shared" si="7"/>
        <v>72802</v>
      </c>
      <c r="R60" s="14">
        <v>600</v>
      </c>
    </row>
    <row r="61" spans="1:18">
      <c r="A61" s="9" t="s">
        <v>64</v>
      </c>
      <c r="B61" s="17">
        <v>31.111111111111111</v>
      </c>
      <c r="C61" s="17">
        <v>14.035555555555554</v>
      </c>
      <c r="D61" s="18">
        <f t="shared" si="0"/>
        <v>45.146666666666661</v>
      </c>
      <c r="E61" s="11">
        <f t="shared" si="1"/>
        <v>41.666666666666664</v>
      </c>
      <c r="F61" s="14">
        <v>500</v>
      </c>
      <c r="G61" s="9">
        <v>2007</v>
      </c>
      <c r="I61">
        <f t="shared" si="5"/>
        <v>3.0659999999999998</v>
      </c>
      <c r="J61">
        <f t="shared" si="2"/>
        <v>14</v>
      </c>
      <c r="K61">
        <f t="shared" si="3"/>
        <v>1</v>
      </c>
      <c r="L61">
        <f t="shared" si="4"/>
        <v>3.0659999999999998</v>
      </c>
      <c r="N61">
        <v>73402</v>
      </c>
      <c r="O61">
        <f t="shared" si="6"/>
        <v>36.736111111111107</v>
      </c>
      <c r="P61" s="17">
        <v>31.944444444444443</v>
      </c>
      <c r="Q61" s="17">
        <f t="shared" si="7"/>
        <v>73402</v>
      </c>
      <c r="R61" s="14">
        <v>600</v>
      </c>
    </row>
    <row r="62" spans="1:18">
      <c r="A62" s="9" t="s">
        <v>65</v>
      </c>
      <c r="B62" s="17">
        <v>17.222222222222221</v>
      </c>
      <c r="C62" s="17">
        <v>10.972222222222221</v>
      </c>
      <c r="D62" s="18">
        <f t="shared" si="0"/>
        <v>28.194444444444443</v>
      </c>
      <c r="E62" s="11">
        <f t="shared" si="1"/>
        <v>41.666666666666664</v>
      </c>
      <c r="F62" s="15">
        <v>250</v>
      </c>
      <c r="G62" s="9">
        <v>2006</v>
      </c>
      <c r="I62">
        <f t="shared" si="5"/>
        <v>1.5329999999999999</v>
      </c>
      <c r="J62">
        <f t="shared" si="2"/>
        <v>15</v>
      </c>
      <c r="K62">
        <f t="shared" si="3"/>
        <v>1</v>
      </c>
      <c r="L62">
        <f t="shared" si="4"/>
        <v>1.5329999999999999</v>
      </c>
      <c r="N62">
        <v>73672</v>
      </c>
      <c r="O62">
        <f t="shared" si="6"/>
        <v>36.736111111111107</v>
      </c>
      <c r="P62" s="17">
        <v>31.944444444444443</v>
      </c>
      <c r="Q62" s="17">
        <f t="shared" si="7"/>
        <v>73672</v>
      </c>
      <c r="R62" s="14">
        <v>270</v>
      </c>
    </row>
    <row r="63" spans="1:18">
      <c r="A63" s="9" t="s">
        <v>66</v>
      </c>
      <c r="B63" s="17">
        <v>36.388888888888886</v>
      </c>
      <c r="C63" s="17">
        <v>15.621176470588232</v>
      </c>
      <c r="D63" s="18">
        <f t="shared" si="0"/>
        <v>52.010065359477117</v>
      </c>
      <c r="E63" s="11">
        <f t="shared" si="1"/>
        <v>41.666666666666664</v>
      </c>
      <c r="F63" s="14">
        <v>2320</v>
      </c>
      <c r="G63" s="9">
        <v>2009</v>
      </c>
      <c r="I63">
        <f t="shared" si="5"/>
        <v>14.226239999999997</v>
      </c>
      <c r="J63">
        <f t="shared" si="2"/>
        <v>12</v>
      </c>
      <c r="K63">
        <f t="shared" si="3"/>
        <v>1</v>
      </c>
      <c r="L63">
        <f t="shared" si="4"/>
        <v>14.226239999999997</v>
      </c>
      <c r="N63">
        <v>74992</v>
      </c>
      <c r="O63">
        <f t="shared" si="6"/>
        <v>36.895833333333336</v>
      </c>
      <c r="P63" s="17">
        <v>32.083333333333336</v>
      </c>
      <c r="Q63" s="17">
        <f t="shared" si="7"/>
        <v>74992</v>
      </c>
      <c r="R63" s="14">
        <v>1320</v>
      </c>
    </row>
    <row r="64" spans="1:18">
      <c r="A64" s="9" t="s">
        <v>67</v>
      </c>
      <c r="B64" s="17">
        <v>53.611111111111114</v>
      </c>
      <c r="C64" s="17">
        <v>15.008169934640522</v>
      </c>
      <c r="D64" s="18">
        <f t="shared" si="0"/>
        <v>68.619281045751634</v>
      </c>
      <c r="E64" s="11">
        <f t="shared" si="1"/>
        <v>41.666666666666664</v>
      </c>
      <c r="F64" s="14">
        <v>1650</v>
      </c>
      <c r="G64" s="9">
        <v>1994</v>
      </c>
      <c r="I64">
        <f t="shared" si="5"/>
        <v>10.117799999999999</v>
      </c>
      <c r="J64">
        <f t="shared" si="2"/>
        <v>27</v>
      </c>
      <c r="K64">
        <f t="shared" si="3"/>
        <v>1</v>
      </c>
      <c r="L64">
        <f t="shared" si="4"/>
        <v>10.117799999999999</v>
      </c>
      <c r="N64">
        <v>76322</v>
      </c>
      <c r="O64">
        <f t="shared" si="6"/>
        <v>36.895833333333336</v>
      </c>
      <c r="P64" s="17">
        <v>32.083333333333336</v>
      </c>
      <c r="Q64" s="17">
        <f t="shared" si="7"/>
        <v>76322</v>
      </c>
      <c r="R64" s="14">
        <v>1330</v>
      </c>
    </row>
    <row r="65" spans="1:18">
      <c r="A65" s="9" t="s">
        <v>68</v>
      </c>
      <c r="B65" s="17">
        <v>48.611111111111114</v>
      </c>
      <c r="C65" s="17">
        <v>11.95261437908497</v>
      </c>
      <c r="D65" s="18">
        <f t="shared" si="0"/>
        <v>60.563725490196084</v>
      </c>
      <c r="E65" s="11">
        <f t="shared" si="1"/>
        <v>41.666666666666664</v>
      </c>
      <c r="F65" s="14">
        <v>750</v>
      </c>
      <c r="G65" s="9">
        <v>2007</v>
      </c>
      <c r="I65">
        <f t="shared" si="5"/>
        <v>4.5990000000000002</v>
      </c>
      <c r="J65">
        <f t="shared" si="2"/>
        <v>14</v>
      </c>
      <c r="K65">
        <f t="shared" si="3"/>
        <v>1</v>
      </c>
      <c r="L65">
        <f t="shared" si="4"/>
        <v>4.5990000000000002</v>
      </c>
      <c r="N65">
        <v>77072</v>
      </c>
      <c r="O65">
        <f t="shared" si="6"/>
        <v>36.895833333333336</v>
      </c>
      <c r="P65" s="17">
        <v>32.083333333333336</v>
      </c>
      <c r="Q65" s="17">
        <f t="shared" si="7"/>
        <v>77072</v>
      </c>
      <c r="R65" s="14">
        <v>750</v>
      </c>
    </row>
    <row r="66" spans="1:18">
      <c r="A66" s="9" t="s">
        <v>69</v>
      </c>
      <c r="B66" s="17">
        <v>41.111111111111114</v>
      </c>
      <c r="C66" s="17">
        <v>19.027777777777779</v>
      </c>
      <c r="D66" s="18">
        <f t="shared" si="0"/>
        <v>60.138888888888893</v>
      </c>
      <c r="E66" s="11">
        <f t="shared" si="1"/>
        <v>41.666666666666664</v>
      </c>
      <c r="F66" s="14">
        <v>1800</v>
      </c>
      <c r="G66" s="9">
        <v>2013</v>
      </c>
      <c r="I66">
        <f t="shared" si="5"/>
        <v>11.037599999999999</v>
      </c>
      <c r="J66">
        <f t="shared" si="2"/>
        <v>8</v>
      </c>
      <c r="K66">
        <f t="shared" si="3"/>
        <v>1</v>
      </c>
      <c r="L66">
        <f t="shared" si="4"/>
        <v>11.037599999999999</v>
      </c>
      <c r="N66">
        <v>77732</v>
      </c>
      <c r="O66">
        <f t="shared" si="6"/>
        <v>37.05555555555555</v>
      </c>
      <c r="P66" s="17">
        <v>32.222222222222221</v>
      </c>
      <c r="Q66" s="17">
        <f t="shared" si="7"/>
        <v>77732</v>
      </c>
      <c r="R66" s="14">
        <v>660</v>
      </c>
    </row>
    <row r="67" spans="1:18">
      <c r="A67" s="9" t="s">
        <v>70</v>
      </c>
      <c r="B67" s="19">
        <v>38.636395420448501</v>
      </c>
      <c r="C67" s="19">
        <v>16.919160135107056</v>
      </c>
      <c r="D67" s="20">
        <f t="shared" si="0"/>
        <v>55.555555555555557</v>
      </c>
      <c r="E67" s="11">
        <f t="shared" si="1"/>
        <v>41.666666666666664</v>
      </c>
      <c r="F67" s="14">
        <v>189</v>
      </c>
      <c r="G67" s="9">
        <v>2010</v>
      </c>
      <c r="I67">
        <f t="shared" si="5"/>
        <v>1.1589479999999999</v>
      </c>
      <c r="J67">
        <f t="shared" si="2"/>
        <v>11</v>
      </c>
      <c r="K67">
        <f t="shared" si="3"/>
        <v>1</v>
      </c>
      <c r="L67">
        <f t="shared" si="4"/>
        <v>1.1589479999999999</v>
      </c>
      <c r="N67">
        <v>78932</v>
      </c>
      <c r="O67">
        <f t="shared" si="6"/>
        <v>37.375</v>
      </c>
      <c r="P67" s="17">
        <v>32.5</v>
      </c>
      <c r="Q67" s="17">
        <f t="shared" si="7"/>
        <v>78932</v>
      </c>
      <c r="R67" s="15">
        <v>1200</v>
      </c>
    </row>
    <row r="68" spans="1:18">
      <c r="A68" s="9" t="s">
        <v>71</v>
      </c>
      <c r="B68" s="17">
        <v>47.638888888888886</v>
      </c>
      <c r="C68" s="17">
        <v>13.210784313725489</v>
      </c>
      <c r="D68" s="18">
        <f t="shared" ref="D68:D131" si="8">B68+C68</f>
        <v>60.849673202614376</v>
      </c>
      <c r="E68" s="11">
        <f t="shared" si="1"/>
        <v>41.666666666666664</v>
      </c>
      <c r="F68" s="14">
        <v>1140</v>
      </c>
      <c r="G68" s="9">
        <v>1984</v>
      </c>
      <c r="I68">
        <f t="shared" si="5"/>
        <v>6.9904799999999998</v>
      </c>
      <c r="J68">
        <f t="shared" si="2"/>
        <v>37</v>
      </c>
      <c r="K68">
        <f t="shared" si="3"/>
        <v>1</v>
      </c>
      <c r="L68">
        <f t="shared" si="4"/>
        <v>6.9904799999999998</v>
      </c>
      <c r="N68">
        <v>79352</v>
      </c>
      <c r="O68">
        <f t="shared" si="6"/>
        <v>37.375</v>
      </c>
      <c r="P68" s="17">
        <v>32.5</v>
      </c>
      <c r="Q68" s="17">
        <f t="shared" si="7"/>
        <v>79352</v>
      </c>
      <c r="R68" s="14">
        <v>420</v>
      </c>
    </row>
    <row r="69" spans="1:18">
      <c r="A69" s="9" t="s">
        <v>72</v>
      </c>
      <c r="B69" s="19">
        <v>37.245902429119951</v>
      </c>
      <c r="C69" s="19">
        <v>18.309653126435606</v>
      </c>
      <c r="D69" s="20">
        <f t="shared" si="8"/>
        <v>55.555555555555557</v>
      </c>
      <c r="E69" s="11">
        <f t="shared" ref="E69:E132" si="9">3000/72</f>
        <v>41.666666666666664</v>
      </c>
      <c r="F69" s="14">
        <v>300</v>
      </c>
      <c r="G69" s="9">
        <v>2017</v>
      </c>
      <c r="I69">
        <f t="shared" si="5"/>
        <v>1.8395999999999997</v>
      </c>
      <c r="J69">
        <f t="shared" ref="J69:J132" si="10">2021-G69</f>
        <v>4</v>
      </c>
      <c r="K69">
        <f t="shared" ref="K69:K132" si="11">IF(J69&gt;40,0,1)</f>
        <v>1</v>
      </c>
      <c r="L69">
        <f t="shared" ref="L69:L132" si="12">I69*K69</f>
        <v>1.8395999999999997</v>
      </c>
      <c r="N69">
        <v>79952</v>
      </c>
      <c r="O69">
        <f t="shared" si="6"/>
        <v>38.013888888888886</v>
      </c>
      <c r="P69" s="17">
        <v>33.055555555555557</v>
      </c>
      <c r="Q69" s="17">
        <f t="shared" si="7"/>
        <v>79952</v>
      </c>
      <c r="R69" s="14">
        <v>600</v>
      </c>
    </row>
    <row r="70" spans="1:18">
      <c r="A70" s="9" t="s">
        <v>73</v>
      </c>
      <c r="B70" s="19">
        <v>37.223047672472049</v>
      </c>
      <c r="C70" s="19">
        <v>18.332507883083508</v>
      </c>
      <c r="D70" s="20">
        <f t="shared" si="8"/>
        <v>55.555555555555557</v>
      </c>
      <c r="E70" s="11">
        <f t="shared" si="9"/>
        <v>41.666666666666664</v>
      </c>
      <c r="F70" s="14">
        <v>135</v>
      </c>
      <c r="G70" s="9">
        <v>1990</v>
      </c>
      <c r="I70">
        <f t="shared" ref="I70:I133" si="13">F70/1000*8.76*0.7</f>
        <v>0.82782</v>
      </c>
      <c r="J70">
        <f t="shared" si="10"/>
        <v>31</v>
      </c>
      <c r="K70">
        <f t="shared" si="11"/>
        <v>1</v>
      </c>
      <c r="L70">
        <f t="shared" si="12"/>
        <v>0.82782</v>
      </c>
      <c r="N70">
        <v>80702</v>
      </c>
      <c r="O70">
        <f t="shared" ref="O70:O133" si="14">P70*1.15</f>
        <v>38.013888888888886</v>
      </c>
      <c r="P70" s="17">
        <v>33.055555555555557</v>
      </c>
      <c r="Q70" s="17">
        <f t="shared" ref="Q70:Q133" si="15">Q69+R70</f>
        <v>80702</v>
      </c>
      <c r="R70" s="14">
        <v>750</v>
      </c>
    </row>
    <row r="71" spans="1:18">
      <c r="A71" s="9" t="s">
        <v>74</v>
      </c>
      <c r="B71" s="17">
        <v>21.666666666666668</v>
      </c>
      <c r="C71" s="17">
        <v>20.694444444444443</v>
      </c>
      <c r="D71" s="18">
        <f t="shared" si="8"/>
        <v>42.361111111111114</v>
      </c>
      <c r="E71" s="11">
        <f t="shared" si="9"/>
        <v>41.666666666666664</v>
      </c>
      <c r="F71" s="15">
        <v>210</v>
      </c>
      <c r="G71" s="9">
        <v>2009</v>
      </c>
      <c r="I71">
        <f t="shared" si="13"/>
        <v>1.2877199999999998</v>
      </c>
      <c r="J71">
        <f t="shared" si="10"/>
        <v>12</v>
      </c>
      <c r="K71">
        <f t="shared" si="11"/>
        <v>1</v>
      </c>
      <c r="L71">
        <f t="shared" si="12"/>
        <v>1.2877199999999998</v>
      </c>
      <c r="N71">
        <v>80802</v>
      </c>
      <c r="O71">
        <f t="shared" si="14"/>
        <v>38.024953290241903</v>
      </c>
      <c r="P71" s="19">
        <v>33.065176774123394</v>
      </c>
      <c r="Q71" s="17">
        <f t="shared" si="15"/>
        <v>80802</v>
      </c>
      <c r="R71" s="14">
        <v>100</v>
      </c>
    </row>
    <row r="72" spans="1:18">
      <c r="A72" s="9" t="s">
        <v>75</v>
      </c>
      <c r="B72" s="17">
        <v>15.138888888888889</v>
      </c>
      <c r="C72" s="17">
        <v>26.263039215686277</v>
      </c>
      <c r="D72" s="18">
        <f t="shared" si="8"/>
        <v>41.401928104575163</v>
      </c>
      <c r="E72" s="11">
        <f t="shared" si="9"/>
        <v>41.666666666666664</v>
      </c>
      <c r="F72" s="14">
        <v>250</v>
      </c>
      <c r="G72" s="9">
        <v>2011</v>
      </c>
      <c r="I72">
        <f t="shared" si="13"/>
        <v>1.5329999999999999</v>
      </c>
      <c r="J72">
        <f t="shared" si="10"/>
        <v>10</v>
      </c>
      <c r="K72">
        <f t="shared" si="11"/>
        <v>1</v>
      </c>
      <c r="L72">
        <f t="shared" si="12"/>
        <v>1.5329999999999999</v>
      </c>
      <c r="N72">
        <v>81302</v>
      </c>
      <c r="O72">
        <f t="shared" si="14"/>
        <v>38.49305555555555</v>
      </c>
      <c r="P72" s="17">
        <v>33.472222222222221</v>
      </c>
      <c r="Q72" s="17">
        <f t="shared" si="15"/>
        <v>81302</v>
      </c>
      <c r="R72" s="14">
        <v>500</v>
      </c>
    </row>
    <row r="73" spans="1:18">
      <c r="A73" s="9" t="s">
        <v>76</v>
      </c>
      <c r="B73" s="17">
        <v>47.638888888888886</v>
      </c>
      <c r="C73" s="17">
        <v>16.625816993464053</v>
      </c>
      <c r="D73" s="18">
        <f t="shared" si="8"/>
        <v>64.264705882352942</v>
      </c>
      <c r="E73" s="11">
        <f t="shared" si="9"/>
        <v>41.666666666666664</v>
      </c>
      <c r="F73" s="14">
        <v>90</v>
      </c>
      <c r="G73" s="9">
        <v>2011</v>
      </c>
      <c r="I73">
        <f t="shared" si="13"/>
        <v>0.55187999999999993</v>
      </c>
      <c r="J73">
        <f t="shared" si="10"/>
        <v>10</v>
      </c>
      <c r="K73">
        <f t="shared" si="11"/>
        <v>1</v>
      </c>
      <c r="L73">
        <f t="shared" si="12"/>
        <v>0.55187999999999993</v>
      </c>
      <c r="N73">
        <v>81364.5</v>
      </c>
      <c r="O73">
        <f t="shared" si="14"/>
        <v>38.49305555555555</v>
      </c>
      <c r="P73" s="17">
        <v>33.472222222222221</v>
      </c>
      <c r="Q73" s="17">
        <f t="shared" si="15"/>
        <v>81364.5</v>
      </c>
      <c r="R73" s="14">
        <v>62.5</v>
      </c>
    </row>
    <row r="74" spans="1:18">
      <c r="A74" s="9" t="s">
        <v>77</v>
      </c>
      <c r="B74" s="17">
        <v>46.805555555555557</v>
      </c>
      <c r="C74" s="17">
        <v>19.456850614983708</v>
      </c>
      <c r="D74" s="18">
        <f t="shared" si="8"/>
        <v>66.262406170539265</v>
      </c>
      <c r="E74" s="11">
        <f t="shared" si="9"/>
        <v>41.666666666666664</v>
      </c>
      <c r="F74" s="14">
        <v>1350</v>
      </c>
      <c r="G74" s="9">
        <v>2013</v>
      </c>
      <c r="I74">
        <f t="shared" si="13"/>
        <v>8.2782</v>
      </c>
      <c r="J74">
        <f t="shared" si="10"/>
        <v>8</v>
      </c>
      <c r="K74">
        <f t="shared" si="11"/>
        <v>1</v>
      </c>
      <c r="L74">
        <f t="shared" si="12"/>
        <v>8.2782</v>
      </c>
      <c r="N74">
        <v>82564.5</v>
      </c>
      <c r="O74">
        <f t="shared" si="14"/>
        <v>38.652777777777779</v>
      </c>
      <c r="P74" s="17">
        <v>33.611111111111114</v>
      </c>
      <c r="Q74" s="17">
        <f t="shared" si="15"/>
        <v>82564.5</v>
      </c>
      <c r="R74" s="14">
        <v>1200</v>
      </c>
    </row>
    <row r="75" spans="1:18">
      <c r="A75" s="9" t="s">
        <v>78</v>
      </c>
      <c r="B75" s="17">
        <v>38.055555555555557</v>
      </c>
      <c r="C75" s="17">
        <v>21.463921568627448</v>
      </c>
      <c r="D75" s="18">
        <f t="shared" si="8"/>
        <v>59.519477124183005</v>
      </c>
      <c r="E75" s="11">
        <f t="shared" si="9"/>
        <v>41.666666666666664</v>
      </c>
      <c r="F75" s="14">
        <v>1100</v>
      </c>
      <c r="G75" s="9">
        <v>2010</v>
      </c>
      <c r="I75">
        <f t="shared" si="13"/>
        <v>6.7452000000000005</v>
      </c>
      <c r="J75">
        <f t="shared" si="10"/>
        <v>11</v>
      </c>
      <c r="K75">
        <f t="shared" si="11"/>
        <v>1</v>
      </c>
      <c r="L75">
        <f t="shared" si="12"/>
        <v>6.7452000000000005</v>
      </c>
      <c r="N75">
        <v>83364.5</v>
      </c>
      <c r="O75">
        <f t="shared" si="14"/>
        <v>39.451388888888886</v>
      </c>
      <c r="P75" s="17">
        <v>34.305555555555557</v>
      </c>
      <c r="Q75" s="17">
        <f t="shared" si="15"/>
        <v>83364.5</v>
      </c>
      <c r="R75" s="14">
        <v>800</v>
      </c>
    </row>
    <row r="76" spans="1:18">
      <c r="A76" s="9" t="s">
        <v>79</v>
      </c>
      <c r="B76" s="17">
        <v>40.694444444444443</v>
      </c>
      <c r="C76" s="17">
        <v>23.635620915032682</v>
      </c>
      <c r="D76" s="18">
        <f t="shared" si="8"/>
        <v>64.330065359477118</v>
      </c>
      <c r="E76" s="11">
        <f t="shared" si="9"/>
        <v>41.666666666666664</v>
      </c>
      <c r="F76" s="14">
        <v>500</v>
      </c>
      <c r="G76" s="9">
        <v>2016</v>
      </c>
      <c r="I76">
        <f t="shared" si="13"/>
        <v>3.0659999999999998</v>
      </c>
      <c r="J76">
        <f t="shared" si="10"/>
        <v>5</v>
      </c>
      <c r="K76">
        <f t="shared" si="11"/>
        <v>1</v>
      </c>
      <c r="L76">
        <f t="shared" si="12"/>
        <v>3.0659999999999998</v>
      </c>
      <c r="N76">
        <v>84444.5</v>
      </c>
      <c r="O76">
        <f t="shared" si="14"/>
        <v>39.93055555555555</v>
      </c>
      <c r="P76" s="17">
        <v>34.722222222222221</v>
      </c>
      <c r="Q76" s="17">
        <f t="shared" si="15"/>
        <v>84444.5</v>
      </c>
      <c r="R76" s="14">
        <v>1080</v>
      </c>
    </row>
    <row r="77" spans="1:18">
      <c r="A77" s="9" t="s">
        <v>80</v>
      </c>
      <c r="B77" s="17">
        <v>31.013372000000004</v>
      </c>
      <c r="C77" s="17">
        <v>7.916666666666667</v>
      </c>
      <c r="D77" s="18">
        <f t="shared" si="8"/>
        <v>38.930038666666668</v>
      </c>
      <c r="E77" s="11">
        <f t="shared" si="9"/>
        <v>41.666666666666664</v>
      </c>
      <c r="F77" s="14">
        <v>120</v>
      </c>
      <c r="G77" s="9">
        <v>2012</v>
      </c>
      <c r="I77">
        <f t="shared" si="13"/>
        <v>0.73583999999999994</v>
      </c>
      <c r="J77">
        <f t="shared" si="10"/>
        <v>9</v>
      </c>
      <c r="K77">
        <f t="shared" si="11"/>
        <v>1</v>
      </c>
      <c r="L77">
        <f t="shared" si="12"/>
        <v>0.73583999999999994</v>
      </c>
      <c r="N77">
        <v>84992</v>
      </c>
      <c r="O77">
        <f t="shared" si="14"/>
        <v>39.93055555555555</v>
      </c>
      <c r="P77" s="17">
        <v>34.722222222222221</v>
      </c>
      <c r="Q77" s="17">
        <f t="shared" si="15"/>
        <v>84992</v>
      </c>
      <c r="R77" s="14">
        <v>547.5</v>
      </c>
    </row>
    <row r="78" spans="1:18">
      <c r="A78" s="9" t="s">
        <v>81</v>
      </c>
      <c r="B78" s="17">
        <v>35</v>
      </c>
      <c r="C78" s="17">
        <v>8.9448856209150325</v>
      </c>
      <c r="D78" s="18">
        <f t="shared" si="8"/>
        <v>43.944885620915031</v>
      </c>
      <c r="E78" s="11">
        <f t="shared" si="9"/>
        <v>41.666666666666664</v>
      </c>
      <c r="F78" s="14">
        <v>2600</v>
      </c>
      <c r="G78" s="9">
        <v>1983</v>
      </c>
      <c r="I78">
        <f t="shared" si="13"/>
        <v>15.943199999999999</v>
      </c>
      <c r="J78">
        <f t="shared" si="10"/>
        <v>38</v>
      </c>
      <c r="K78">
        <f t="shared" si="11"/>
        <v>1</v>
      </c>
      <c r="L78">
        <f t="shared" si="12"/>
        <v>15.943199999999999</v>
      </c>
      <c r="N78">
        <v>85292</v>
      </c>
      <c r="O78">
        <f t="shared" si="14"/>
        <v>39.93055555555555</v>
      </c>
      <c r="P78" s="17">
        <v>34.722222222222221</v>
      </c>
      <c r="Q78" s="17">
        <f t="shared" si="15"/>
        <v>85292</v>
      </c>
      <c r="R78" s="14">
        <v>300</v>
      </c>
    </row>
    <row r="79" spans="1:18">
      <c r="A79" s="9" t="s">
        <v>82</v>
      </c>
      <c r="B79" s="17">
        <v>33.472222222222221</v>
      </c>
      <c r="C79" s="17">
        <v>20.497107843137258</v>
      </c>
      <c r="D79" s="18">
        <f t="shared" si="8"/>
        <v>53.969330065359479</v>
      </c>
      <c r="E79" s="11">
        <f t="shared" si="9"/>
        <v>41.666666666666664</v>
      </c>
      <c r="F79" s="14">
        <v>62.5</v>
      </c>
      <c r="G79" s="9">
        <v>1970</v>
      </c>
      <c r="I79">
        <f t="shared" si="13"/>
        <v>0.38324999999999998</v>
      </c>
      <c r="J79">
        <f t="shared" si="10"/>
        <v>51</v>
      </c>
      <c r="K79">
        <f t="shared" si="11"/>
        <v>0</v>
      </c>
      <c r="L79">
        <f t="shared" si="12"/>
        <v>0</v>
      </c>
      <c r="N79">
        <v>86842</v>
      </c>
      <c r="O79">
        <f t="shared" si="14"/>
        <v>40.090277777777779</v>
      </c>
      <c r="P79" s="17">
        <v>34.861111111111114</v>
      </c>
      <c r="Q79" s="17">
        <f t="shared" si="15"/>
        <v>86842</v>
      </c>
      <c r="R79" s="14">
        <v>1550</v>
      </c>
    </row>
    <row r="80" spans="1:18">
      <c r="A80" s="9" t="s">
        <v>83</v>
      </c>
      <c r="B80" s="17">
        <v>31.944444444444443</v>
      </c>
      <c r="C80" s="17">
        <v>18.680000000000003</v>
      </c>
      <c r="D80" s="18">
        <f t="shared" si="8"/>
        <v>50.62444444444445</v>
      </c>
      <c r="E80" s="11">
        <f t="shared" si="9"/>
        <v>41.666666666666664</v>
      </c>
      <c r="F80" s="14">
        <v>600</v>
      </c>
      <c r="G80" s="9">
        <v>2015</v>
      </c>
      <c r="I80">
        <f t="shared" si="13"/>
        <v>3.6791999999999994</v>
      </c>
      <c r="J80">
        <f t="shared" si="10"/>
        <v>6</v>
      </c>
      <c r="K80">
        <f t="shared" si="11"/>
        <v>1</v>
      </c>
      <c r="L80">
        <f t="shared" si="12"/>
        <v>3.6791999999999994</v>
      </c>
      <c r="N80">
        <v>87892</v>
      </c>
      <c r="O80">
        <f t="shared" si="14"/>
        <v>40.25</v>
      </c>
      <c r="P80" s="17">
        <v>35</v>
      </c>
      <c r="Q80" s="17">
        <f t="shared" si="15"/>
        <v>87892</v>
      </c>
      <c r="R80" s="14">
        <v>1050</v>
      </c>
    </row>
    <row r="81" spans="1:18">
      <c r="A81" s="9" t="s">
        <v>84</v>
      </c>
      <c r="B81" s="17">
        <v>57.083333333333336</v>
      </c>
      <c r="C81" s="17">
        <v>12.401960784313724</v>
      </c>
      <c r="D81" s="18">
        <f t="shared" si="8"/>
        <v>69.485294117647058</v>
      </c>
      <c r="E81" s="11">
        <f t="shared" si="9"/>
        <v>41.666666666666664</v>
      </c>
      <c r="F81" s="14">
        <v>750</v>
      </c>
      <c r="G81" s="9">
        <v>1984</v>
      </c>
      <c r="I81">
        <f t="shared" si="13"/>
        <v>4.5990000000000002</v>
      </c>
      <c r="J81">
        <f t="shared" si="10"/>
        <v>37</v>
      </c>
      <c r="K81">
        <f t="shared" si="11"/>
        <v>1</v>
      </c>
      <c r="L81">
        <f t="shared" si="12"/>
        <v>4.5990000000000002</v>
      </c>
      <c r="N81">
        <v>90492</v>
      </c>
      <c r="O81">
        <f t="shared" si="14"/>
        <v>40.25</v>
      </c>
      <c r="P81" s="17">
        <v>35</v>
      </c>
      <c r="Q81" s="17">
        <f t="shared" si="15"/>
        <v>90492</v>
      </c>
      <c r="R81" s="14">
        <v>2600</v>
      </c>
    </row>
    <row r="82" spans="1:18">
      <c r="A82" s="9" t="s">
        <v>85</v>
      </c>
      <c r="B82" s="17">
        <v>36.810592993024727</v>
      </c>
      <c r="C82" s="17">
        <v>19.871873933790091</v>
      </c>
      <c r="D82" s="18">
        <f t="shared" si="8"/>
        <v>56.682466926814818</v>
      </c>
      <c r="E82" s="11">
        <f t="shared" si="9"/>
        <v>41.666666666666664</v>
      </c>
      <c r="F82" s="14">
        <v>600</v>
      </c>
      <c r="G82" s="9">
        <v>2014</v>
      </c>
      <c r="I82">
        <f t="shared" si="13"/>
        <v>3.6791999999999994</v>
      </c>
      <c r="J82">
        <f t="shared" si="10"/>
        <v>7</v>
      </c>
      <c r="K82">
        <f t="shared" si="11"/>
        <v>1</v>
      </c>
      <c r="L82">
        <f t="shared" si="12"/>
        <v>3.6791999999999994</v>
      </c>
      <c r="N82">
        <v>91492</v>
      </c>
      <c r="O82">
        <f t="shared" si="14"/>
        <v>40.409722222222214</v>
      </c>
      <c r="P82" s="17">
        <v>35.138888888888886</v>
      </c>
      <c r="Q82" s="17">
        <f t="shared" si="15"/>
        <v>91492</v>
      </c>
      <c r="R82" s="14">
        <v>1000</v>
      </c>
    </row>
    <row r="83" spans="1:18">
      <c r="A83" s="9" t="s">
        <v>86</v>
      </c>
      <c r="B83" s="17">
        <v>48.055555555555557</v>
      </c>
      <c r="C83" s="17">
        <v>19.750000000000004</v>
      </c>
      <c r="D83" s="18">
        <f t="shared" si="8"/>
        <v>67.805555555555557</v>
      </c>
      <c r="E83" s="11">
        <f t="shared" si="9"/>
        <v>41.666666666666664</v>
      </c>
      <c r="F83" s="14">
        <v>500</v>
      </c>
      <c r="G83" s="9">
        <v>1999</v>
      </c>
      <c r="I83">
        <f t="shared" si="13"/>
        <v>3.0659999999999998</v>
      </c>
      <c r="J83">
        <f t="shared" si="10"/>
        <v>22</v>
      </c>
      <c r="K83">
        <f t="shared" si="11"/>
        <v>1</v>
      </c>
      <c r="L83">
        <f t="shared" si="12"/>
        <v>3.0659999999999998</v>
      </c>
      <c r="N83">
        <v>92832</v>
      </c>
      <c r="O83">
        <f t="shared" si="14"/>
        <v>40.569444444444443</v>
      </c>
      <c r="P83" s="17">
        <v>35.277777777777779</v>
      </c>
      <c r="Q83" s="17">
        <f t="shared" si="15"/>
        <v>92832</v>
      </c>
      <c r="R83" s="14">
        <v>1340</v>
      </c>
    </row>
    <row r="84" spans="1:18">
      <c r="A84" s="9" t="s">
        <v>87</v>
      </c>
      <c r="B84" s="17">
        <v>55.277777777777779</v>
      </c>
      <c r="C84" s="17">
        <v>18.333333333333332</v>
      </c>
      <c r="D84" s="18">
        <f t="shared" si="8"/>
        <v>73.611111111111114</v>
      </c>
      <c r="E84" s="11">
        <f t="shared" si="9"/>
        <v>41.666666666666664</v>
      </c>
      <c r="F84" s="15">
        <v>330</v>
      </c>
      <c r="G84" s="9">
        <v>1966</v>
      </c>
      <c r="I84">
        <f t="shared" si="13"/>
        <v>2.0235599999999998</v>
      </c>
      <c r="J84">
        <f t="shared" si="10"/>
        <v>55</v>
      </c>
      <c r="K84">
        <f t="shared" si="11"/>
        <v>0</v>
      </c>
      <c r="L84">
        <f t="shared" si="12"/>
        <v>0</v>
      </c>
      <c r="N84">
        <v>93252</v>
      </c>
      <c r="O84">
        <f t="shared" si="14"/>
        <v>40.729166666666664</v>
      </c>
      <c r="P84" s="17">
        <v>35.416666666666664</v>
      </c>
      <c r="Q84" s="17">
        <f t="shared" si="15"/>
        <v>93252</v>
      </c>
      <c r="R84" s="14">
        <v>420</v>
      </c>
    </row>
    <row r="85" spans="1:18">
      <c r="A85" s="9" t="s">
        <v>88</v>
      </c>
      <c r="B85" s="17">
        <v>35.694444444444443</v>
      </c>
      <c r="C85" s="17">
        <v>25</v>
      </c>
      <c r="D85" s="18">
        <f t="shared" si="8"/>
        <v>60.694444444444443</v>
      </c>
      <c r="E85" s="11">
        <f t="shared" si="9"/>
        <v>41.666666666666664</v>
      </c>
      <c r="F85" s="14">
        <v>1200</v>
      </c>
      <c r="G85" s="9">
        <v>2016</v>
      </c>
      <c r="I85">
        <f t="shared" si="13"/>
        <v>7.3583999999999987</v>
      </c>
      <c r="J85">
        <f t="shared" si="10"/>
        <v>5</v>
      </c>
      <c r="K85">
        <f t="shared" si="11"/>
        <v>1</v>
      </c>
      <c r="L85">
        <f t="shared" si="12"/>
        <v>7.3583999999999987</v>
      </c>
      <c r="N85">
        <v>94352</v>
      </c>
      <c r="O85">
        <f t="shared" si="14"/>
        <v>40.729166666666664</v>
      </c>
      <c r="P85" s="17">
        <v>35.416666666666664</v>
      </c>
      <c r="Q85" s="17">
        <f t="shared" si="15"/>
        <v>94352</v>
      </c>
      <c r="R85" s="14">
        <v>1100</v>
      </c>
    </row>
    <row r="86" spans="1:18">
      <c r="A86" s="9" t="s">
        <v>89</v>
      </c>
      <c r="B86" s="17">
        <v>32.083333333333336</v>
      </c>
      <c r="C86" s="17">
        <v>12.896241830065359</v>
      </c>
      <c r="D86" s="18">
        <f t="shared" si="8"/>
        <v>44.979575163398692</v>
      </c>
      <c r="E86" s="11">
        <f t="shared" si="9"/>
        <v>41.666666666666664</v>
      </c>
      <c r="F86" s="14">
        <v>1330</v>
      </c>
      <c r="G86" s="9">
        <v>1979</v>
      </c>
      <c r="I86">
        <f t="shared" si="13"/>
        <v>8.1555599999999995</v>
      </c>
      <c r="J86">
        <f t="shared" si="10"/>
        <v>42</v>
      </c>
      <c r="K86">
        <f t="shared" si="11"/>
        <v>0</v>
      </c>
      <c r="L86">
        <f t="shared" si="12"/>
        <v>0</v>
      </c>
      <c r="N86">
        <v>95552</v>
      </c>
      <c r="O86">
        <f t="shared" si="14"/>
        <v>41.048611111111107</v>
      </c>
      <c r="P86" s="17">
        <v>35.694444444444443</v>
      </c>
      <c r="Q86" s="17">
        <f t="shared" si="15"/>
        <v>95552</v>
      </c>
      <c r="R86" s="14">
        <v>1200</v>
      </c>
    </row>
    <row r="87" spans="1:18">
      <c r="A87" s="9" t="s">
        <v>90</v>
      </c>
      <c r="B87" s="17">
        <v>41.805555555555557</v>
      </c>
      <c r="C87" s="17">
        <v>19.544232026143789</v>
      </c>
      <c r="D87" s="18">
        <f t="shared" si="8"/>
        <v>61.349787581699346</v>
      </c>
      <c r="E87" s="11">
        <f t="shared" si="9"/>
        <v>41.666666666666664</v>
      </c>
      <c r="F87" s="14">
        <v>500</v>
      </c>
      <c r="G87" s="9">
        <v>2012</v>
      </c>
      <c r="I87">
        <f t="shared" si="13"/>
        <v>3.0659999999999998</v>
      </c>
      <c r="J87">
        <f t="shared" si="10"/>
        <v>9</v>
      </c>
      <c r="K87">
        <f t="shared" si="11"/>
        <v>1</v>
      </c>
      <c r="L87">
        <f t="shared" si="12"/>
        <v>3.0659999999999998</v>
      </c>
      <c r="N87">
        <v>96092</v>
      </c>
      <c r="O87">
        <f t="shared" si="14"/>
        <v>41.048611111111107</v>
      </c>
      <c r="P87" s="17">
        <v>35.694444444444443</v>
      </c>
      <c r="Q87" s="17">
        <f t="shared" si="15"/>
        <v>96092</v>
      </c>
      <c r="R87" s="14">
        <v>540</v>
      </c>
    </row>
    <row r="88" spans="1:18">
      <c r="A88" s="9" t="s">
        <v>91</v>
      </c>
      <c r="B88" s="17">
        <v>30.694444444444443</v>
      </c>
      <c r="C88" s="17">
        <v>16.909117647058824</v>
      </c>
      <c r="D88" s="18">
        <f t="shared" si="8"/>
        <v>47.603562091503264</v>
      </c>
      <c r="E88" s="11">
        <f t="shared" si="9"/>
        <v>41.666666666666664</v>
      </c>
      <c r="F88" s="14">
        <v>3300</v>
      </c>
      <c r="G88" s="9">
        <v>2012</v>
      </c>
      <c r="I88">
        <f t="shared" si="13"/>
        <v>20.235599999999998</v>
      </c>
      <c r="J88">
        <f t="shared" si="10"/>
        <v>9</v>
      </c>
      <c r="K88">
        <f t="shared" si="11"/>
        <v>1</v>
      </c>
      <c r="L88">
        <f t="shared" si="12"/>
        <v>20.235599999999998</v>
      </c>
      <c r="N88">
        <v>96362</v>
      </c>
      <c r="O88">
        <f t="shared" si="14"/>
        <v>41.36805555555555</v>
      </c>
      <c r="P88" s="17">
        <v>35.972222222222221</v>
      </c>
      <c r="Q88" s="17">
        <f t="shared" si="15"/>
        <v>96362</v>
      </c>
      <c r="R88" s="14">
        <v>270</v>
      </c>
    </row>
    <row r="89" spans="1:18">
      <c r="A89" s="9" t="s">
        <v>92</v>
      </c>
      <c r="B89" s="17">
        <v>41.111111111111114</v>
      </c>
      <c r="C89" s="17">
        <v>16.805555555555557</v>
      </c>
      <c r="D89" s="18">
        <f t="shared" si="8"/>
        <v>57.916666666666671</v>
      </c>
      <c r="E89" s="11">
        <f t="shared" si="9"/>
        <v>41.666666666666664</v>
      </c>
      <c r="F89" s="14">
        <v>2320</v>
      </c>
      <c r="G89" s="9">
        <v>2012</v>
      </c>
      <c r="I89">
        <f t="shared" si="13"/>
        <v>14.226239999999997</v>
      </c>
      <c r="J89">
        <f t="shared" si="10"/>
        <v>9</v>
      </c>
      <c r="K89">
        <f t="shared" si="11"/>
        <v>1</v>
      </c>
      <c r="L89">
        <f t="shared" si="12"/>
        <v>14.226239999999997</v>
      </c>
      <c r="N89">
        <v>96862</v>
      </c>
      <c r="O89">
        <f t="shared" si="14"/>
        <v>41.36805555555555</v>
      </c>
      <c r="P89" s="17">
        <v>35.972222222222221</v>
      </c>
      <c r="Q89" s="17">
        <f t="shared" si="15"/>
        <v>96862</v>
      </c>
      <c r="R89" s="14">
        <v>500</v>
      </c>
    </row>
    <row r="90" spans="1:18">
      <c r="A90" s="9" t="s">
        <v>93</v>
      </c>
      <c r="B90" s="17">
        <v>37.916666666666664</v>
      </c>
      <c r="C90" s="17">
        <v>22.083333333333332</v>
      </c>
      <c r="D90" s="18">
        <f t="shared" si="8"/>
        <v>60</v>
      </c>
      <c r="E90" s="11">
        <f t="shared" si="9"/>
        <v>41.666666666666664</v>
      </c>
      <c r="F90" s="14">
        <v>1800</v>
      </c>
      <c r="G90" s="9">
        <v>1997</v>
      </c>
      <c r="I90">
        <f t="shared" si="13"/>
        <v>11.037599999999999</v>
      </c>
      <c r="J90">
        <f t="shared" si="10"/>
        <v>24</v>
      </c>
      <c r="K90">
        <f t="shared" si="11"/>
        <v>1</v>
      </c>
      <c r="L90">
        <f t="shared" si="12"/>
        <v>11.037599999999999</v>
      </c>
      <c r="N90">
        <v>97462</v>
      </c>
      <c r="O90">
        <f t="shared" si="14"/>
        <v>41.6875</v>
      </c>
      <c r="P90" s="17">
        <v>36.25</v>
      </c>
      <c r="Q90" s="17">
        <f t="shared" si="15"/>
        <v>97462</v>
      </c>
      <c r="R90" s="14">
        <v>600</v>
      </c>
    </row>
    <row r="91" spans="1:18">
      <c r="A91" s="9" t="s">
        <v>94</v>
      </c>
      <c r="B91" s="17">
        <v>38.75</v>
      </c>
      <c r="C91" s="17">
        <v>13.300653594771243</v>
      </c>
      <c r="D91" s="18">
        <f t="shared" si="8"/>
        <v>52.050653594771241</v>
      </c>
      <c r="E91" s="11">
        <f t="shared" si="9"/>
        <v>41.666666666666664</v>
      </c>
      <c r="F91" s="14">
        <v>1200</v>
      </c>
      <c r="G91" s="9">
        <v>2012</v>
      </c>
      <c r="I91">
        <f t="shared" si="13"/>
        <v>7.3583999999999987</v>
      </c>
      <c r="J91">
        <f t="shared" si="10"/>
        <v>9</v>
      </c>
      <c r="K91">
        <f t="shared" si="11"/>
        <v>1</v>
      </c>
      <c r="L91">
        <f t="shared" si="12"/>
        <v>7.3583999999999987</v>
      </c>
      <c r="N91">
        <v>99782</v>
      </c>
      <c r="O91">
        <f t="shared" si="14"/>
        <v>41.847222222222214</v>
      </c>
      <c r="P91" s="17">
        <v>36.388888888888886</v>
      </c>
      <c r="Q91" s="17">
        <f t="shared" si="15"/>
        <v>99782</v>
      </c>
      <c r="R91" s="14">
        <v>2320</v>
      </c>
    </row>
    <row r="92" spans="1:18">
      <c r="A92" s="9" t="s">
        <v>95</v>
      </c>
      <c r="B92" s="17">
        <v>45.416666666666664</v>
      </c>
      <c r="C92" s="17">
        <v>8.537581699346406</v>
      </c>
      <c r="D92" s="18">
        <f t="shared" si="8"/>
        <v>53.954248366013069</v>
      </c>
      <c r="E92" s="11">
        <f t="shared" si="9"/>
        <v>41.666666666666664</v>
      </c>
      <c r="F92" s="14">
        <v>630</v>
      </c>
      <c r="G92" s="9">
        <v>1979</v>
      </c>
      <c r="I92">
        <f t="shared" si="13"/>
        <v>3.8631599999999997</v>
      </c>
      <c r="J92">
        <f t="shared" si="10"/>
        <v>42</v>
      </c>
      <c r="K92">
        <f t="shared" si="11"/>
        <v>0</v>
      </c>
      <c r="L92">
        <f t="shared" si="12"/>
        <v>0</v>
      </c>
      <c r="N92">
        <v>102702</v>
      </c>
      <c r="O92">
        <f t="shared" si="14"/>
        <v>41.847222222222214</v>
      </c>
      <c r="P92" s="17">
        <v>36.388888888888886</v>
      </c>
      <c r="Q92" s="17">
        <f t="shared" si="15"/>
        <v>102702</v>
      </c>
      <c r="R92" s="14">
        <v>2920</v>
      </c>
    </row>
    <row r="93" spans="1:18">
      <c r="A93" s="9" t="s">
        <v>96</v>
      </c>
      <c r="B93" s="17">
        <v>40.416666666666664</v>
      </c>
      <c r="C93" s="17">
        <v>14.512254901960782</v>
      </c>
      <c r="D93" s="18">
        <f t="shared" si="8"/>
        <v>54.928921568627445</v>
      </c>
      <c r="E93" s="11">
        <f t="shared" si="9"/>
        <v>41.666666666666664</v>
      </c>
      <c r="F93" s="14">
        <v>1200</v>
      </c>
      <c r="G93" s="9">
        <v>2009</v>
      </c>
      <c r="I93">
        <f t="shared" si="13"/>
        <v>7.3583999999999987</v>
      </c>
      <c r="J93">
        <f t="shared" si="10"/>
        <v>12</v>
      </c>
      <c r="K93">
        <f t="shared" si="11"/>
        <v>1</v>
      </c>
      <c r="L93">
        <f t="shared" si="12"/>
        <v>7.3583999999999987</v>
      </c>
      <c r="N93">
        <v>103202</v>
      </c>
      <c r="O93">
        <f t="shared" si="14"/>
        <v>41.847222222222214</v>
      </c>
      <c r="P93" s="17">
        <v>36.388888888888886</v>
      </c>
      <c r="Q93" s="17">
        <f t="shared" si="15"/>
        <v>103202</v>
      </c>
      <c r="R93" s="14">
        <v>500</v>
      </c>
    </row>
    <row r="94" spans="1:18">
      <c r="A94" s="9" t="s">
        <v>97</v>
      </c>
      <c r="B94" s="17">
        <v>36.388888888888886</v>
      </c>
      <c r="C94" s="17">
        <v>14.80563725490196</v>
      </c>
      <c r="D94" s="18">
        <f t="shared" si="8"/>
        <v>51.194526143790846</v>
      </c>
      <c r="E94" s="11">
        <f t="shared" si="9"/>
        <v>41.666666666666664</v>
      </c>
      <c r="F94" s="14">
        <v>2920</v>
      </c>
      <c r="G94" s="9">
        <v>1985</v>
      </c>
      <c r="I94">
        <f t="shared" si="13"/>
        <v>17.905439999999999</v>
      </c>
      <c r="J94">
        <f t="shared" si="10"/>
        <v>36</v>
      </c>
      <c r="K94">
        <f t="shared" si="11"/>
        <v>1</v>
      </c>
      <c r="L94">
        <f t="shared" si="12"/>
        <v>17.905439999999999</v>
      </c>
      <c r="N94">
        <v>105332</v>
      </c>
      <c r="O94">
        <f t="shared" si="14"/>
        <v>42.166666666666657</v>
      </c>
      <c r="P94" s="17">
        <v>36.666666666666664</v>
      </c>
      <c r="Q94" s="17">
        <f t="shared" si="15"/>
        <v>105332</v>
      </c>
      <c r="R94" s="14">
        <v>2130</v>
      </c>
    </row>
    <row r="95" spans="1:18">
      <c r="A95" s="9" t="s">
        <v>98</v>
      </c>
      <c r="B95" s="17">
        <v>39.305555555555557</v>
      </c>
      <c r="C95" s="17">
        <v>18.872549019607845</v>
      </c>
      <c r="D95" s="18">
        <f t="shared" si="8"/>
        <v>58.178104575163403</v>
      </c>
      <c r="E95" s="11">
        <f t="shared" si="9"/>
        <v>41.666666666666664</v>
      </c>
      <c r="F95" s="14">
        <v>1600</v>
      </c>
      <c r="G95" s="9">
        <v>2017</v>
      </c>
      <c r="I95">
        <f t="shared" si="13"/>
        <v>9.8111999999999995</v>
      </c>
      <c r="J95">
        <f t="shared" si="10"/>
        <v>4</v>
      </c>
      <c r="K95">
        <f t="shared" si="11"/>
        <v>1</v>
      </c>
      <c r="L95">
        <f t="shared" si="12"/>
        <v>9.8111999999999995</v>
      </c>
      <c r="N95">
        <v>105482</v>
      </c>
      <c r="O95">
        <f t="shared" si="14"/>
        <v>42.33218193402778</v>
      </c>
      <c r="P95" s="17">
        <v>36.810592986111118</v>
      </c>
      <c r="Q95" s="17">
        <f t="shared" si="15"/>
        <v>105482</v>
      </c>
      <c r="R95" s="14">
        <v>150</v>
      </c>
    </row>
    <row r="96" spans="1:18">
      <c r="A96" s="9" t="s">
        <v>99</v>
      </c>
      <c r="B96" s="17">
        <v>46.944444444444443</v>
      </c>
      <c r="C96" s="17">
        <v>7.9440849673202605</v>
      </c>
      <c r="D96" s="18">
        <f t="shared" si="8"/>
        <v>54.888529411764701</v>
      </c>
      <c r="E96" s="11">
        <f t="shared" si="9"/>
        <v>41.666666666666664</v>
      </c>
      <c r="F96" s="14">
        <v>1110</v>
      </c>
      <c r="G96" s="9">
        <v>1979</v>
      </c>
      <c r="I96">
        <f t="shared" si="13"/>
        <v>6.8065200000000008</v>
      </c>
      <c r="J96">
        <f t="shared" si="10"/>
        <v>42</v>
      </c>
      <c r="K96">
        <f t="shared" si="11"/>
        <v>0</v>
      </c>
      <c r="L96">
        <f t="shared" si="12"/>
        <v>0</v>
      </c>
      <c r="N96">
        <v>105752</v>
      </c>
      <c r="O96">
        <f t="shared" si="14"/>
        <v>42.33218193402778</v>
      </c>
      <c r="P96" s="17">
        <v>36.810592986111118</v>
      </c>
      <c r="Q96" s="17">
        <f t="shared" si="15"/>
        <v>105752</v>
      </c>
      <c r="R96" s="14">
        <v>270</v>
      </c>
    </row>
    <row r="97" spans="1:18">
      <c r="A97" s="9" t="s">
        <v>100</v>
      </c>
      <c r="B97" s="17">
        <v>48.75</v>
      </c>
      <c r="C97" s="17">
        <v>22.033921568627452</v>
      </c>
      <c r="D97" s="18">
        <f t="shared" si="8"/>
        <v>70.783921568627449</v>
      </c>
      <c r="E97" s="11">
        <f t="shared" si="9"/>
        <v>41.666666666666664</v>
      </c>
      <c r="F97" s="14">
        <v>250</v>
      </c>
      <c r="G97" s="9">
        <v>2002</v>
      </c>
      <c r="I97">
        <f t="shared" si="13"/>
        <v>1.5329999999999999</v>
      </c>
      <c r="J97">
        <f t="shared" si="10"/>
        <v>19</v>
      </c>
      <c r="K97">
        <f t="shared" si="11"/>
        <v>1</v>
      </c>
      <c r="L97">
        <f t="shared" si="12"/>
        <v>1.5329999999999999</v>
      </c>
      <c r="N97">
        <v>106352</v>
      </c>
      <c r="O97">
        <f t="shared" si="14"/>
        <v>42.332181941978433</v>
      </c>
      <c r="P97" s="17">
        <v>36.810592993024727</v>
      </c>
      <c r="Q97" s="17">
        <f t="shared" si="15"/>
        <v>106352</v>
      </c>
      <c r="R97" s="14">
        <v>600</v>
      </c>
    </row>
    <row r="98" spans="1:18">
      <c r="A98" s="9" t="s">
        <v>101</v>
      </c>
      <c r="B98" s="17">
        <v>50.555555555555557</v>
      </c>
      <c r="C98" s="17">
        <v>14.379084967320264</v>
      </c>
      <c r="D98" s="18">
        <f t="shared" si="8"/>
        <v>64.934640522875824</v>
      </c>
      <c r="E98" s="11">
        <f t="shared" si="9"/>
        <v>41.666666666666664</v>
      </c>
      <c r="F98" s="14">
        <v>1200</v>
      </c>
      <c r="G98" s="9">
        <v>2010</v>
      </c>
      <c r="I98">
        <f t="shared" si="13"/>
        <v>7.3583999999999987</v>
      </c>
      <c r="J98">
        <f t="shared" si="10"/>
        <v>11</v>
      </c>
      <c r="K98">
        <f t="shared" si="11"/>
        <v>1</v>
      </c>
      <c r="L98">
        <f t="shared" si="12"/>
        <v>7.3583999999999987</v>
      </c>
      <c r="N98">
        <v>106598</v>
      </c>
      <c r="O98">
        <f t="shared" si="14"/>
        <v>42.332181941978433</v>
      </c>
      <c r="P98" s="17">
        <v>36.810592993024727</v>
      </c>
      <c r="Q98" s="17">
        <f t="shared" si="15"/>
        <v>106598</v>
      </c>
      <c r="R98" s="14">
        <v>246</v>
      </c>
    </row>
    <row r="99" spans="1:18">
      <c r="A99" s="9" t="s">
        <v>102</v>
      </c>
      <c r="B99" s="17">
        <v>38.472222222222221</v>
      </c>
      <c r="C99" s="17">
        <v>7.1626470588235298</v>
      </c>
      <c r="D99" s="18">
        <f t="shared" si="8"/>
        <v>45.634869281045752</v>
      </c>
      <c r="E99" s="11">
        <f t="shared" si="9"/>
        <v>41.666666666666664</v>
      </c>
      <c r="F99" s="14">
        <v>500</v>
      </c>
      <c r="G99" s="9">
        <v>2012</v>
      </c>
      <c r="I99">
        <f t="shared" si="13"/>
        <v>3.0659999999999998</v>
      </c>
      <c r="J99">
        <f t="shared" si="10"/>
        <v>9</v>
      </c>
      <c r="K99">
        <f t="shared" si="11"/>
        <v>1</v>
      </c>
      <c r="L99">
        <f t="shared" si="12"/>
        <v>3.0659999999999998</v>
      </c>
      <c r="N99">
        <v>106960</v>
      </c>
      <c r="O99">
        <f t="shared" si="14"/>
        <v>42.486111111111107</v>
      </c>
      <c r="P99" s="17">
        <v>36.944444444444443</v>
      </c>
      <c r="Q99" s="17">
        <f t="shared" si="15"/>
        <v>106960</v>
      </c>
      <c r="R99" s="14">
        <v>362</v>
      </c>
    </row>
    <row r="100" spans="1:18">
      <c r="A100" s="9" t="s">
        <v>103</v>
      </c>
      <c r="B100" s="17">
        <v>51.286182267332578</v>
      </c>
      <c r="C100" s="17">
        <v>30.972222222222221</v>
      </c>
      <c r="D100" s="18">
        <f t="shared" si="8"/>
        <v>82.258404489554806</v>
      </c>
      <c r="E100" s="11">
        <f t="shared" si="9"/>
        <v>41.666666666666664</v>
      </c>
      <c r="F100" s="14">
        <v>600</v>
      </c>
      <c r="G100" s="9">
        <v>2012</v>
      </c>
      <c r="I100">
        <f t="shared" si="13"/>
        <v>3.6791999999999994</v>
      </c>
      <c r="J100">
        <f t="shared" si="10"/>
        <v>9</v>
      </c>
      <c r="K100">
        <f t="shared" si="11"/>
        <v>1</v>
      </c>
      <c r="L100">
        <f t="shared" si="12"/>
        <v>3.6791999999999994</v>
      </c>
      <c r="N100">
        <v>108280</v>
      </c>
      <c r="O100">
        <f t="shared" si="14"/>
        <v>42.486111111111107</v>
      </c>
      <c r="P100" s="17">
        <v>36.944444444444443</v>
      </c>
      <c r="Q100" s="17">
        <f t="shared" si="15"/>
        <v>108280</v>
      </c>
      <c r="R100" s="14">
        <v>1320</v>
      </c>
    </row>
    <row r="101" spans="1:18">
      <c r="A101" s="9" t="s">
        <v>104</v>
      </c>
      <c r="B101" s="17">
        <v>35.972222222222221</v>
      </c>
      <c r="C101" s="17">
        <v>34.444444444444443</v>
      </c>
      <c r="D101" s="18">
        <f t="shared" si="8"/>
        <v>70.416666666666657</v>
      </c>
      <c r="E101" s="11">
        <f t="shared" si="9"/>
        <v>41.666666666666664</v>
      </c>
      <c r="F101" s="14">
        <v>270</v>
      </c>
      <c r="G101" s="9">
        <v>2018</v>
      </c>
      <c r="I101">
        <f t="shared" si="13"/>
        <v>1.65564</v>
      </c>
      <c r="J101">
        <f t="shared" si="10"/>
        <v>3</v>
      </c>
      <c r="K101">
        <f t="shared" si="11"/>
        <v>1</v>
      </c>
      <c r="L101">
        <f t="shared" si="12"/>
        <v>1.65564</v>
      </c>
      <c r="N101">
        <v>108415</v>
      </c>
      <c r="O101">
        <f t="shared" si="14"/>
        <v>42.806504823342856</v>
      </c>
      <c r="P101" s="19">
        <v>37.223047672472049</v>
      </c>
      <c r="Q101" s="17">
        <f t="shared" si="15"/>
        <v>108415</v>
      </c>
      <c r="R101" s="14">
        <v>135</v>
      </c>
    </row>
    <row r="102" spans="1:18">
      <c r="A102" s="9" t="s">
        <v>105</v>
      </c>
      <c r="B102" s="17">
        <v>36.810592986111118</v>
      </c>
      <c r="C102" s="17">
        <v>19.871873930555555</v>
      </c>
      <c r="D102" s="18">
        <f t="shared" si="8"/>
        <v>56.682466916666669</v>
      </c>
      <c r="E102" s="11">
        <f t="shared" si="9"/>
        <v>41.666666666666664</v>
      </c>
      <c r="F102" s="14">
        <v>270</v>
      </c>
      <c r="G102" s="9">
        <v>2013</v>
      </c>
      <c r="I102">
        <f t="shared" si="13"/>
        <v>1.65564</v>
      </c>
      <c r="J102">
        <f t="shared" si="10"/>
        <v>8</v>
      </c>
      <c r="K102">
        <f t="shared" si="11"/>
        <v>1</v>
      </c>
      <c r="L102">
        <f t="shared" si="12"/>
        <v>1.65564</v>
      </c>
      <c r="N102">
        <v>108715</v>
      </c>
      <c r="O102">
        <f t="shared" si="14"/>
        <v>42.832787793487938</v>
      </c>
      <c r="P102" s="19">
        <v>37.245902429119951</v>
      </c>
      <c r="Q102" s="17">
        <f t="shared" si="15"/>
        <v>108715</v>
      </c>
      <c r="R102" s="14">
        <v>300</v>
      </c>
    </row>
    <row r="103" spans="1:18">
      <c r="A103" s="9" t="s">
        <v>106</v>
      </c>
      <c r="B103" s="17">
        <v>38.055555555555557</v>
      </c>
      <c r="C103" s="17">
        <v>13.839869281045752</v>
      </c>
      <c r="D103" s="18">
        <f t="shared" si="8"/>
        <v>51.895424836601308</v>
      </c>
      <c r="E103" s="11">
        <f t="shared" si="9"/>
        <v>41.666666666666664</v>
      </c>
      <c r="F103" s="14">
        <v>2520</v>
      </c>
      <c r="G103" s="9">
        <v>2014</v>
      </c>
      <c r="I103">
        <f t="shared" si="13"/>
        <v>15.452639999999999</v>
      </c>
      <c r="J103">
        <f t="shared" si="10"/>
        <v>7</v>
      </c>
      <c r="K103">
        <f t="shared" si="11"/>
        <v>1</v>
      </c>
      <c r="L103">
        <f t="shared" si="12"/>
        <v>15.452639999999999</v>
      </c>
      <c r="N103">
        <v>110035</v>
      </c>
      <c r="O103">
        <f t="shared" si="14"/>
        <v>42.965277777777779</v>
      </c>
      <c r="P103" s="17">
        <v>37.361111111111114</v>
      </c>
      <c r="Q103" s="17">
        <f t="shared" si="15"/>
        <v>110035</v>
      </c>
      <c r="R103" s="14">
        <v>1320</v>
      </c>
    </row>
    <row r="104" spans="1:18">
      <c r="A104" s="9" t="s">
        <v>107</v>
      </c>
      <c r="B104" s="17">
        <v>38.333333333333336</v>
      </c>
      <c r="C104" s="17">
        <v>9.5261437908496731</v>
      </c>
      <c r="D104" s="18">
        <f t="shared" si="8"/>
        <v>47.859477124183009</v>
      </c>
      <c r="E104" s="11">
        <f t="shared" si="9"/>
        <v>41.666666666666664</v>
      </c>
      <c r="F104" s="14">
        <v>1040</v>
      </c>
      <c r="G104" s="9">
        <v>2016</v>
      </c>
      <c r="I104">
        <f t="shared" si="13"/>
        <v>6.3772799999999998</v>
      </c>
      <c r="J104">
        <f t="shared" si="10"/>
        <v>5</v>
      </c>
      <c r="K104">
        <f t="shared" si="11"/>
        <v>1</v>
      </c>
      <c r="L104">
        <f t="shared" si="12"/>
        <v>6.3772799999999998</v>
      </c>
      <c r="N104">
        <v>112015</v>
      </c>
      <c r="O104">
        <f t="shared" si="14"/>
        <v>42.965277777777779</v>
      </c>
      <c r="P104" s="17">
        <v>37.361111111111114</v>
      </c>
      <c r="Q104" s="17">
        <f t="shared" si="15"/>
        <v>112015</v>
      </c>
      <c r="R104" s="14">
        <v>1980</v>
      </c>
    </row>
    <row r="105" spans="1:18">
      <c r="A105" s="9" t="s">
        <v>108</v>
      </c>
      <c r="B105" s="19">
        <v>33.065176774123394</v>
      </c>
      <c r="C105" s="19">
        <v>22.490378781432163</v>
      </c>
      <c r="D105" s="20">
        <f t="shared" si="8"/>
        <v>55.555555555555557</v>
      </c>
      <c r="E105" s="11">
        <f t="shared" si="9"/>
        <v>41.666666666666664</v>
      </c>
      <c r="F105" s="14">
        <v>100</v>
      </c>
      <c r="G105" s="9">
        <v>1970</v>
      </c>
      <c r="I105">
        <f t="shared" si="13"/>
        <v>0.61319999999999997</v>
      </c>
      <c r="J105">
        <f t="shared" si="10"/>
        <v>51</v>
      </c>
      <c r="K105">
        <f t="shared" si="11"/>
        <v>0</v>
      </c>
      <c r="L105">
        <f t="shared" si="12"/>
        <v>0</v>
      </c>
      <c r="N105">
        <v>113215</v>
      </c>
      <c r="O105">
        <f t="shared" si="14"/>
        <v>43.230760963888891</v>
      </c>
      <c r="P105" s="17">
        <v>37.591966055555559</v>
      </c>
      <c r="Q105" s="17">
        <f t="shared" si="15"/>
        <v>113215</v>
      </c>
      <c r="R105" s="14">
        <v>1200</v>
      </c>
    </row>
    <row r="106" spans="1:18">
      <c r="A106" s="9" t="s">
        <v>109</v>
      </c>
      <c r="B106" s="17">
        <v>18.611111111111111</v>
      </c>
      <c r="C106" s="17">
        <v>25.833333333333332</v>
      </c>
      <c r="D106" s="18">
        <f t="shared" si="8"/>
        <v>44.444444444444443</v>
      </c>
      <c r="E106" s="11">
        <f t="shared" si="9"/>
        <v>41.666666666666664</v>
      </c>
      <c r="F106" s="14">
        <v>250</v>
      </c>
      <c r="G106" s="9">
        <v>2003</v>
      </c>
      <c r="I106">
        <f t="shared" si="13"/>
        <v>1.5329999999999999</v>
      </c>
      <c r="J106">
        <f t="shared" si="10"/>
        <v>18</v>
      </c>
      <c r="K106">
        <f t="shared" si="11"/>
        <v>1</v>
      </c>
      <c r="L106">
        <f t="shared" si="12"/>
        <v>1.5329999999999999</v>
      </c>
      <c r="N106">
        <v>113565</v>
      </c>
      <c r="O106">
        <f t="shared" si="14"/>
        <v>43.284722222222214</v>
      </c>
      <c r="P106" s="17">
        <v>37.638888888888886</v>
      </c>
      <c r="Q106" s="17">
        <f t="shared" si="15"/>
        <v>113565</v>
      </c>
      <c r="R106" s="14">
        <v>350</v>
      </c>
    </row>
    <row r="107" spans="1:18">
      <c r="A107" s="9" t="s">
        <v>110</v>
      </c>
      <c r="B107" s="17">
        <v>41.666666666666664</v>
      </c>
      <c r="C107" s="17">
        <v>18.513071895424837</v>
      </c>
      <c r="D107" s="18">
        <f t="shared" si="8"/>
        <v>60.179738562091501</v>
      </c>
      <c r="E107" s="11">
        <f t="shared" si="9"/>
        <v>41.666666666666664</v>
      </c>
      <c r="F107" s="14">
        <v>270</v>
      </c>
      <c r="G107" s="9">
        <v>2015</v>
      </c>
      <c r="I107">
        <f t="shared" si="13"/>
        <v>1.65564</v>
      </c>
      <c r="J107">
        <f t="shared" si="10"/>
        <v>6</v>
      </c>
      <c r="K107">
        <f t="shared" si="11"/>
        <v>1</v>
      </c>
      <c r="L107">
        <f t="shared" si="12"/>
        <v>1.65564</v>
      </c>
      <c r="N107">
        <v>114615</v>
      </c>
      <c r="O107">
        <f t="shared" si="14"/>
        <v>43.284722222222214</v>
      </c>
      <c r="P107" s="17">
        <v>37.638888888888886</v>
      </c>
      <c r="Q107" s="17">
        <f t="shared" si="15"/>
        <v>114615</v>
      </c>
      <c r="R107" s="14">
        <v>1050</v>
      </c>
    </row>
    <row r="108" spans="1:18">
      <c r="A108" s="9" t="s">
        <v>111</v>
      </c>
      <c r="B108" s="17">
        <v>39.861111111111114</v>
      </c>
      <c r="C108" s="17">
        <v>10.876797385620916</v>
      </c>
      <c r="D108" s="18">
        <f t="shared" si="8"/>
        <v>50.737908496732032</v>
      </c>
      <c r="E108" s="11">
        <f t="shared" si="9"/>
        <v>41.666666666666664</v>
      </c>
      <c r="F108" s="14">
        <v>1470</v>
      </c>
      <c r="G108" s="9">
        <v>1986</v>
      </c>
      <c r="I108">
        <f t="shared" si="13"/>
        <v>9.0140399999999996</v>
      </c>
      <c r="J108">
        <f t="shared" si="10"/>
        <v>35</v>
      </c>
      <c r="K108">
        <f t="shared" si="11"/>
        <v>1</v>
      </c>
      <c r="L108">
        <f t="shared" si="12"/>
        <v>9.0140399999999996</v>
      </c>
      <c r="N108">
        <v>116955</v>
      </c>
      <c r="O108">
        <f t="shared" si="14"/>
        <v>43.284722222222214</v>
      </c>
      <c r="P108" s="17">
        <v>37.638888888888886</v>
      </c>
      <c r="Q108" s="17">
        <f t="shared" si="15"/>
        <v>116955</v>
      </c>
      <c r="R108" s="14">
        <v>2340</v>
      </c>
    </row>
    <row r="109" spans="1:18">
      <c r="A109" s="9" t="s">
        <v>112</v>
      </c>
      <c r="B109" s="17">
        <v>35.416666666666664</v>
      </c>
      <c r="C109" s="17">
        <v>36.111111111111114</v>
      </c>
      <c r="D109" s="18">
        <f t="shared" si="8"/>
        <v>71.527777777777771</v>
      </c>
      <c r="E109" s="11">
        <f t="shared" si="9"/>
        <v>41.666666666666664</v>
      </c>
      <c r="F109" s="14">
        <v>420</v>
      </c>
      <c r="G109" s="9">
        <v>2002</v>
      </c>
      <c r="I109">
        <f t="shared" si="13"/>
        <v>2.5754399999999995</v>
      </c>
      <c r="J109">
        <f t="shared" si="10"/>
        <v>19</v>
      </c>
      <c r="K109">
        <f t="shared" si="11"/>
        <v>1</v>
      </c>
      <c r="L109">
        <f t="shared" si="12"/>
        <v>2.5754399999999995</v>
      </c>
      <c r="N109">
        <v>118755</v>
      </c>
      <c r="O109">
        <f t="shared" si="14"/>
        <v>43.604166666666657</v>
      </c>
      <c r="P109" s="17">
        <v>37.916666666666664</v>
      </c>
      <c r="Q109" s="17">
        <f t="shared" si="15"/>
        <v>118755</v>
      </c>
      <c r="R109" s="14">
        <v>1800</v>
      </c>
    </row>
    <row r="110" spans="1:18">
      <c r="A110" s="9" t="s">
        <v>113</v>
      </c>
      <c r="B110" s="17">
        <v>43.75</v>
      </c>
      <c r="C110" s="17">
        <v>15.315441176470589</v>
      </c>
      <c r="D110" s="18">
        <f t="shared" si="8"/>
        <v>59.065441176470586</v>
      </c>
      <c r="E110" s="11">
        <f t="shared" si="9"/>
        <v>41.666666666666664</v>
      </c>
      <c r="F110" s="14">
        <v>1760</v>
      </c>
      <c r="G110" s="9">
        <v>1979</v>
      </c>
      <c r="I110">
        <f t="shared" si="13"/>
        <v>10.79232</v>
      </c>
      <c r="J110">
        <f t="shared" si="10"/>
        <v>42</v>
      </c>
      <c r="K110">
        <f t="shared" si="11"/>
        <v>0</v>
      </c>
      <c r="L110">
        <f t="shared" si="12"/>
        <v>0</v>
      </c>
      <c r="N110">
        <v>119595</v>
      </c>
      <c r="O110">
        <f t="shared" si="14"/>
        <v>43.763888888888886</v>
      </c>
      <c r="P110" s="17">
        <v>38.055555555555557</v>
      </c>
      <c r="Q110" s="17">
        <f t="shared" si="15"/>
        <v>119595</v>
      </c>
      <c r="R110" s="14">
        <v>840</v>
      </c>
    </row>
    <row r="111" spans="1:18">
      <c r="A111" s="9" t="s">
        <v>114</v>
      </c>
      <c r="B111" s="17">
        <v>30.555555555555557</v>
      </c>
      <c r="C111" s="17">
        <v>15.277777777777779</v>
      </c>
      <c r="D111" s="18">
        <f t="shared" si="8"/>
        <v>45.833333333333336</v>
      </c>
      <c r="E111" s="11">
        <f t="shared" si="9"/>
        <v>41.666666666666664</v>
      </c>
      <c r="F111" s="14">
        <v>2400</v>
      </c>
      <c r="G111" s="9">
        <v>1982</v>
      </c>
      <c r="I111">
        <f t="shared" si="13"/>
        <v>14.716799999999997</v>
      </c>
      <c r="J111">
        <f t="shared" si="10"/>
        <v>39</v>
      </c>
      <c r="K111">
        <f t="shared" si="11"/>
        <v>1</v>
      </c>
      <c r="L111">
        <f t="shared" si="12"/>
        <v>14.716799999999997</v>
      </c>
      <c r="N111">
        <v>120695</v>
      </c>
      <c r="O111">
        <f t="shared" si="14"/>
        <v>43.763888888888886</v>
      </c>
      <c r="P111" s="17">
        <v>38.055555555555557</v>
      </c>
      <c r="Q111" s="17">
        <f t="shared" si="15"/>
        <v>120695</v>
      </c>
      <c r="R111" s="14">
        <v>1100</v>
      </c>
    </row>
    <row r="112" spans="1:18">
      <c r="A112" s="9" t="s">
        <v>115</v>
      </c>
      <c r="B112" s="17">
        <v>34.861111111111114</v>
      </c>
      <c r="C112" s="17">
        <v>10.845947712418301</v>
      </c>
      <c r="D112" s="18">
        <f t="shared" si="8"/>
        <v>45.707058823529415</v>
      </c>
      <c r="E112" s="11">
        <f t="shared" si="9"/>
        <v>41.666666666666664</v>
      </c>
      <c r="F112" s="14">
        <v>1550</v>
      </c>
      <c r="G112" s="9">
        <v>1988</v>
      </c>
      <c r="I112">
        <f t="shared" si="13"/>
        <v>9.5045999999999982</v>
      </c>
      <c r="J112">
        <f t="shared" si="10"/>
        <v>33</v>
      </c>
      <c r="K112">
        <f t="shared" si="11"/>
        <v>1</v>
      </c>
      <c r="L112">
        <f t="shared" si="12"/>
        <v>9.5045999999999982</v>
      </c>
      <c r="N112">
        <v>123215</v>
      </c>
      <c r="O112">
        <f t="shared" si="14"/>
        <v>43.763888888888886</v>
      </c>
      <c r="P112" s="17">
        <v>38.055555555555557</v>
      </c>
      <c r="Q112" s="17">
        <f t="shared" si="15"/>
        <v>123215</v>
      </c>
      <c r="R112" s="14">
        <v>2520</v>
      </c>
    </row>
    <row r="113" spans="1:18">
      <c r="A113" s="9" t="s">
        <v>116</v>
      </c>
      <c r="B113" s="17">
        <v>29.166666666666668</v>
      </c>
      <c r="C113" s="17">
        <v>13.75</v>
      </c>
      <c r="D113" s="18">
        <f t="shared" si="8"/>
        <v>42.916666666666671</v>
      </c>
      <c r="E113" s="11">
        <f t="shared" si="9"/>
        <v>41.666666666666664</v>
      </c>
      <c r="F113" s="14">
        <v>1340</v>
      </c>
      <c r="G113" s="9">
        <v>1993</v>
      </c>
      <c r="I113">
        <f t="shared" si="13"/>
        <v>8.2168799999999997</v>
      </c>
      <c r="J113">
        <f t="shared" si="10"/>
        <v>28</v>
      </c>
      <c r="K113">
        <f t="shared" si="11"/>
        <v>1</v>
      </c>
      <c r="L113">
        <f t="shared" si="12"/>
        <v>8.2168799999999997</v>
      </c>
      <c r="N113">
        <v>124425</v>
      </c>
      <c r="O113">
        <f t="shared" si="14"/>
        <v>43.763888888888886</v>
      </c>
      <c r="P113" s="17">
        <v>38.055555555555557</v>
      </c>
      <c r="Q113" s="17">
        <f t="shared" si="15"/>
        <v>124425</v>
      </c>
      <c r="R113" s="14">
        <v>1210</v>
      </c>
    </row>
    <row r="114" spans="1:18">
      <c r="A114" s="9" t="s">
        <v>117</v>
      </c>
      <c r="B114" s="17">
        <v>35.416666666666664</v>
      </c>
      <c r="C114" s="17">
        <v>17.033333333333331</v>
      </c>
      <c r="D114" s="18">
        <f t="shared" si="8"/>
        <v>52.449999999999996</v>
      </c>
      <c r="E114" s="11">
        <f t="shared" si="9"/>
        <v>41.666666666666664</v>
      </c>
      <c r="F114" s="14">
        <v>1100</v>
      </c>
      <c r="G114" s="9">
        <v>1988</v>
      </c>
      <c r="I114">
        <f t="shared" si="13"/>
        <v>6.7452000000000005</v>
      </c>
      <c r="J114">
        <f t="shared" si="10"/>
        <v>33</v>
      </c>
      <c r="K114">
        <f t="shared" si="11"/>
        <v>1</v>
      </c>
      <c r="L114">
        <f t="shared" si="12"/>
        <v>6.7452000000000005</v>
      </c>
      <c r="N114">
        <v>125035</v>
      </c>
      <c r="O114">
        <f t="shared" si="14"/>
        <v>43.763888888888886</v>
      </c>
      <c r="P114" s="17">
        <v>38.055555555555557</v>
      </c>
      <c r="Q114" s="17">
        <f t="shared" si="15"/>
        <v>125035</v>
      </c>
      <c r="R114" s="14">
        <v>610</v>
      </c>
    </row>
    <row r="115" spans="1:18">
      <c r="A115" s="9" t="s">
        <v>118</v>
      </c>
      <c r="B115" s="17">
        <v>35.694444444444443</v>
      </c>
      <c r="C115" s="19">
        <v>19.861111111111114</v>
      </c>
      <c r="D115" s="20">
        <f t="shared" si="8"/>
        <v>55.555555555555557</v>
      </c>
      <c r="E115" s="11">
        <f t="shared" si="9"/>
        <v>41.666666666666664</v>
      </c>
      <c r="F115" s="14">
        <v>540</v>
      </c>
      <c r="G115" s="9">
        <v>2012</v>
      </c>
      <c r="I115">
        <f t="shared" si="13"/>
        <v>3.31128</v>
      </c>
      <c r="J115">
        <f t="shared" si="10"/>
        <v>9</v>
      </c>
      <c r="K115">
        <f t="shared" si="11"/>
        <v>1</v>
      </c>
      <c r="L115">
        <f t="shared" si="12"/>
        <v>3.31128</v>
      </c>
      <c r="N115">
        <v>125335</v>
      </c>
      <c r="O115">
        <f t="shared" si="14"/>
        <v>44.002738841666662</v>
      </c>
      <c r="P115" s="17">
        <v>38.263251166666663</v>
      </c>
      <c r="Q115" s="17">
        <f t="shared" si="15"/>
        <v>125335</v>
      </c>
      <c r="R115" s="14">
        <v>300</v>
      </c>
    </row>
    <row r="116" spans="1:18">
      <c r="A116" s="9" t="s">
        <v>119</v>
      </c>
      <c r="B116" s="17">
        <v>50</v>
      </c>
      <c r="C116" s="19">
        <v>5.5555555555555571</v>
      </c>
      <c r="D116" s="20">
        <f t="shared" si="8"/>
        <v>55.555555555555557</v>
      </c>
      <c r="E116" s="11">
        <f t="shared" si="9"/>
        <v>41.666666666666664</v>
      </c>
      <c r="F116" s="14">
        <v>90</v>
      </c>
      <c r="G116" s="9">
        <v>2013</v>
      </c>
      <c r="I116">
        <f t="shared" si="13"/>
        <v>0.55187999999999993</v>
      </c>
      <c r="J116">
        <f t="shared" si="10"/>
        <v>8</v>
      </c>
      <c r="K116">
        <f t="shared" si="11"/>
        <v>1</v>
      </c>
      <c r="L116">
        <f t="shared" si="12"/>
        <v>0.55187999999999993</v>
      </c>
      <c r="N116">
        <v>126375</v>
      </c>
      <c r="O116">
        <f t="shared" si="14"/>
        <v>44.083333333333336</v>
      </c>
      <c r="P116" s="17">
        <v>38.333333333333336</v>
      </c>
      <c r="Q116" s="17">
        <f t="shared" si="15"/>
        <v>126375</v>
      </c>
      <c r="R116" s="14">
        <v>1040</v>
      </c>
    </row>
    <row r="117" spans="1:18">
      <c r="A117" s="9" t="s">
        <v>120</v>
      </c>
      <c r="B117" s="17">
        <v>38.055555555555557</v>
      </c>
      <c r="C117" s="17">
        <v>13.390522875816993</v>
      </c>
      <c r="D117" s="18">
        <f t="shared" si="8"/>
        <v>51.446078431372548</v>
      </c>
      <c r="E117" s="11">
        <f t="shared" si="9"/>
        <v>41.666666666666664</v>
      </c>
      <c r="F117" s="14">
        <v>1210</v>
      </c>
      <c r="G117" s="9">
        <v>1982</v>
      </c>
      <c r="I117">
        <f t="shared" si="13"/>
        <v>7.419719999999999</v>
      </c>
      <c r="J117">
        <f t="shared" si="10"/>
        <v>39</v>
      </c>
      <c r="K117">
        <f t="shared" si="11"/>
        <v>1</v>
      </c>
      <c r="L117">
        <f t="shared" si="12"/>
        <v>7.419719999999999</v>
      </c>
      <c r="N117">
        <v>126875</v>
      </c>
      <c r="O117">
        <f t="shared" si="14"/>
        <v>44.24305555555555</v>
      </c>
      <c r="P117" s="17">
        <v>38.472222222222221</v>
      </c>
      <c r="Q117" s="17">
        <f t="shared" si="15"/>
        <v>126875</v>
      </c>
      <c r="R117" s="14">
        <v>500</v>
      </c>
    </row>
    <row r="118" spans="1:18">
      <c r="A118" s="9" t="s">
        <v>121</v>
      </c>
      <c r="B118" s="17">
        <v>38.263251166666663</v>
      </c>
      <c r="C118" s="17">
        <v>20.138888888888889</v>
      </c>
      <c r="D118" s="18">
        <f t="shared" si="8"/>
        <v>58.402140055555549</v>
      </c>
      <c r="E118" s="11">
        <f t="shared" si="9"/>
        <v>41.666666666666664</v>
      </c>
      <c r="F118" s="14">
        <v>300</v>
      </c>
      <c r="G118" s="9">
        <v>2012</v>
      </c>
      <c r="I118">
        <f t="shared" si="13"/>
        <v>1.8395999999999997</v>
      </c>
      <c r="J118">
        <f t="shared" si="10"/>
        <v>9</v>
      </c>
      <c r="K118">
        <f t="shared" si="11"/>
        <v>1</v>
      </c>
      <c r="L118">
        <f t="shared" si="12"/>
        <v>1.8395999999999997</v>
      </c>
      <c r="N118">
        <v>127064</v>
      </c>
      <c r="O118">
        <f t="shared" si="14"/>
        <v>44.43185473351577</v>
      </c>
      <c r="P118" s="19">
        <v>38.636395420448501</v>
      </c>
      <c r="Q118" s="17">
        <f t="shared" si="15"/>
        <v>127064</v>
      </c>
      <c r="R118" s="14">
        <v>189</v>
      </c>
    </row>
    <row r="119" spans="1:18">
      <c r="A119" s="9" t="s">
        <v>122</v>
      </c>
      <c r="B119" s="17">
        <v>35.277777777777779</v>
      </c>
      <c r="C119" s="17">
        <v>10.431176470588234</v>
      </c>
      <c r="D119" s="18">
        <f t="shared" si="8"/>
        <v>45.708954248366013</v>
      </c>
      <c r="E119" s="11">
        <f t="shared" si="9"/>
        <v>41.666666666666664</v>
      </c>
      <c r="F119" s="14">
        <v>1340</v>
      </c>
      <c r="G119" s="9">
        <v>1989</v>
      </c>
      <c r="I119">
        <f t="shared" si="13"/>
        <v>8.2168799999999997</v>
      </c>
      <c r="J119">
        <f t="shared" si="10"/>
        <v>32</v>
      </c>
      <c r="K119">
        <f t="shared" si="11"/>
        <v>1</v>
      </c>
      <c r="L119">
        <f t="shared" si="12"/>
        <v>8.2168799999999997</v>
      </c>
      <c r="N119">
        <v>128264</v>
      </c>
      <c r="O119">
        <f t="shared" si="14"/>
        <v>44.5625</v>
      </c>
      <c r="P119" s="17">
        <v>38.75</v>
      </c>
      <c r="Q119" s="17">
        <f t="shared" si="15"/>
        <v>128264</v>
      </c>
      <c r="R119" s="14">
        <v>1200</v>
      </c>
    </row>
    <row r="120" spans="1:18">
      <c r="A120" s="9" t="s">
        <v>123</v>
      </c>
      <c r="B120" s="17">
        <v>23.472222222222221</v>
      </c>
      <c r="C120" s="17">
        <v>21.944444444444443</v>
      </c>
      <c r="D120" s="18">
        <f t="shared" si="8"/>
        <v>45.416666666666664</v>
      </c>
      <c r="E120" s="11">
        <f t="shared" si="9"/>
        <v>41.666666666666664</v>
      </c>
      <c r="F120" s="14">
        <v>500</v>
      </c>
      <c r="G120" s="9">
        <v>2007</v>
      </c>
      <c r="I120">
        <f t="shared" si="13"/>
        <v>3.0659999999999998</v>
      </c>
      <c r="J120">
        <f t="shared" si="10"/>
        <v>14</v>
      </c>
      <c r="K120">
        <f t="shared" si="11"/>
        <v>1</v>
      </c>
      <c r="L120">
        <f t="shared" si="12"/>
        <v>3.0659999999999998</v>
      </c>
      <c r="N120">
        <v>129464</v>
      </c>
      <c r="O120">
        <f t="shared" si="14"/>
        <v>44.5625</v>
      </c>
      <c r="P120" s="17">
        <v>38.75</v>
      </c>
      <c r="Q120" s="17">
        <f t="shared" si="15"/>
        <v>129464</v>
      </c>
      <c r="R120" s="14">
        <v>1200</v>
      </c>
    </row>
    <row r="121" spans="1:18">
      <c r="A121" s="9" t="s">
        <v>124</v>
      </c>
      <c r="B121" s="17">
        <v>36.810592993024727</v>
      </c>
      <c r="C121" s="17">
        <v>19.871873933790091</v>
      </c>
      <c r="D121" s="18">
        <f t="shared" si="8"/>
        <v>56.682466926814818</v>
      </c>
      <c r="E121" s="11">
        <f t="shared" si="9"/>
        <v>41.666666666666664</v>
      </c>
      <c r="F121" s="14">
        <v>246</v>
      </c>
      <c r="G121" s="9">
        <v>2012</v>
      </c>
      <c r="I121">
        <f t="shared" si="13"/>
        <v>1.5084719999999998</v>
      </c>
      <c r="J121">
        <f t="shared" si="10"/>
        <v>9</v>
      </c>
      <c r="K121">
        <f t="shared" si="11"/>
        <v>1</v>
      </c>
      <c r="L121">
        <f t="shared" si="12"/>
        <v>1.5084719999999998</v>
      </c>
      <c r="N121">
        <v>131064</v>
      </c>
      <c r="O121">
        <f t="shared" si="14"/>
        <v>45.201388888888886</v>
      </c>
      <c r="P121" s="17">
        <v>39.305555555555557</v>
      </c>
      <c r="Q121" s="17">
        <f t="shared" si="15"/>
        <v>131064</v>
      </c>
      <c r="R121" s="14">
        <v>1600</v>
      </c>
    </row>
    <row r="122" spans="1:18">
      <c r="A122" s="9" t="s">
        <v>125</v>
      </c>
      <c r="B122" s="19">
        <v>31.698936513527805</v>
      </c>
      <c r="C122" s="19">
        <v>23.856619042027752</v>
      </c>
      <c r="D122" s="20">
        <f t="shared" si="8"/>
        <v>55.555555555555557</v>
      </c>
      <c r="E122" s="11">
        <f t="shared" si="9"/>
        <v>41.666666666666664</v>
      </c>
      <c r="F122" s="14">
        <v>260</v>
      </c>
      <c r="G122" s="9">
        <v>2000</v>
      </c>
      <c r="I122">
        <f t="shared" si="13"/>
        <v>1.59432</v>
      </c>
      <c r="J122">
        <f t="shared" si="10"/>
        <v>21</v>
      </c>
      <c r="K122">
        <f t="shared" si="11"/>
        <v>1</v>
      </c>
      <c r="L122">
        <f t="shared" si="12"/>
        <v>1.59432</v>
      </c>
      <c r="N122">
        <v>133044</v>
      </c>
      <c r="O122">
        <f t="shared" si="14"/>
        <v>45.520833333333336</v>
      </c>
      <c r="P122" s="17">
        <v>39.583333333333336</v>
      </c>
      <c r="Q122" s="17">
        <f t="shared" si="15"/>
        <v>133044</v>
      </c>
      <c r="R122" s="14">
        <v>1980</v>
      </c>
    </row>
    <row r="123" spans="1:18">
      <c r="A123" s="9" t="s">
        <v>126</v>
      </c>
      <c r="B123" s="17">
        <v>21.481123462757104</v>
      </c>
      <c r="C123" s="17">
        <v>21.348427456381998</v>
      </c>
      <c r="D123" s="18">
        <f t="shared" si="8"/>
        <v>42.829550919139102</v>
      </c>
      <c r="E123" s="11">
        <f t="shared" si="9"/>
        <v>41.666666666666664</v>
      </c>
      <c r="F123" s="14">
        <v>25</v>
      </c>
      <c r="G123" s="9">
        <v>2015</v>
      </c>
      <c r="I123">
        <f t="shared" si="13"/>
        <v>0.15329999999999999</v>
      </c>
      <c r="J123">
        <f t="shared" si="10"/>
        <v>6</v>
      </c>
      <c r="K123">
        <f t="shared" si="11"/>
        <v>1</v>
      </c>
      <c r="L123">
        <f t="shared" si="12"/>
        <v>0.15329999999999999</v>
      </c>
      <c r="N123">
        <v>134044</v>
      </c>
      <c r="O123">
        <f t="shared" si="14"/>
        <v>45.520833333333336</v>
      </c>
      <c r="P123" s="17">
        <v>39.583333333333336</v>
      </c>
      <c r="Q123" s="17">
        <f t="shared" si="15"/>
        <v>134044</v>
      </c>
      <c r="R123" s="14">
        <v>1000</v>
      </c>
    </row>
    <row r="124" spans="1:18">
      <c r="A124" s="9" t="s">
        <v>127</v>
      </c>
      <c r="B124" s="17">
        <v>39.722222222222221</v>
      </c>
      <c r="C124" s="17">
        <v>15.547385620915033</v>
      </c>
      <c r="D124" s="18">
        <f t="shared" si="8"/>
        <v>55.269607843137251</v>
      </c>
      <c r="E124" s="11">
        <f t="shared" si="9"/>
        <v>41.666666666666664</v>
      </c>
      <c r="F124" s="14">
        <v>1200</v>
      </c>
      <c r="G124" s="9">
        <v>2014</v>
      </c>
      <c r="I124">
        <f t="shared" si="13"/>
        <v>7.3583999999999987</v>
      </c>
      <c r="J124">
        <f t="shared" si="10"/>
        <v>7</v>
      </c>
      <c r="K124">
        <f t="shared" si="11"/>
        <v>1</v>
      </c>
      <c r="L124">
        <f t="shared" si="12"/>
        <v>7.3583999999999987</v>
      </c>
      <c r="N124">
        <v>135244</v>
      </c>
      <c r="O124">
        <f t="shared" si="14"/>
        <v>45.68055555555555</v>
      </c>
      <c r="P124" s="17">
        <v>39.722222222222221</v>
      </c>
      <c r="Q124" s="17">
        <f t="shared" si="15"/>
        <v>135244</v>
      </c>
      <c r="R124" s="14">
        <v>1200</v>
      </c>
    </row>
    <row r="125" spans="1:18">
      <c r="A125" s="9" t="s">
        <v>128</v>
      </c>
      <c r="B125" s="19">
        <v>30.823460821917806</v>
      </c>
      <c r="C125" s="19">
        <v>24.732094733637751</v>
      </c>
      <c r="D125" s="20">
        <f t="shared" si="8"/>
        <v>55.555555555555557</v>
      </c>
      <c r="E125" s="11">
        <f t="shared" si="9"/>
        <v>41.666666666666664</v>
      </c>
      <c r="F125" s="14">
        <v>50</v>
      </c>
      <c r="G125" s="9">
        <v>2013</v>
      </c>
      <c r="I125">
        <f t="shared" si="13"/>
        <v>0.30659999999999998</v>
      </c>
      <c r="J125">
        <f t="shared" si="10"/>
        <v>8</v>
      </c>
      <c r="K125">
        <f t="shared" si="11"/>
        <v>1</v>
      </c>
      <c r="L125">
        <f t="shared" si="12"/>
        <v>0.30659999999999998</v>
      </c>
      <c r="N125">
        <v>136714</v>
      </c>
      <c r="O125">
        <f t="shared" si="14"/>
        <v>45.840277777777779</v>
      </c>
      <c r="P125" s="17">
        <v>39.861111111111114</v>
      </c>
      <c r="Q125" s="17">
        <f t="shared" si="15"/>
        <v>136714</v>
      </c>
      <c r="R125" s="14">
        <v>1470</v>
      </c>
    </row>
    <row r="126" spans="1:18">
      <c r="A126" s="9" t="s">
        <v>129</v>
      </c>
      <c r="B126" s="17">
        <v>22.790533432448534</v>
      </c>
      <c r="C126" s="17">
        <v>20.905885198045034</v>
      </c>
      <c r="D126" s="18">
        <f t="shared" si="8"/>
        <v>43.696418630493568</v>
      </c>
      <c r="E126" s="11">
        <f t="shared" si="9"/>
        <v>41.666666666666664</v>
      </c>
      <c r="F126" s="14">
        <v>135</v>
      </c>
      <c r="G126" s="9">
        <v>2014</v>
      </c>
      <c r="I126">
        <f t="shared" si="13"/>
        <v>0.82782</v>
      </c>
      <c r="J126">
        <f t="shared" si="10"/>
        <v>7</v>
      </c>
      <c r="K126">
        <f t="shared" si="11"/>
        <v>1</v>
      </c>
      <c r="L126">
        <f t="shared" si="12"/>
        <v>0.82782</v>
      </c>
      <c r="N126">
        <v>138694</v>
      </c>
      <c r="O126">
        <f t="shared" si="14"/>
        <v>46.319444444444443</v>
      </c>
      <c r="P126" s="17">
        <v>40.277777777777779</v>
      </c>
      <c r="Q126" s="17">
        <f t="shared" si="15"/>
        <v>138694</v>
      </c>
      <c r="R126" s="14">
        <v>1980</v>
      </c>
    </row>
    <row r="127" spans="1:18">
      <c r="A127" s="9" t="s">
        <v>130</v>
      </c>
      <c r="B127" s="17">
        <v>41.805555555555557</v>
      </c>
      <c r="C127" s="17">
        <v>21.134379084967321</v>
      </c>
      <c r="D127" s="18">
        <f t="shared" si="8"/>
        <v>62.939934640522878</v>
      </c>
      <c r="E127" s="11">
        <f t="shared" si="9"/>
        <v>41.666666666666664</v>
      </c>
      <c r="F127" s="14">
        <v>4620</v>
      </c>
      <c r="G127" s="9">
        <v>2010</v>
      </c>
      <c r="I127">
        <f t="shared" si="13"/>
        <v>28.329840000000001</v>
      </c>
      <c r="J127">
        <f t="shared" si="10"/>
        <v>11</v>
      </c>
      <c r="K127">
        <f t="shared" si="11"/>
        <v>1</v>
      </c>
      <c r="L127">
        <f t="shared" si="12"/>
        <v>28.329840000000001</v>
      </c>
      <c r="N127">
        <v>139894</v>
      </c>
      <c r="O127">
        <f t="shared" si="14"/>
        <v>46.479166666666657</v>
      </c>
      <c r="P127" s="17">
        <v>40.416666666666664</v>
      </c>
      <c r="Q127" s="17">
        <f t="shared" si="15"/>
        <v>139894</v>
      </c>
      <c r="R127" s="14">
        <v>1200</v>
      </c>
    </row>
    <row r="128" spans="1:18">
      <c r="A128" s="9" t="s">
        <v>131</v>
      </c>
      <c r="B128" s="17">
        <v>17.777777777777779</v>
      </c>
      <c r="C128" s="17">
        <v>19.166666666666668</v>
      </c>
      <c r="D128" s="18">
        <f t="shared" si="8"/>
        <v>36.944444444444443</v>
      </c>
      <c r="E128" s="11">
        <f t="shared" si="9"/>
        <v>41.666666666666664</v>
      </c>
      <c r="F128" s="14">
        <v>600</v>
      </c>
      <c r="G128" s="9">
        <v>2015</v>
      </c>
      <c r="I128">
        <f t="shared" si="13"/>
        <v>3.6791999999999994</v>
      </c>
      <c r="J128">
        <f t="shared" si="10"/>
        <v>6</v>
      </c>
      <c r="K128">
        <f t="shared" si="11"/>
        <v>1</v>
      </c>
      <c r="L128">
        <f t="shared" si="12"/>
        <v>3.6791999999999994</v>
      </c>
      <c r="N128">
        <v>140184</v>
      </c>
      <c r="O128">
        <f t="shared" si="14"/>
        <v>46.798611111111107</v>
      </c>
      <c r="P128" s="17">
        <v>40.694444444444443</v>
      </c>
      <c r="Q128" s="17">
        <f t="shared" si="15"/>
        <v>140184</v>
      </c>
      <c r="R128" s="14">
        <v>290</v>
      </c>
    </row>
    <row r="129" spans="1:18">
      <c r="A129" s="9" t="s">
        <v>132</v>
      </c>
      <c r="B129" s="17">
        <v>30.073572847222223</v>
      </c>
      <c r="C129" s="17">
        <v>40.277777777777779</v>
      </c>
      <c r="D129" s="18">
        <f t="shared" si="8"/>
        <v>70.351350625000009</v>
      </c>
      <c r="E129" s="11">
        <f t="shared" si="9"/>
        <v>41.666666666666664</v>
      </c>
      <c r="F129" s="14">
        <v>500</v>
      </c>
      <c r="G129" s="9">
        <v>2010</v>
      </c>
      <c r="I129">
        <f t="shared" si="13"/>
        <v>3.0659999999999998</v>
      </c>
      <c r="J129">
        <f t="shared" si="10"/>
        <v>11</v>
      </c>
      <c r="K129">
        <f t="shared" si="11"/>
        <v>1</v>
      </c>
      <c r="L129">
        <f t="shared" si="12"/>
        <v>3.0659999999999998</v>
      </c>
      <c r="N129">
        <v>140684</v>
      </c>
      <c r="O129">
        <f t="shared" si="14"/>
        <v>46.798611111111107</v>
      </c>
      <c r="P129" s="17">
        <v>40.694444444444443</v>
      </c>
      <c r="Q129" s="17">
        <f t="shared" si="15"/>
        <v>140684</v>
      </c>
      <c r="R129" s="14">
        <v>500</v>
      </c>
    </row>
    <row r="130" spans="1:18">
      <c r="A130" s="9" t="s">
        <v>133</v>
      </c>
      <c r="B130" s="17">
        <v>30.138888888888889</v>
      </c>
      <c r="C130" s="17">
        <v>17.867450980392157</v>
      </c>
      <c r="D130" s="18">
        <f t="shared" si="8"/>
        <v>48.006339869281049</v>
      </c>
      <c r="E130" s="11">
        <f t="shared" si="9"/>
        <v>41.666666666666664</v>
      </c>
      <c r="F130" s="14">
        <v>1000</v>
      </c>
      <c r="G130" s="9">
        <v>2011</v>
      </c>
      <c r="I130">
        <f t="shared" si="13"/>
        <v>6.1319999999999997</v>
      </c>
      <c r="J130">
        <f t="shared" si="10"/>
        <v>10</v>
      </c>
      <c r="K130">
        <f t="shared" si="11"/>
        <v>1</v>
      </c>
      <c r="L130">
        <f t="shared" si="12"/>
        <v>6.1319999999999997</v>
      </c>
      <c r="N130">
        <v>141224</v>
      </c>
      <c r="O130">
        <f t="shared" si="14"/>
        <v>46.958333333333336</v>
      </c>
      <c r="P130" s="17">
        <v>40.833333333333336</v>
      </c>
      <c r="Q130" s="17">
        <f t="shared" si="15"/>
        <v>141224</v>
      </c>
      <c r="R130" s="14">
        <v>540</v>
      </c>
    </row>
    <row r="131" spans="1:18">
      <c r="A131" s="9" t="s">
        <v>134</v>
      </c>
      <c r="B131" s="17">
        <v>18.194444444444443</v>
      </c>
      <c r="C131" s="17">
        <v>11.212924836601307</v>
      </c>
      <c r="D131" s="18">
        <f t="shared" si="8"/>
        <v>29.407369281045749</v>
      </c>
      <c r="E131" s="11">
        <f t="shared" si="9"/>
        <v>41.666666666666664</v>
      </c>
      <c r="F131" s="14">
        <v>4150</v>
      </c>
      <c r="G131" s="9">
        <v>2012</v>
      </c>
      <c r="I131">
        <f t="shared" si="13"/>
        <v>25.447799999999997</v>
      </c>
      <c r="J131">
        <f t="shared" si="10"/>
        <v>9</v>
      </c>
      <c r="K131">
        <f t="shared" si="11"/>
        <v>1</v>
      </c>
      <c r="L131">
        <f t="shared" si="12"/>
        <v>25.447799999999997</v>
      </c>
      <c r="N131">
        <v>143024</v>
      </c>
      <c r="O131">
        <f t="shared" si="14"/>
        <v>47.277777777777779</v>
      </c>
      <c r="P131" s="17">
        <v>41.111111111111114</v>
      </c>
      <c r="Q131" s="17">
        <f t="shared" si="15"/>
        <v>143024</v>
      </c>
      <c r="R131" s="14">
        <v>1800</v>
      </c>
    </row>
    <row r="132" spans="1:18">
      <c r="A132" s="9" t="s">
        <v>135</v>
      </c>
      <c r="B132" s="17">
        <v>24.027777777777779</v>
      </c>
      <c r="C132" s="17">
        <v>17.559983660130722</v>
      </c>
      <c r="D132" s="18">
        <f t="shared" ref="D132:D195" si="16">B132+C132</f>
        <v>41.587761437908497</v>
      </c>
      <c r="E132" s="11">
        <f t="shared" si="9"/>
        <v>41.666666666666664</v>
      </c>
      <c r="F132" s="14">
        <v>1050</v>
      </c>
      <c r="G132" s="9">
        <v>2013</v>
      </c>
      <c r="I132">
        <f t="shared" si="13"/>
        <v>6.4386000000000001</v>
      </c>
      <c r="J132">
        <f t="shared" si="10"/>
        <v>8</v>
      </c>
      <c r="K132">
        <f t="shared" si="11"/>
        <v>1</v>
      </c>
      <c r="L132">
        <f t="shared" si="12"/>
        <v>6.4386000000000001</v>
      </c>
      <c r="N132">
        <v>145344</v>
      </c>
      <c r="O132">
        <f t="shared" si="14"/>
        <v>47.277777777777779</v>
      </c>
      <c r="P132" s="17">
        <v>41.111111111111114</v>
      </c>
      <c r="Q132" s="17">
        <f t="shared" si="15"/>
        <v>145344</v>
      </c>
      <c r="R132" s="14">
        <v>2320</v>
      </c>
    </row>
    <row r="133" spans="1:18">
      <c r="A133" s="9" t="s">
        <v>136</v>
      </c>
      <c r="B133" s="17">
        <v>30.277777777777779</v>
      </c>
      <c r="C133" s="17">
        <v>17.638888888888889</v>
      </c>
      <c r="D133" s="18">
        <f t="shared" si="16"/>
        <v>47.916666666666671</v>
      </c>
      <c r="E133" s="11">
        <f t="shared" ref="E133:E196" si="17">3000/72</f>
        <v>41.666666666666664</v>
      </c>
      <c r="F133" s="14">
        <v>600</v>
      </c>
      <c r="G133" s="9">
        <v>2012</v>
      </c>
      <c r="I133">
        <f t="shared" si="13"/>
        <v>3.6791999999999994</v>
      </c>
      <c r="J133">
        <f t="shared" ref="J133:J196" si="18">2021-G133</f>
        <v>9</v>
      </c>
      <c r="K133">
        <f t="shared" ref="K133:K196" si="19">IF(J133&gt;40,0,1)</f>
        <v>1</v>
      </c>
      <c r="L133">
        <f t="shared" ref="L133:L196" si="20">I133*K133</f>
        <v>3.6791999999999994</v>
      </c>
      <c r="N133">
        <v>146094</v>
      </c>
      <c r="O133">
        <f t="shared" si="14"/>
        <v>47.437499999999993</v>
      </c>
      <c r="P133" s="17">
        <v>41.25</v>
      </c>
      <c r="Q133" s="17">
        <f t="shared" si="15"/>
        <v>146094</v>
      </c>
      <c r="R133" s="14">
        <v>750</v>
      </c>
    </row>
    <row r="134" spans="1:18">
      <c r="A134" s="9" t="s">
        <v>137</v>
      </c>
      <c r="B134" s="19">
        <v>29.049485147970188</v>
      </c>
      <c r="C134" s="19">
        <v>26.506070407585369</v>
      </c>
      <c r="D134" s="20">
        <f t="shared" si="16"/>
        <v>55.555555555555557</v>
      </c>
      <c r="E134" s="11">
        <f t="shared" si="17"/>
        <v>41.666666666666664</v>
      </c>
      <c r="F134" s="14">
        <v>63</v>
      </c>
      <c r="G134" s="9">
        <v>2010</v>
      </c>
      <c r="I134">
        <f t="shared" ref="I134:I197" si="21">F134/1000*8.76*0.7</f>
        <v>0.38631599999999999</v>
      </c>
      <c r="J134">
        <f t="shared" si="18"/>
        <v>11</v>
      </c>
      <c r="K134">
        <f t="shared" si="19"/>
        <v>1</v>
      </c>
      <c r="L134">
        <f t="shared" si="20"/>
        <v>0.38631599999999999</v>
      </c>
      <c r="N134">
        <v>146754</v>
      </c>
      <c r="O134">
        <f t="shared" ref="O134:O197" si="22">P134*1.15</f>
        <v>47.437499999999993</v>
      </c>
      <c r="P134" s="17">
        <v>41.25</v>
      </c>
      <c r="Q134" s="17">
        <f t="shared" ref="Q134:Q197" si="23">Q133+R134</f>
        <v>146754</v>
      </c>
      <c r="R134" s="14">
        <v>660</v>
      </c>
    </row>
    <row r="135" spans="1:18">
      <c r="A135" s="9" t="s">
        <v>138</v>
      </c>
      <c r="B135" s="17">
        <v>37.591966055555559</v>
      </c>
      <c r="C135" s="17">
        <v>18.472222222222221</v>
      </c>
      <c r="D135" s="18">
        <f t="shared" si="16"/>
        <v>56.064188277777781</v>
      </c>
      <c r="E135" s="11">
        <f t="shared" si="17"/>
        <v>41.666666666666664</v>
      </c>
      <c r="F135" s="14">
        <v>1200</v>
      </c>
      <c r="G135" s="9">
        <v>2015</v>
      </c>
      <c r="I135">
        <f t="shared" si="21"/>
        <v>7.3583999999999987</v>
      </c>
      <c r="J135">
        <f t="shared" si="18"/>
        <v>6</v>
      </c>
      <c r="K135">
        <f t="shared" si="19"/>
        <v>1</v>
      </c>
      <c r="L135">
        <f t="shared" si="20"/>
        <v>7.3583999999999987</v>
      </c>
      <c r="N135">
        <v>147024</v>
      </c>
      <c r="O135">
        <f t="shared" si="22"/>
        <v>47.916666666666657</v>
      </c>
      <c r="P135" s="17">
        <v>41.666666666666664</v>
      </c>
      <c r="Q135" s="17">
        <f t="shared" si="23"/>
        <v>147024</v>
      </c>
      <c r="R135" s="14">
        <v>270</v>
      </c>
    </row>
    <row r="136" spans="1:18">
      <c r="A136" s="9" t="s">
        <v>139</v>
      </c>
      <c r="B136" s="17">
        <v>16.666666666666668</v>
      </c>
      <c r="C136" s="17">
        <v>28.676470588235297</v>
      </c>
      <c r="D136" s="18">
        <f t="shared" si="16"/>
        <v>45.343137254901961</v>
      </c>
      <c r="E136" s="11">
        <f t="shared" si="17"/>
        <v>41.666666666666664</v>
      </c>
      <c r="F136" s="14">
        <v>1000</v>
      </c>
      <c r="G136" s="9">
        <v>2015</v>
      </c>
      <c r="I136">
        <f t="shared" si="21"/>
        <v>6.1319999999999997</v>
      </c>
      <c r="J136">
        <f t="shared" si="18"/>
        <v>6</v>
      </c>
      <c r="K136">
        <f t="shared" si="19"/>
        <v>1</v>
      </c>
      <c r="L136">
        <f t="shared" si="20"/>
        <v>6.1319999999999997</v>
      </c>
      <c r="N136">
        <v>147524</v>
      </c>
      <c r="O136">
        <f t="shared" si="22"/>
        <v>47.916666666666657</v>
      </c>
      <c r="P136" s="17">
        <v>41.666666666666664</v>
      </c>
      <c r="Q136" s="17">
        <f t="shared" si="23"/>
        <v>147524</v>
      </c>
      <c r="R136" s="14">
        <v>500</v>
      </c>
    </row>
    <row r="137" spans="1:18">
      <c r="A137" s="9" t="s">
        <v>140</v>
      </c>
      <c r="B137" s="17">
        <v>30</v>
      </c>
      <c r="C137" s="17">
        <v>18.75</v>
      </c>
      <c r="D137" s="18">
        <f t="shared" si="16"/>
        <v>48.75</v>
      </c>
      <c r="E137" s="11">
        <f t="shared" si="17"/>
        <v>41.666666666666664</v>
      </c>
      <c r="F137" s="14">
        <v>600</v>
      </c>
      <c r="G137" s="9">
        <v>2009</v>
      </c>
      <c r="I137">
        <f t="shared" si="21"/>
        <v>3.6791999999999994</v>
      </c>
      <c r="J137">
        <f t="shared" si="18"/>
        <v>12</v>
      </c>
      <c r="K137">
        <f t="shared" si="19"/>
        <v>1</v>
      </c>
      <c r="L137">
        <f t="shared" si="20"/>
        <v>3.6791999999999994</v>
      </c>
      <c r="N137">
        <v>147734</v>
      </c>
      <c r="O137">
        <f t="shared" si="22"/>
        <v>47.916666666666657</v>
      </c>
      <c r="P137" s="17">
        <v>41.666666666666664</v>
      </c>
      <c r="Q137" s="17">
        <f t="shared" si="23"/>
        <v>147734</v>
      </c>
      <c r="R137" s="14">
        <v>210</v>
      </c>
    </row>
    <row r="138" spans="1:18">
      <c r="A138" s="9" t="s">
        <v>141</v>
      </c>
      <c r="B138" s="17">
        <v>35.138888888888886</v>
      </c>
      <c r="C138" s="17">
        <v>20.067287581699347</v>
      </c>
      <c r="D138" s="18">
        <f t="shared" si="16"/>
        <v>55.206176470588233</v>
      </c>
      <c r="E138" s="11">
        <f t="shared" si="17"/>
        <v>41.666666666666664</v>
      </c>
      <c r="F138" s="14">
        <v>1000</v>
      </c>
      <c r="G138" s="9">
        <v>2011</v>
      </c>
      <c r="I138">
        <f t="shared" si="21"/>
        <v>6.1319999999999997</v>
      </c>
      <c r="J138">
        <f t="shared" si="18"/>
        <v>10</v>
      </c>
      <c r="K138">
        <f t="shared" si="19"/>
        <v>1</v>
      </c>
      <c r="L138">
        <f t="shared" si="20"/>
        <v>6.1319999999999997</v>
      </c>
      <c r="N138">
        <v>148034</v>
      </c>
      <c r="O138">
        <f t="shared" si="22"/>
        <v>48.076388888888886</v>
      </c>
      <c r="P138" s="17">
        <v>41.805555555555557</v>
      </c>
      <c r="Q138" s="17">
        <f t="shared" si="23"/>
        <v>148034</v>
      </c>
      <c r="R138" s="14">
        <v>300</v>
      </c>
    </row>
    <row r="139" spans="1:18">
      <c r="A139" s="9" t="s">
        <v>142</v>
      </c>
      <c r="B139" s="17">
        <v>35.972222222222221</v>
      </c>
      <c r="C139" s="17">
        <v>22.576666666666668</v>
      </c>
      <c r="D139" s="18">
        <f t="shared" si="16"/>
        <v>58.548888888888889</v>
      </c>
      <c r="E139" s="11">
        <f t="shared" si="17"/>
        <v>41.666666666666664</v>
      </c>
      <c r="F139" s="14">
        <v>500</v>
      </c>
      <c r="G139" s="9">
        <v>2009</v>
      </c>
      <c r="I139">
        <f t="shared" si="21"/>
        <v>3.0659999999999998</v>
      </c>
      <c r="J139">
        <f t="shared" si="18"/>
        <v>12</v>
      </c>
      <c r="K139">
        <f t="shared" si="19"/>
        <v>1</v>
      </c>
      <c r="L139">
        <f t="shared" si="20"/>
        <v>3.0659999999999998</v>
      </c>
      <c r="N139">
        <v>148534</v>
      </c>
      <c r="O139">
        <f t="shared" si="22"/>
        <v>48.076388888888886</v>
      </c>
      <c r="P139" s="17">
        <v>41.805555555555557</v>
      </c>
      <c r="Q139" s="17">
        <f t="shared" si="23"/>
        <v>148534</v>
      </c>
      <c r="R139" s="14">
        <v>500</v>
      </c>
    </row>
    <row r="140" spans="1:18">
      <c r="A140" s="9" t="s">
        <v>143</v>
      </c>
      <c r="B140" s="17">
        <v>36.944444444444443</v>
      </c>
      <c r="C140" s="17">
        <v>14.769607843137253</v>
      </c>
      <c r="D140" s="18">
        <f t="shared" si="16"/>
        <v>51.714052287581694</v>
      </c>
      <c r="E140" s="11">
        <f t="shared" si="17"/>
        <v>41.666666666666664</v>
      </c>
      <c r="F140" s="14">
        <v>1320</v>
      </c>
      <c r="G140" s="9">
        <v>2013</v>
      </c>
      <c r="I140">
        <f t="shared" si="21"/>
        <v>8.0942399999999992</v>
      </c>
      <c r="J140">
        <f t="shared" si="18"/>
        <v>8</v>
      </c>
      <c r="K140">
        <f t="shared" si="19"/>
        <v>1</v>
      </c>
      <c r="L140">
        <f t="shared" si="20"/>
        <v>8.0942399999999992</v>
      </c>
      <c r="N140">
        <v>153154</v>
      </c>
      <c r="O140">
        <f t="shared" si="22"/>
        <v>48.076388888888886</v>
      </c>
      <c r="P140" s="17">
        <v>41.805555555555557</v>
      </c>
      <c r="Q140" s="17">
        <f t="shared" si="23"/>
        <v>153154</v>
      </c>
      <c r="R140" s="14">
        <v>4620</v>
      </c>
    </row>
    <row r="141" spans="1:18">
      <c r="A141" s="9" t="s">
        <v>144</v>
      </c>
      <c r="B141" s="17">
        <v>37.638888888888886</v>
      </c>
      <c r="C141" s="17">
        <v>17.242647058823529</v>
      </c>
      <c r="D141" s="18">
        <f t="shared" si="16"/>
        <v>54.881535947712415</v>
      </c>
      <c r="E141" s="11">
        <f t="shared" si="17"/>
        <v>41.666666666666664</v>
      </c>
      <c r="F141" s="14">
        <v>1050</v>
      </c>
      <c r="G141" s="9">
        <v>2011</v>
      </c>
      <c r="I141">
        <f t="shared" si="21"/>
        <v>6.4386000000000001</v>
      </c>
      <c r="J141">
        <f t="shared" si="18"/>
        <v>10</v>
      </c>
      <c r="K141">
        <f t="shared" si="19"/>
        <v>1</v>
      </c>
      <c r="L141">
        <f t="shared" si="20"/>
        <v>6.4386000000000001</v>
      </c>
      <c r="N141">
        <v>153214</v>
      </c>
      <c r="O141">
        <f t="shared" si="22"/>
        <v>48.17637293455099</v>
      </c>
      <c r="P141" s="19">
        <v>41.892498203957388</v>
      </c>
      <c r="Q141" s="17">
        <f t="shared" si="23"/>
        <v>153214</v>
      </c>
      <c r="R141" s="14">
        <v>60</v>
      </c>
    </row>
    <row r="142" spans="1:18">
      <c r="A142" s="9" t="s">
        <v>145</v>
      </c>
      <c r="B142" s="17">
        <v>50.972222222222221</v>
      </c>
      <c r="C142" s="17">
        <v>22.287581699346404</v>
      </c>
      <c r="D142" s="18">
        <f t="shared" si="16"/>
        <v>73.259803921568619</v>
      </c>
      <c r="E142" s="11">
        <f t="shared" si="17"/>
        <v>41.666666666666664</v>
      </c>
      <c r="F142" s="14">
        <v>210</v>
      </c>
      <c r="G142" s="9">
        <v>1982</v>
      </c>
      <c r="I142">
        <f t="shared" si="21"/>
        <v>1.2877199999999998</v>
      </c>
      <c r="J142">
        <f t="shared" si="18"/>
        <v>39</v>
      </c>
      <c r="K142">
        <f t="shared" si="19"/>
        <v>1</v>
      </c>
      <c r="L142">
        <f t="shared" si="20"/>
        <v>1.2877199999999998</v>
      </c>
      <c r="N142">
        <v>154814</v>
      </c>
      <c r="O142">
        <f t="shared" si="22"/>
        <v>48.325814940121361</v>
      </c>
      <c r="P142" s="17">
        <v>42.02244777401858</v>
      </c>
      <c r="Q142" s="17">
        <f t="shared" si="23"/>
        <v>154814</v>
      </c>
      <c r="R142" s="14">
        <v>1600</v>
      </c>
    </row>
    <row r="143" spans="1:18">
      <c r="A143" s="9" t="s">
        <v>146</v>
      </c>
      <c r="B143" s="17">
        <v>27.916666666666664</v>
      </c>
      <c r="C143" s="17">
        <v>12.941176470588236</v>
      </c>
      <c r="D143" s="18">
        <f t="shared" si="16"/>
        <v>40.857843137254903</v>
      </c>
      <c r="E143" s="11">
        <f t="shared" si="17"/>
        <v>41.666666666666664</v>
      </c>
      <c r="F143" s="14">
        <v>1200</v>
      </c>
      <c r="G143" s="9">
        <v>2014</v>
      </c>
      <c r="I143">
        <f t="shared" si="21"/>
        <v>7.3583999999999987</v>
      </c>
      <c r="J143">
        <f t="shared" si="18"/>
        <v>7</v>
      </c>
      <c r="K143">
        <f t="shared" si="19"/>
        <v>1</v>
      </c>
      <c r="L143">
        <f t="shared" si="20"/>
        <v>7.3583999999999987</v>
      </c>
      <c r="N143">
        <v>154878</v>
      </c>
      <c r="O143">
        <f t="shared" si="22"/>
        <v>49.378069301325063</v>
      </c>
      <c r="P143" s="19">
        <v>42.937451566369624</v>
      </c>
      <c r="Q143" s="17">
        <f t="shared" si="23"/>
        <v>154878</v>
      </c>
      <c r="R143" s="14">
        <v>64</v>
      </c>
    </row>
    <row r="144" spans="1:18">
      <c r="A144" s="9" t="s">
        <v>147</v>
      </c>
      <c r="B144" s="17">
        <v>43.611111111111114</v>
      </c>
      <c r="C144" s="17">
        <v>15.0559477124183</v>
      </c>
      <c r="D144" s="18">
        <f t="shared" si="16"/>
        <v>58.667058823529416</v>
      </c>
      <c r="E144" s="11">
        <f t="shared" si="17"/>
        <v>41.666666666666664</v>
      </c>
      <c r="F144" s="14">
        <v>2000</v>
      </c>
      <c r="G144" s="9">
        <v>2002</v>
      </c>
      <c r="I144">
        <f t="shared" si="21"/>
        <v>12.263999999999999</v>
      </c>
      <c r="J144">
        <f t="shared" si="18"/>
        <v>19</v>
      </c>
      <c r="K144">
        <f t="shared" si="19"/>
        <v>1</v>
      </c>
      <c r="L144">
        <f t="shared" si="20"/>
        <v>12.263999999999999</v>
      </c>
      <c r="N144">
        <v>154941</v>
      </c>
      <c r="O144">
        <f t="shared" si="22"/>
        <v>49.378074291476402</v>
      </c>
      <c r="P144" s="19">
        <v>42.937455905631658</v>
      </c>
      <c r="Q144" s="17">
        <f t="shared" si="23"/>
        <v>154941</v>
      </c>
      <c r="R144" s="14">
        <v>63</v>
      </c>
    </row>
    <row r="145" spans="1:18">
      <c r="A145" s="9" t="s">
        <v>148</v>
      </c>
      <c r="B145" s="17">
        <v>34.722222222222221</v>
      </c>
      <c r="C145" s="17">
        <v>17.202777777777776</v>
      </c>
      <c r="D145" s="18">
        <f t="shared" si="16"/>
        <v>51.924999999999997</v>
      </c>
      <c r="E145" s="11">
        <f t="shared" si="17"/>
        <v>41.666666666666664</v>
      </c>
      <c r="F145" s="14">
        <v>1080</v>
      </c>
      <c r="G145" s="9">
        <v>2009</v>
      </c>
      <c r="I145">
        <f t="shared" si="21"/>
        <v>6.62256</v>
      </c>
      <c r="J145">
        <f t="shared" si="18"/>
        <v>12</v>
      </c>
      <c r="K145">
        <f t="shared" si="19"/>
        <v>1</v>
      </c>
      <c r="L145">
        <f t="shared" si="20"/>
        <v>6.62256</v>
      </c>
      <c r="N145">
        <v>155451</v>
      </c>
      <c r="O145">
        <f t="shared" si="22"/>
        <v>49.411800811423895</v>
      </c>
      <c r="P145" s="19">
        <v>42.966783314281649</v>
      </c>
      <c r="Q145" s="17">
        <f t="shared" si="23"/>
        <v>155451</v>
      </c>
      <c r="R145" s="14">
        <v>510</v>
      </c>
    </row>
    <row r="146" spans="1:18">
      <c r="A146" s="9" t="s">
        <v>149</v>
      </c>
      <c r="B146" s="17">
        <v>54.305555555555557</v>
      </c>
      <c r="C146" s="17">
        <v>16.388888888888889</v>
      </c>
      <c r="D146" s="18">
        <f t="shared" si="16"/>
        <v>70.694444444444443</v>
      </c>
      <c r="E146" s="11">
        <f t="shared" si="17"/>
        <v>41.666666666666664</v>
      </c>
      <c r="F146" s="14">
        <v>1340</v>
      </c>
      <c r="G146" s="9">
        <v>1983</v>
      </c>
      <c r="I146">
        <f t="shared" si="21"/>
        <v>8.2168799999999997</v>
      </c>
      <c r="J146">
        <f t="shared" si="18"/>
        <v>38</v>
      </c>
      <c r="K146">
        <f t="shared" si="19"/>
        <v>1</v>
      </c>
      <c r="L146">
        <f t="shared" si="20"/>
        <v>8.2168799999999997</v>
      </c>
      <c r="N146">
        <v>156951</v>
      </c>
      <c r="O146">
        <f t="shared" si="22"/>
        <v>50.152777777777779</v>
      </c>
      <c r="P146" s="17">
        <v>43.611111111111114</v>
      </c>
      <c r="Q146" s="17">
        <f t="shared" si="23"/>
        <v>156951</v>
      </c>
      <c r="R146" s="14">
        <v>1500</v>
      </c>
    </row>
    <row r="147" spans="1:18">
      <c r="A147" s="9" t="s">
        <v>150</v>
      </c>
      <c r="B147" s="17">
        <v>36.25</v>
      </c>
      <c r="C147" s="17">
        <v>25.972222222222221</v>
      </c>
      <c r="D147" s="18">
        <f t="shared" si="16"/>
        <v>62.222222222222221</v>
      </c>
      <c r="E147" s="11">
        <f t="shared" si="17"/>
        <v>41.666666666666664</v>
      </c>
      <c r="F147" s="14">
        <v>600</v>
      </c>
      <c r="G147" s="9">
        <v>2014</v>
      </c>
      <c r="I147">
        <f t="shared" si="21"/>
        <v>3.6791999999999994</v>
      </c>
      <c r="J147">
        <f t="shared" si="18"/>
        <v>7</v>
      </c>
      <c r="K147">
        <f t="shared" si="19"/>
        <v>1</v>
      </c>
      <c r="L147">
        <f t="shared" si="20"/>
        <v>3.6791999999999994</v>
      </c>
      <c r="N147">
        <v>158951</v>
      </c>
      <c r="O147">
        <f t="shared" si="22"/>
        <v>50.152777777777779</v>
      </c>
      <c r="P147" s="17">
        <v>43.611111111111114</v>
      </c>
      <c r="Q147" s="17">
        <f t="shared" si="23"/>
        <v>158951</v>
      </c>
      <c r="R147" s="14">
        <v>2000</v>
      </c>
    </row>
    <row r="148" spans="1:18">
      <c r="A148" s="9" t="s">
        <v>151</v>
      </c>
      <c r="B148" s="17">
        <v>36.666666666666664</v>
      </c>
      <c r="C148" s="17">
        <v>17.332205882352937</v>
      </c>
      <c r="D148" s="18">
        <f t="shared" si="16"/>
        <v>53.998872549019602</v>
      </c>
      <c r="E148" s="11">
        <f t="shared" si="17"/>
        <v>41.666666666666664</v>
      </c>
      <c r="F148" s="14">
        <v>2130</v>
      </c>
      <c r="G148" s="9">
        <v>1986</v>
      </c>
      <c r="I148">
        <f t="shared" si="21"/>
        <v>13.061159999999999</v>
      </c>
      <c r="J148">
        <f t="shared" si="18"/>
        <v>35</v>
      </c>
      <c r="K148">
        <f t="shared" si="19"/>
        <v>1</v>
      </c>
      <c r="L148">
        <f t="shared" si="20"/>
        <v>13.061159999999999</v>
      </c>
      <c r="N148">
        <v>160321</v>
      </c>
      <c r="O148">
        <f t="shared" si="22"/>
        <v>50.152777777777779</v>
      </c>
      <c r="P148" s="17">
        <v>43.611111111111114</v>
      </c>
      <c r="Q148" s="17">
        <f t="shared" si="23"/>
        <v>160321</v>
      </c>
      <c r="R148" s="14">
        <v>1370</v>
      </c>
    </row>
    <row r="149" spans="1:18">
      <c r="A149" s="9" t="s">
        <v>152</v>
      </c>
      <c r="B149" s="17">
        <v>31.388888888888889</v>
      </c>
      <c r="C149" s="17">
        <v>15.416666666666666</v>
      </c>
      <c r="D149" s="18">
        <f t="shared" si="16"/>
        <v>46.805555555555557</v>
      </c>
      <c r="E149" s="11">
        <f t="shared" si="17"/>
        <v>41.666666666666664</v>
      </c>
      <c r="F149" s="15">
        <v>1980</v>
      </c>
      <c r="G149" s="9">
        <v>2015</v>
      </c>
      <c r="I149">
        <f t="shared" si="21"/>
        <v>12.141359999999999</v>
      </c>
      <c r="J149">
        <f t="shared" si="18"/>
        <v>6</v>
      </c>
      <c r="K149">
        <f t="shared" si="19"/>
        <v>1</v>
      </c>
      <c r="L149">
        <f t="shared" si="20"/>
        <v>12.141359999999999</v>
      </c>
      <c r="N149">
        <v>162081</v>
      </c>
      <c r="O149">
        <f t="shared" si="22"/>
        <v>50.312499999999993</v>
      </c>
      <c r="P149" s="17">
        <v>43.75</v>
      </c>
      <c r="Q149" s="17">
        <f t="shared" si="23"/>
        <v>162081</v>
      </c>
      <c r="R149" s="14">
        <v>1760</v>
      </c>
    </row>
    <row r="150" spans="1:18">
      <c r="A150" s="9" t="s">
        <v>153</v>
      </c>
      <c r="B150" s="17">
        <v>32.5</v>
      </c>
      <c r="C150" s="17">
        <v>11.678970588235295</v>
      </c>
      <c r="D150" s="18">
        <f t="shared" si="16"/>
        <v>44.178970588235295</v>
      </c>
      <c r="E150" s="11">
        <f t="shared" si="17"/>
        <v>41.666666666666664</v>
      </c>
      <c r="F150" s="15">
        <v>1200</v>
      </c>
      <c r="G150" s="9">
        <v>2014</v>
      </c>
      <c r="I150">
        <f t="shared" si="21"/>
        <v>7.3583999999999987</v>
      </c>
      <c r="J150">
        <f t="shared" si="18"/>
        <v>7</v>
      </c>
      <c r="K150">
        <f t="shared" si="19"/>
        <v>1</v>
      </c>
      <c r="L150">
        <f t="shared" si="20"/>
        <v>7.3583999999999987</v>
      </c>
      <c r="N150">
        <v>163431</v>
      </c>
      <c r="O150">
        <f t="shared" si="22"/>
        <v>50.487352988561298</v>
      </c>
      <c r="P150" s="17">
        <v>43.902046077009828</v>
      </c>
      <c r="Q150" s="17">
        <f t="shared" si="23"/>
        <v>163431</v>
      </c>
      <c r="R150" s="14">
        <v>1350</v>
      </c>
    </row>
    <row r="151" spans="1:18">
      <c r="A151" s="9" t="s">
        <v>154</v>
      </c>
      <c r="B151" s="17">
        <v>37.361111111111114</v>
      </c>
      <c r="C151" s="17">
        <v>32.916666666666664</v>
      </c>
      <c r="D151" s="18">
        <f t="shared" si="16"/>
        <v>70.277777777777771</v>
      </c>
      <c r="E151" s="11">
        <f t="shared" si="17"/>
        <v>41.666666666666664</v>
      </c>
      <c r="F151" s="14">
        <v>1320</v>
      </c>
      <c r="G151" s="9">
        <v>2019</v>
      </c>
      <c r="I151">
        <f t="shared" si="21"/>
        <v>8.0942399999999992</v>
      </c>
      <c r="J151">
        <f t="shared" si="18"/>
        <v>2</v>
      </c>
      <c r="K151">
        <f t="shared" si="19"/>
        <v>1</v>
      </c>
      <c r="L151">
        <f t="shared" si="20"/>
        <v>8.0942399999999992</v>
      </c>
      <c r="N151">
        <v>163521</v>
      </c>
      <c r="O151">
        <f t="shared" si="22"/>
        <v>51.43055555555555</v>
      </c>
      <c r="P151" s="17">
        <v>44.722222222222221</v>
      </c>
      <c r="Q151" s="17">
        <f t="shared" si="23"/>
        <v>163521</v>
      </c>
      <c r="R151" s="14">
        <v>90</v>
      </c>
    </row>
    <row r="152" spans="1:18">
      <c r="A152" s="9" t="s">
        <v>155</v>
      </c>
      <c r="B152" s="17">
        <v>34.305555555555557</v>
      </c>
      <c r="C152" s="17">
        <v>22.761437908496735</v>
      </c>
      <c r="D152" s="18">
        <f t="shared" si="16"/>
        <v>57.066993464052288</v>
      </c>
      <c r="E152" s="11">
        <f t="shared" si="17"/>
        <v>41.666666666666664</v>
      </c>
      <c r="F152" s="14">
        <v>800</v>
      </c>
      <c r="G152" s="9">
        <v>2018</v>
      </c>
      <c r="I152">
        <f t="shared" si="21"/>
        <v>4.9055999999999997</v>
      </c>
      <c r="J152">
        <f t="shared" si="18"/>
        <v>3</v>
      </c>
      <c r="K152">
        <f t="shared" si="19"/>
        <v>1</v>
      </c>
      <c r="L152">
        <f t="shared" si="20"/>
        <v>4.9055999999999997</v>
      </c>
      <c r="N152">
        <v>164841</v>
      </c>
      <c r="O152">
        <f t="shared" si="22"/>
        <v>51.43055555555555</v>
      </c>
      <c r="P152" s="17">
        <v>44.722222222222221</v>
      </c>
      <c r="Q152" s="17">
        <f t="shared" si="23"/>
        <v>164841</v>
      </c>
      <c r="R152" s="14">
        <v>1320</v>
      </c>
    </row>
    <row r="153" spans="1:18">
      <c r="A153" s="9" t="s">
        <v>156</v>
      </c>
      <c r="B153" s="17">
        <v>37.361111111111114</v>
      </c>
      <c r="C153" s="17">
        <v>9.4983333333333313</v>
      </c>
      <c r="D153" s="18">
        <f t="shared" si="16"/>
        <v>46.859444444444449</v>
      </c>
      <c r="E153" s="11">
        <f t="shared" si="17"/>
        <v>41.666666666666664</v>
      </c>
      <c r="F153" s="14">
        <v>1980</v>
      </c>
      <c r="G153" s="9">
        <v>2014</v>
      </c>
      <c r="I153">
        <f t="shared" si="21"/>
        <v>12.141359999999999</v>
      </c>
      <c r="J153">
        <f t="shared" si="18"/>
        <v>7</v>
      </c>
      <c r="K153">
        <f t="shared" si="19"/>
        <v>1</v>
      </c>
      <c r="L153">
        <f t="shared" si="20"/>
        <v>12.141359999999999</v>
      </c>
      <c r="N153">
        <v>164931</v>
      </c>
      <c r="O153">
        <f t="shared" si="22"/>
        <v>52.069444444444443</v>
      </c>
      <c r="P153" s="17">
        <v>45.277777777777779</v>
      </c>
      <c r="Q153" s="17">
        <f t="shared" si="23"/>
        <v>164931</v>
      </c>
      <c r="R153" s="14">
        <v>90</v>
      </c>
    </row>
    <row r="154" spans="1:18">
      <c r="A154" s="9" t="s">
        <v>157</v>
      </c>
      <c r="B154" s="17">
        <v>22.555179638888887</v>
      </c>
      <c r="C154" s="17">
        <v>21.944444444444443</v>
      </c>
      <c r="D154" s="18">
        <f t="shared" si="16"/>
        <v>44.49962408333333</v>
      </c>
      <c r="E154" s="11">
        <f t="shared" si="17"/>
        <v>41.666666666666664</v>
      </c>
      <c r="F154" s="14">
        <v>240</v>
      </c>
      <c r="G154" s="9">
        <v>1976</v>
      </c>
      <c r="I154">
        <f t="shared" si="21"/>
        <v>1.4716799999999999</v>
      </c>
      <c r="J154">
        <f t="shared" si="18"/>
        <v>45</v>
      </c>
      <c r="K154">
        <f t="shared" si="19"/>
        <v>0</v>
      </c>
      <c r="L154">
        <f t="shared" si="20"/>
        <v>0</v>
      </c>
      <c r="N154">
        <v>166531</v>
      </c>
      <c r="O154">
        <f t="shared" si="22"/>
        <v>52.069444444444443</v>
      </c>
      <c r="P154" s="17">
        <v>45.277777777777779</v>
      </c>
      <c r="Q154" s="17">
        <f t="shared" si="23"/>
        <v>166531</v>
      </c>
      <c r="R154" s="14">
        <v>1600</v>
      </c>
    </row>
    <row r="155" spans="1:18">
      <c r="A155" s="9" t="s">
        <v>158</v>
      </c>
      <c r="B155" s="17">
        <v>24.305555555555557</v>
      </c>
      <c r="C155" s="17">
        <v>14.711601307189543</v>
      </c>
      <c r="D155" s="18">
        <f t="shared" si="16"/>
        <v>39.017156862745097</v>
      </c>
      <c r="E155" s="11">
        <f t="shared" si="17"/>
        <v>41.666666666666664</v>
      </c>
      <c r="F155" s="14">
        <v>1200</v>
      </c>
      <c r="G155" s="9">
        <v>2014</v>
      </c>
      <c r="I155">
        <f t="shared" si="21"/>
        <v>7.3583999999999987</v>
      </c>
      <c r="J155">
        <f t="shared" si="18"/>
        <v>7</v>
      </c>
      <c r="K155">
        <f t="shared" si="19"/>
        <v>1</v>
      </c>
      <c r="L155">
        <f t="shared" si="20"/>
        <v>7.3583999999999987</v>
      </c>
      <c r="N155">
        <v>167161</v>
      </c>
      <c r="O155">
        <f t="shared" si="22"/>
        <v>52.229166666666657</v>
      </c>
      <c r="P155" s="17">
        <v>45.416666666666664</v>
      </c>
      <c r="Q155" s="17">
        <f t="shared" si="23"/>
        <v>167161</v>
      </c>
      <c r="R155" s="14">
        <v>630</v>
      </c>
    </row>
    <row r="156" spans="1:18">
      <c r="A156" s="9" t="s">
        <v>159</v>
      </c>
      <c r="B156" s="17">
        <v>41.666666666666664</v>
      </c>
      <c r="C156" s="17">
        <v>21.317401960784316</v>
      </c>
      <c r="D156" s="18">
        <f t="shared" si="16"/>
        <v>62.984068627450981</v>
      </c>
      <c r="E156" s="11">
        <f t="shared" si="17"/>
        <v>41.666666666666664</v>
      </c>
      <c r="F156" s="14">
        <v>500</v>
      </c>
      <c r="G156" s="9">
        <v>2017</v>
      </c>
      <c r="I156">
        <f t="shared" si="21"/>
        <v>3.0659999999999998</v>
      </c>
      <c r="J156">
        <f t="shared" si="18"/>
        <v>4</v>
      </c>
      <c r="K156">
        <f t="shared" si="19"/>
        <v>1</v>
      </c>
      <c r="L156">
        <f t="shared" si="20"/>
        <v>3.0659999999999998</v>
      </c>
      <c r="N156">
        <v>169561</v>
      </c>
      <c r="O156">
        <f t="shared" si="22"/>
        <v>52.708333333333329</v>
      </c>
      <c r="P156" s="17">
        <v>45.833333333333336</v>
      </c>
      <c r="Q156" s="17">
        <f t="shared" si="23"/>
        <v>169561</v>
      </c>
      <c r="R156" s="14">
        <v>2400</v>
      </c>
    </row>
    <row r="157" spans="1:18">
      <c r="A157" s="9" t="s">
        <v>160</v>
      </c>
      <c r="B157" s="17">
        <v>19.722222222222221</v>
      </c>
      <c r="C157" s="17">
        <v>9.4444444444444446</v>
      </c>
      <c r="D157" s="18">
        <f t="shared" si="16"/>
        <v>29.166666666666664</v>
      </c>
      <c r="E157" s="11">
        <f t="shared" si="17"/>
        <v>41.666666666666664</v>
      </c>
      <c r="F157" s="14">
        <v>2600</v>
      </c>
      <c r="G157" s="9">
        <v>1983</v>
      </c>
      <c r="I157">
        <f t="shared" si="21"/>
        <v>15.943199999999999</v>
      </c>
      <c r="J157">
        <f t="shared" si="18"/>
        <v>38</v>
      </c>
      <c r="K157">
        <f t="shared" si="19"/>
        <v>1</v>
      </c>
      <c r="L157">
        <f t="shared" si="20"/>
        <v>15.943199999999999</v>
      </c>
      <c r="N157">
        <v>169651</v>
      </c>
      <c r="O157">
        <f t="shared" si="22"/>
        <v>53.027777777777779</v>
      </c>
      <c r="P157" s="17">
        <v>46.111111111111114</v>
      </c>
      <c r="Q157" s="17">
        <f t="shared" si="23"/>
        <v>169651</v>
      </c>
      <c r="R157" s="14">
        <v>90</v>
      </c>
    </row>
    <row r="158" spans="1:18">
      <c r="A158" s="9" t="s">
        <v>161</v>
      </c>
      <c r="B158" s="17">
        <v>53.472222222222221</v>
      </c>
      <c r="C158" s="17">
        <v>15.367647058823529</v>
      </c>
      <c r="D158" s="18">
        <f t="shared" si="16"/>
        <v>68.83986928104575</v>
      </c>
      <c r="E158" s="11">
        <f t="shared" si="17"/>
        <v>41.666666666666664</v>
      </c>
      <c r="F158" s="14">
        <v>1260</v>
      </c>
      <c r="G158" s="9">
        <v>1984</v>
      </c>
      <c r="I158">
        <f t="shared" si="21"/>
        <v>7.7263199999999994</v>
      </c>
      <c r="J158">
        <f t="shared" si="18"/>
        <v>37</v>
      </c>
      <c r="K158">
        <f t="shared" si="19"/>
        <v>1</v>
      </c>
      <c r="L158">
        <f t="shared" si="20"/>
        <v>7.7263199999999994</v>
      </c>
      <c r="N158">
        <v>170261</v>
      </c>
      <c r="O158">
        <f t="shared" si="22"/>
        <v>53.187499999999993</v>
      </c>
      <c r="P158" s="17">
        <v>46.25</v>
      </c>
      <c r="Q158" s="17">
        <f t="shared" si="23"/>
        <v>170261</v>
      </c>
      <c r="R158" s="14">
        <v>610</v>
      </c>
    </row>
    <row r="159" spans="1:18">
      <c r="A159" s="9" t="s">
        <v>162</v>
      </c>
      <c r="B159" s="17">
        <v>30.694444444444443</v>
      </c>
      <c r="C159" s="17">
        <v>6.0212418300653603</v>
      </c>
      <c r="D159" s="18">
        <f t="shared" si="16"/>
        <v>36.715686274509807</v>
      </c>
      <c r="E159" s="11">
        <f t="shared" si="17"/>
        <v>41.666666666666664</v>
      </c>
      <c r="F159" s="14">
        <v>1100</v>
      </c>
      <c r="G159" s="9">
        <v>1974</v>
      </c>
      <c r="I159">
        <f t="shared" si="21"/>
        <v>6.7452000000000005</v>
      </c>
      <c r="J159">
        <f t="shared" si="18"/>
        <v>47</v>
      </c>
      <c r="K159">
        <f t="shared" si="19"/>
        <v>0</v>
      </c>
      <c r="L159">
        <f t="shared" si="20"/>
        <v>0</v>
      </c>
      <c r="N159">
        <v>172081</v>
      </c>
      <c r="O159">
        <f t="shared" si="22"/>
        <v>53.187499999999993</v>
      </c>
      <c r="P159" s="17">
        <v>46.25</v>
      </c>
      <c r="Q159" s="17">
        <f t="shared" si="23"/>
        <v>172081</v>
      </c>
      <c r="R159" s="14">
        <v>1820</v>
      </c>
    </row>
    <row r="160" spans="1:18">
      <c r="A160" s="9" t="s">
        <v>163</v>
      </c>
      <c r="B160" s="17">
        <v>32.083333333333336</v>
      </c>
      <c r="C160" s="17">
        <v>30.30228758169935</v>
      </c>
      <c r="D160" s="18">
        <f t="shared" si="16"/>
        <v>62.385620915032689</v>
      </c>
      <c r="E160" s="11">
        <f t="shared" si="17"/>
        <v>41.666666666666664</v>
      </c>
      <c r="F160" s="14">
        <v>750</v>
      </c>
      <c r="G160" s="9">
        <v>2016</v>
      </c>
      <c r="I160">
        <f t="shared" si="21"/>
        <v>4.5990000000000002</v>
      </c>
      <c r="J160">
        <f t="shared" si="18"/>
        <v>5</v>
      </c>
      <c r="K160">
        <f t="shared" si="19"/>
        <v>1</v>
      </c>
      <c r="L160">
        <f t="shared" si="20"/>
        <v>4.5990000000000002</v>
      </c>
      <c r="N160">
        <v>173131</v>
      </c>
      <c r="O160">
        <f t="shared" si="22"/>
        <v>53.666666666666657</v>
      </c>
      <c r="P160" s="17">
        <v>46.666666666666664</v>
      </c>
      <c r="Q160" s="17">
        <f t="shared" si="23"/>
        <v>173131</v>
      </c>
      <c r="R160" s="14">
        <v>1050</v>
      </c>
    </row>
    <row r="161" spans="1:18">
      <c r="A161" s="9" t="s">
        <v>164</v>
      </c>
      <c r="B161" s="17">
        <v>32.222222222222221</v>
      </c>
      <c r="C161" s="17">
        <v>20.490196078431367</v>
      </c>
      <c r="D161" s="18">
        <f t="shared" si="16"/>
        <v>52.712418300653589</v>
      </c>
      <c r="E161" s="11">
        <f t="shared" si="17"/>
        <v>41.666666666666664</v>
      </c>
      <c r="F161" s="14">
        <v>660</v>
      </c>
      <c r="G161" s="9">
        <v>2017</v>
      </c>
      <c r="I161">
        <f t="shared" si="21"/>
        <v>4.0471199999999996</v>
      </c>
      <c r="J161">
        <f t="shared" si="18"/>
        <v>4</v>
      </c>
      <c r="K161">
        <f t="shared" si="19"/>
        <v>1</v>
      </c>
      <c r="L161">
        <f t="shared" si="20"/>
        <v>4.0471199999999996</v>
      </c>
      <c r="N161">
        <v>173731</v>
      </c>
      <c r="O161">
        <f t="shared" si="22"/>
        <v>53.729660056944439</v>
      </c>
      <c r="P161" s="17">
        <v>46.72144352777778</v>
      </c>
      <c r="Q161" s="17">
        <f t="shared" si="23"/>
        <v>173731</v>
      </c>
      <c r="R161" s="14">
        <v>600</v>
      </c>
    </row>
    <row r="162" spans="1:18">
      <c r="A162" s="9" t="s">
        <v>165</v>
      </c>
      <c r="B162" s="17">
        <v>33.055555555555557</v>
      </c>
      <c r="C162" s="17">
        <v>28.055555555555557</v>
      </c>
      <c r="D162" s="18">
        <f t="shared" si="16"/>
        <v>61.111111111111114</v>
      </c>
      <c r="E162" s="11">
        <f t="shared" si="17"/>
        <v>41.666666666666664</v>
      </c>
      <c r="F162" s="14">
        <v>750</v>
      </c>
      <c r="G162" s="9">
        <v>1997</v>
      </c>
      <c r="I162">
        <f t="shared" si="21"/>
        <v>4.5990000000000002</v>
      </c>
      <c r="J162">
        <f t="shared" si="18"/>
        <v>24</v>
      </c>
      <c r="K162">
        <f t="shared" si="19"/>
        <v>1</v>
      </c>
      <c r="L162">
        <f t="shared" si="20"/>
        <v>4.5990000000000002</v>
      </c>
      <c r="N162">
        <v>175081</v>
      </c>
      <c r="O162">
        <f t="shared" si="22"/>
        <v>53.826388888888886</v>
      </c>
      <c r="P162" s="17">
        <v>46.805555555555557</v>
      </c>
      <c r="Q162" s="17">
        <f t="shared" si="23"/>
        <v>175081</v>
      </c>
      <c r="R162" s="14">
        <v>1350</v>
      </c>
    </row>
    <row r="163" spans="1:18">
      <c r="A163" s="9" t="s">
        <v>166</v>
      </c>
      <c r="B163" s="17">
        <v>41.25</v>
      </c>
      <c r="C163" s="17">
        <v>23.888888888888889</v>
      </c>
      <c r="D163" s="18">
        <f t="shared" si="16"/>
        <v>65.138888888888886</v>
      </c>
      <c r="E163" s="11">
        <f t="shared" si="17"/>
        <v>41.666666666666664</v>
      </c>
      <c r="F163" s="14">
        <v>660</v>
      </c>
      <c r="G163" s="9">
        <v>2017</v>
      </c>
      <c r="I163">
        <f t="shared" si="21"/>
        <v>4.0471199999999996</v>
      </c>
      <c r="J163">
        <f t="shared" si="18"/>
        <v>4</v>
      </c>
      <c r="K163">
        <f t="shared" si="19"/>
        <v>1</v>
      </c>
      <c r="L163">
        <f t="shared" si="20"/>
        <v>4.0471199999999996</v>
      </c>
      <c r="N163">
        <v>176191</v>
      </c>
      <c r="O163">
        <f t="shared" si="22"/>
        <v>53.986111111111107</v>
      </c>
      <c r="P163" s="17">
        <v>46.944444444444443</v>
      </c>
      <c r="Q163" s="17">
        <f t="shared" si="23"/>
        <v>176191</v>
      </c>
      <c r="R163" s="14">
        <v>1110</v>
      </c>
    </row>
    <row r="164" spans="1:18">
      <c r="A164" s="9" t="s">
        <v>167</v>
      </c>
      <c r="B164" s="17">
        <v>58.93883249999999</v>
      </c>
      <c r="C164" s="17">
        <v>41.388888888888886</v>
      </c>
      <c r="D164" s="18">
        <f t="shared" si="16"/>
        <v>100.32772138888888</v>
      </c>
      <c r="E164" s="11">
        <f t="shared" si="17"/>
        <v>41.666666666666664</v>
      </c>
      <c r="F164" s="14">
        <v>550</v>
      </c>
      <c r="G164" s="9">
        <v>2008</v>
      </c>
      <c r="I164">
        <f t="shared" si="21"/>
        <v>3.3726000000000003</v>
      </c>
      <c r="J164">
        <f t="shared" si="18"/>
        <v>13</v>
      </c>
      <c r="K164">
        <f t="shared" si="19"/>
        <v>1</v>
      </c>
      <c r="L164">
        <f t="shared" si="20"/>
        <v>3.3726000000000003</v>
      </c>
      <c r="N164">
        <v>176691</v>
      </c>
      <c r="O164">
        <f t="shared" si="22"/>
        <v>54.145833333333329</v>
      </c>
      <c r="P164" s="17">
        <v>47.083333333333336</v>
      </c>
      <c r="Q164" s="17">
        <f t="shared" si="23"/>
        <v>176691</v>
      </c>
      <c r="R164" s="14">
        <v>500</v>
      </c>
    </row>
    <row r="165" spans="1:18">
      <c r="A165" s="9" t="s">
        <v>168</v>
      </c>
      <c r="B165" s="17">
        <v>41.666666666666664</v>
      </c>
      <c r="C165" s="17">
        <v>18.962418300653596</v>
      </c>
      <c r="D165" s="18">
        <f t="shared" si="16"/>
        <v>60.62908496732026</v>
      </c>
      <c r="E165" s="11">
        <f t="shared" si="17"/>
        <v>41.666666666666664</v>
      </c>
      <c r="F165" s="14">
        <v>210</v>
      </c>
      <c r="G165" s="9">
        <v>1993</v>
      </c>
      <c r="I165">
        <f t="shared" si="21"/>
        <v>1.2877199999999998</v>
      </c>
      <c r="J165">
        <f t="shared" si="18"/>
        <v>28</v>
      </c>
      <c r="K165">
        <f t="shared" si="19"/>
        <v>1</v>
      </c>
      <c r="L165">
        <f t="shared" si="20"/>
        <v>1.2877199999999998</v>
      </c>
      <c r="N165">
        <v>177831</v>
      </c>
      <c r="O165">
        <f t="shared" si="22"/>
        <v>54.784722222222214</v>
      </c>
      <c r="P165" s="17">
        <v>47.638888888888886</v>
      </c>
      <c r="Q165" s="17">
        <f t="shared" si="23"/>
        <v>177831</v>
      </c>
      <c r="R165" s="14">
        <v>1140</v>
      </c>
    </row>
    <row r="166" spans="1:18">
      <c r="A166" s="9" t="s">
        <v>169</v>
      </c>
      <c r="B166" s="17">
        <v>22.5</v>
      </c>
      <c r="C166" s="17">
        <v>25.419526143790847</v>
      </c>
      <c r="D166" s="18">
        <f t="shared" si="16"/>
        <v>47.919526143790847</v>
      </c>
      <c r="E166" s="11">
        <f t="shared" si="17"/>
        <v>41.666666666666664</v>
      </c>
      <c r="F166" s="14">
        <v>1740</v>
      </c>
      <c r="G166" s="9">
        <v>1995</v>
      </c>
      <c r="I166">
        <f t="shared" si="21"/>
        <v>10.66968</v>
      </c>
      <c r="J166">
        <f t="shared" si="18"/>
        <v>26</v>
      </c>
      <c r="K166">
        <f t="shared" si="19"/>
        <v>1</v>
      </c>
      <c r="L166">
        <f t="shared" si="20"/>
        <v>10.66968</v>
      </c>
      <c r="N166">
        <v>177921</v>
      </c>
      <c r="O166">
        <f t="shared" si="22"/>
        <v>54.784722222222214</v>
      </c>
      <c r="P166" s="17">
        <v>47.638888888888886</v>
      </c>
      <c r="Q166" s="17">
        <f t="shared" si="23"/>
        <v>177921</v>
      </c>
      <c r="R166" s="14">
        <v>90</v>
      </c>
    </row>
    <row r="167" spans="1:18">
      <c r="A167" s="9" t="s">
        <v>170</v>
      </c>
      <c r="B167" s="17">
        <v>38.055555555555557</v>
      </c>
      <c r="C167" s="17">
        <v>37.916666666666664</v>
      </c>
      <c r="D167" s="18">
        <f t="shared" si="16"/>
        <v>75.972222222222229</v>
      </c>
      <c r="E167" s="11">
        <f t="shared" si="17"/>
        <v>41.666666666666664</v>
      </c>
      <c r="F167" s="14">
        <v>610</v>
      </c>
      <c r="G167" s="9">
        <v>1985</v>
      </c>
      <c r="I167">
        <f t="shared" si="21"/>
        <v>3.7405199999999992</v>
      </c>
      <c r="J167">
        <f t="shared" si="18"/>
        <v>36</v>
      </c>
      <c r="K167">
        <f t="shared" si="19"/>
        <v>1</v>
      </c>
      <c r="L167">
        <f t="shared" si="20"/>
        <v>3.7405199999999992</v>
      </c>
      <c r="N167">
        <v>178011</v>
      </c>
      <c r="O167">
        <f t="shared" si="22"/>
        <v>54.944444444444443</v>
      </c>
      <c r="P167" s="17">
        <v>47.777777777777779</v>
      </c>
      <c r="Q167" s="17">
        <f t="shared" si="23"/>
        <v>178011</v>
      </c>
      <c r="R167" s="14">
        <v>90</v>
      </c>
    </row>
    <row r="168" spans="1:18">
      <c r="A168" s="9" t="s">
        <v>171</v>
      </c>
      <c r="B168" s="17">
        <v>34.722222222222221</v>
      </c>
      <c r="C168" s="17">
        <v>10.101209150326797</v>
      </c>
      <c r="D168" s="18">
        <f t="shared" si="16"/>
        <v>44.823431372549017</v>
      </c>
      <c r="E168" s="11">
        <f t="shared" si="17"/>
        <v>41.666666666666664</v>
      </c>
      <c r="F168" s="14">
        <v>547.5</v>
      </c>
      <c r="G168" s="9">
        <v>1996</v>
      </c>
      <c r="I168">
        <f t="shared" si="21"/>
        <v>3.3572699999999998</v>
      </c>
      <c r="J168">
        <f t="shared" si="18"/>
        <v>25</v>
      </c>
      <c r="K168">
        <f t="shared" si="19"/>
        <v>1</v>
      </c>
      <c r="L168">
        <f t="shared" si="20"/>
        <v>3.3572699999999998</v>
      </c>
      <c r="N168">
        <v>178511</v>
      </c>
      <c r="O168">
        <f t="shared" si="22"/>
        <v>55.263888888888886</v>
      </c>
      <c r="P168" s="17">
        <v>48.055555555555557</v>
      </c>
      <c r="Q168" s="17">
        <f t="shared" si="23"/>
        <v>178511</v>
      </c>
      <c r="R168" s="14">
        <v>500</v>
      </c>
    </row>
    <row r="169" spans="1:18">
      <c r="A169" s="9" t="s">
        <v>172</v>
      </c>
      <c r="B169" s="17">
        <v>20.694444444444443</v>
      </c>
      <c r="C169" s="17">
        <v>11.25</v>
      </c>
      <c r="D169" s="18">
        <f t="shared" si="16"/>
        <v>31.944444444444443</v>
      </c>
      <c r="E169" s="11">
        <f t="shared" si="17"/>
        <v>41.666666666666664</v>
      </c>
      <c r="F169" s="14">
        <v>2980</v>
      </c>
      <c r="G169" s="9">
        <v>2008</v>
      </c>
      <c r="I169">
        <f t="shared" si="21"/>
        <v>18.27336</v>
      </c>
      <c r="J169">
        <f t="shared" si="18"/>
        <v>13</v>
      </c>
      <c r="K169">
        <f t="shared" si="19"/>
        <v>1</v>
      </c>
      <c r="L169">
        <f t="shared" si="20"/>
        <v>18.27336</v>
      </c>
      <c r="N169">
        <v>179011</v>
      </c>
      <c r="O169">
        <f t="shared" si="22"/>
        <v>55.263888888888886</v>
      </c>
      <c r="P169" s="17">
        <v>48.055555555555557</v>
      </c>
      <c r="Q169" s="17">
        <f t="shared" si="23"/>
        <v>179011</v>
      </c>
      <c r="R169" s="14">
        <v>500</v>
      </c>
    </row>
    <row r="170" spans="1:18">
      <c r="A170" s="9" t="s">
        <v>173</v>
      </c>
      <c r="B170" s="17">
        <v>43.611111111111114</v>
      </c>
      <c r="C170" s="17">
        <v>11.053921568627452</v>
      </c>
      <c r="D170" s="18">
        <f t="shared" si="16"/>
        <v>54.665032679738566</v>
      </c>
      <c r="E170" s="11">
        <f t="shared" si="17"/>
        <v>41.666666666666664</v>
      </c>
      <c r="F170" s="14">
        <v>1370</v>
      </c>
      <c r="G170" s="9">
        <v>2015</v>
      </c>
      <c r="I170">
        <f t="shared" si="21"/>
        <v>8.4008400000000005</v>
      </c>
      <c r="J170">
        <f t="shared" si="18"/>
        <v>6</v>
      </c>
      <c r="K170">
        <f t="shared" si="19"/>
        <v>1</v>
      </c>
      <c r="L170">
        <f t="shared" si="20"/>
        <v>8.4008400000000005</v>
      </c>
      <c r="N170">
        <v>179721</v>
      </c>
      <c r="O170">
        <f t="shared" si="22"/>
        <v>55.583333333333329</v>
      </c>
      <c r="P170" s="17">
        <v>48.333333333333336</v>
      </c>
      <c r="Q170" s="17">
        <f t="shared" si="23"/>
        <v>179721</v>
      </c>
      <c r="R170" s="14">
        <v>710</v>
      </c>
    </row>
    <row r="171" spans="1:18">
      <c r="A171" s="9" t="s">
        <v>174</v>
      </c>
      <c r="B171" s="17">
        <v>29.861111111111111</v>
      </c>
      <c r="C171" s="17">
        <v>8.4793954248366017</v>
      </c>
      <c r="D171" s="18">
        <f t="shared" si="16"/>
        <v>38.340506535947711</v>
      </c>
      <c r="E171" s="11">
        <f t="shared" si="17"/>
        <v>41.666666666666664</v>
      </c>
      <c r="F171" s="14">
        <v>3000</v>
      </c>
      <c r="G171" s="9">
        <v>1995</v>
      </c>
      <c r="I171">
        <f t="shared" si="21"/>
        <v>18.396000000000001</v>
      </c>
      <c r="J171">
        <f t="shared" si="18"/>
        <v>26</v>
      </c>
      <c r="K171">
        <f t="shared" si="19"/>
        <v>1</v>
      </c>
      <c r="L171">
        <f t="shared" si="20"/>
        <v>18.396000000000001</v>
      </c>
      <c r="N171">
        <v>179959</v>
      </c>
      <c r="O171">
        <f t="shared" si="22"/>
        <v>55.74305555555555</v>
      </c>
      <c r="P171" s="17">
        <v>48.472222222222221</v>
      </c>
      <c r="Q171" s="17">
        <f t="shared" si="23"/>
        <v>179959</v>
      </c>
      <c r="R171" s="14">
        <v>238</v>
      </c>
    </row>
    <row r="172" spans="1:18">
      <c r="A172" s="9" t="s">
        <v>175</v>
      </c>
      <c r="B172" s="17">
        <v>27.361111111111111</v>
      </c>
      <c r="C172" s="17">
        <v>19.536323529411767</v>
      </c>
      <c r="D172" s="18">
        <f t="shared" si="16"/>
        <v>46.897434640522874</v>
      </c>
      <c r="E172" s="11">
        <f t="shared" si="17"/>
        <v>41.666666666666664</v>
      </c>
      <c r="F172" s="14">
        <v>470</v>
      </c>
      <c r="G172" s="9">
        <v>1967</v>
      </c>
      <c r="I172">
        <f t="shared" si="21"/>
        <v>2.8820399999999995</v>
      </c>
      <c r="J172">
        <f t="shared" si="18"/>
        <v>54</v>
      </c>
      <c r="K172">
        <f t="shared" si="19"/>
        <v>0</v>
      </c>
      <c r="L172">
        <f t="shared" si="20"/>
        <v>0</v>
      </c>
      <c r="N172">
        <v>181789</v>
      </c>
      <c r="O172">
        <f t="shared" si="22"/>
        <v>55.902777777777779</v>
      </c>
      <c r="P172" s="17">
        <v>48.611111111111114</v>
      </c>
      <c r="Q172" s="17">
        <f t="shared" si="23"/>
        <v>181789</v>
      </c>
      <c r="R172" s="14">
        <v>1830</v>
      </c>
    </row>
    <row r="173" spans="1:18">
      <c r="A173" s="9" t="s">
        <v>176</v>
      </c>
      <c r="B173" s="17">
        <v>87.669835132377429</v>
      </c>
      <c r="C173" s="19">
        <v>0</v>
      </c>
      <c r="D173" s="20">
        <f t="shared" si="16"/>
        <v>87.669835132377429</v>
      </c>
      <c r="E173" s="11">
        <f t="shared" si="17"/>
        <v>41.666666666666664</v>
      </c>
      <c r="F173" s="14">
        <v>240</v>
      </c>
      <c r="G173" s="9">
        <v>1983</v>
      </c>
      <c r="I173">
        <f t="shared" si="21"/>
        <v>1.4716799999999999</v>
      </c>
      <c r="J173">
        <f t="shared" si="18"/>
        <v>38</v>
      </c>
      <c r="K173">
        <f t="shared" si="19"/>
        <v>1</v>
      </c>
      <c r="L173">
        <f t="shared" si="20"/>
        <v>1.4716799999999999</v>
      </c>
      <c r="N173">
        <v>182539</v>
      </c>
      <c r="O173">
        <f t="shared" si="22"/>
        <v>55.902777777777779</v>
      </c>
      <c r="P173" s="17">
        <v>48.611111111111114</v>
      </c>
      <c r="Q173" s="17">
        <f t="shared" si="23"/>
        <v>182539</v>
      </c>
      <c r="R173" s="14">
        <v>750</v>
      </c>
    </row>
    <row r="174" spans="1:18">
      <c r="A174" s="9" t="s">
        <v>177</v>
      </c>
      <c r="B174" s="17">
        <v>53.472222222222221</v>
      </c>
      <c r="C174" s="17">
        <v>19.411764705882355</v>
      </c>
      <c r="D174" s="18">
        <f t="shared" si="16"/>
        <v>72.883986928104576</v>
      </c>
      <c r="E174" s="11">
        <f t="shared" si="17"/>
        <v>41.666666666666664</v>
      </c>
      <c r="F174" s="15">
        <v>720</v>
      </c>
      <c r="G174" s="9">
        <v>1983</v>
      </c>
      <c r="I174">
        <f t="shared" si="21"/>
        <v>4.4150399999999994</v>
      </c>
      <c r="J174">
        <f t="shared" si="18"/>
        <v>38</v>
      </c>
      <c r="K174">
        <f t="shared" si="19"/>
        <v>1</v>
      </c>
      <c r="L174">
        <f t="shared" si="20"/>
        <v>4.4150399999999994</v>
      </c>
      <c r="N174">
        <v>183739</v>
      </c>
      <c r="O174">
        <f t="shared" si="22"/>
        <v>56.062499999999993</v>
      </c>
      <c r="P174" s="17">
        <v>48.75</v>
      </c>
      <c r="Q174" s="17">
        <f t="shared" si="23"/>
        <v>183739</v>
      </c>
      <c r="R174" s="14">
        <v>1200</v>
      </c>
    </row>
    <row r="175" spans="1:18">
      <c r="A175" s="9" t="s">
        <v>178</v>
      </c>
      <c r="B175" s="17">
        <v>36.388888888888886</v>
      </c>
      <c r="C175" s="17">
        <v>19.378284313725487</v>
      </c>
      <c r="D175" s="18">
        <f t="shared" si="16"/>
        <v>55.767173202614373</v>
      </c>
      <c r="E175" s="11">
        <f t="shared" si="17"/>
        <v>41.666666666666664</v>
      </c>
      <c r="F175" s="14">
        <v>500</v>
      </c>
      <c r="G175" s="9">
        <v>2009</v>
      </c>
      <c r="I175">
        <f t="shared" si="21"/>
        <v>3.0659999999999998</v>
      </c>
      <c r="J175">
        <f t="shared" si="18"/>
        <v>12</v>
      </c>
      <c r="K175">
        <f t="shared" si="19"/>
        <v>1</v>
      </c>
      <c r="L175">
        <f t="shared" si="20"/>
        <v>3.0659999999999998</v>
      </c>
      <c r="N175">
        <v>183989</v>
      </c>
      <c r="O175">
        <f t="shared" si="22"/>
        <v>56.062499999999993</v>
      </c>
      <c r="P175" s="17">
        <v>48.75</v>
      </c>
      <c r="Q175" s="17">
        <f t="shared" si="23"/>
        <v>183989</v>
      </c>
      <c r="R175" s="14">
        <v>250</v>
      </c>
    </row>
    <row r="176" spans="1:18">
      <c r="A176" s="9" t="s">
        <v>179</v>
      </c>
      <c r="B176" s="17">
        <v>7.6388888888888893</v>
      </c>
      <c r="C176" s="17">
        <v>32.361111111111114</v>
      </c>
      <c r="D176" s="18">
        <f t="shared" si="16"/>
        <v>40</v>
      </c>
      <c r="E176" s="11">
        <f t="shared" si="17"/>
        <v>41.666666666666664</v>
      </c>
      <c r="F176" s="14">
        <v>2400</v>
      </c>
      <c r="G176" s="9">
        <v>2011</v>
      </c>
      <c r="I176">
        <f t="shared" si="21"/>
        <v>14.716799999999997</v>
      </c>
      <c r="J176">
        <f t="shared" si="18"/>
        <v>10</v>
      </c>
      <c r="K176">
        <f t="shared" si="19"/>
        <v>1</v>
      </c>
      <c r="L176">
        <f t="shared" si="20"/>
        <v>14.716799999999997</v>
      </c>
      <c r="N176">
        <v>184083</v>
      </c>
      <c r="O176">
        <f t="shared" si="22"/>
        <v>56.199989256249999</v>
      </c>
      <c r="P176" s="17">
        <v>48.869555875000003</v>
      </c>
      <c r="Q176" s="17">
        <f>Q175+R176</f>
        <v>184083</v>
      </c>
      <c r="R176" s="14">
        <v>94</v>
      </c>
    </row>
    <row r="177" spans="1:18">
      <c r="A177" s="9" t="s">
        <v>180</v>
      </c>
      <c r="B177" s="17">
        <v>34.722222222222221</v>
      </c>
      <c r="C177" s="17">
        <v>23.145522875816997</v>
      </c>
      <c r="D177" s="18">
        <f t="shared" si="16"/>
        <v>57.867745098039222</v>
      </c>
      <c r="E177" s="11">
        <f t="shared" si="17"/>
        <v>41.666666666666664</v>
      </c>
      <c r="F177" s="14">
        <v>300</v>
      </c>
      <c r="G177" s="9">
        <v>2015</v>
      </c>
      <c r="I177">
        <f t="shared" si="21"/>
        <v>1.8395999999999997</v>
      </c>
      <c r="J177">
        <f t="shared" si="18"/>
        <v>6</v>
      </c>
      <c r="K177">
        <f t="shared" si="19"/>
        <v>1</v>
      </c>
      <c r="L177">
        <f t="shared" si="20"/>
        <v>1.8395999999999997</v>
      </c>
      <c r="N177">
        <v>185323</v>
      </c>
      <c r="O177">
        <f t="shared" si="22"/>
        <v>56.541666666666657</v>
      </c>
      <c r="P177" s="17">
        <v>49.166666666666664</v>
      </c>
      <c r="Q177" s="17">
        <f t="shared" si="23"/>
        <v>185323</v>
      </c>
      <c r="R177" s="14">
        <v>1240</v>
      </c>
    </row>
    <row r="178" spans="1:18">
      <c r="A178" s="9" t="s">
        <v>181</v>
      </c>
      <c r="B178" s="17">
        <v>37.638888888888886</v>
      </c>
      <c r="C178" s="17">
        <v>14.355294117647057</v>
      </c>
      <c r="D178" s="18">
        <f t="shared" si="16"/>
        <v>51.994183006535941</v>
      </c>
      <c r="E178" s="11">
        <f t="shared" si="17"/>
        <v>41.666666666666664</v>
      </c>
      <c r="F178" s="14">
        <v>2340</v>
      </c>
      <c r="G178" s="9">
        <v>1996</v>
      </c>
      <c r="I178">
        <f t="shared" si="21"/>
        <v>14.348879999999996</v>
      </c>
      <c r="J178">
        <f t="shared" si="18"/>
        <v>25</v>
      </c>
      <c r="K178">
        <f t="shared" si="19"/>
        <v>1</v>
      </c>
      <c r="L178">
        <f t="shared" si="20"/>
        <v>14.348879999999996</v>
      </c>
      <c r="N178">
        <v>187043</v>
      </c>
      <c r="O178">
        <f t="shared" si="22"/>
        <v>57.18055555555555</v>
      </c>
      <c r="P178" s="17">
        <v>49.722222222222221</v>
      </c>
      <c r="Q178" s="17">
        <f t="shared" si="23"/>
        <v>187043</v>
      </c>
      <c r="R178" s="14">
        <v>1720</v>
      </c>
    </row>
    <row r="179" spans="1:18">
      <c r="A179" s="9" t="s">
        <v>182</v>
      </c>
      <c r="B179" s="17">
        <v>31.805555555555557</v>
      </c>
      <c r="C179" s="17">
        <v>32.335882352941177</v>
      </c>
      <c r="D179" s="18">
        <f t="shared" si="16"/>
        <v>64.141437908496727</v>
      </c>
      <c r="E179" s="11">
        <f t="shared" si="17"/>
        <v>41.666666666666664</v>
      </c>
      <c r="F179" s="14">
        <v>600</v>
      </c>
      <c r="G179" s="9">
        <v>2013</v>
      </c>
      <c r="I179">
        <f t="shared" si="21"/>
        <v>3.6791999999999994</v>
      </c>
      <c r="J179">
        <f t="shared" si="18"/>
        <v>8</v>
      </c>
      <c r="K179">
        <f t="shared" si="19"/>
        <v>1</v>
      </c>
      <c r="L179">
        <f t="shared" si="20"/>
        <v>3.6791999999999994</v>
      </c>
      <c r="N179">
        <v>187133</v>
      </c>
      <c r="O179">
        <f t="shared" si="22"/>
        <v>57.499999999999993</v>
      </c>
      <c r="P179" s="17">
        <v>50</v>
      </c>
      <c r="Q179" s="17">
        <f t="shared" si="23"/>
        <v>187133</v>
      </c>
      <c r="R179" s="14">
        <v>90</v>
      </c>
    </row>
    <row r="180" spans="1:18">
      <c r="A180" s="9" t="s">
        <v>183</v>
      </c>
      <c r="B180" s="17">
        <v>18.611111111111111</v>
      </c>
      <c r="C180" s="17">
        <v>16.075996732026145</v>
      </c>
      <c r="D180" s="18">
        <f t="shared" si="16"/>
        <v>34.687107843137255</v>
      </c>
      <c r="E180" s="11">
        <f t="shared" si="17"/>
        <v>41.666666666666664</v>
      </c>
      <c r="F180" s="14">
        <v>100</v>
      </c>
      <c r="G180" s="9">
        <v>2013</v>
      </c>
      <c r="I180">
        <f t="shared" si="21"/>
        <v>0.61319999999999997</v>
      </c>
      <c r="J180">
        <f t="shared" si="18"/>
        <v>8</v>
      </c>
      <c r="K180">
        <f t="shared" si="19"/>
        <v>1</v>
      </c>
      <c r="L180">
        <f t="shared" si="20"/>
        <v>0.61319999999999997</v>
      </c>
      <c r="N180">
        <v>188333</v>
      </c>
      <c r="O180">
        <f t="shared" si="22"/>
        <v>57.499999999999993</v>
      </c>
      <c r="P180" s="17">
        <v>50</v>
      </c>
      <c r="Q180" s="17">
        <f t="shared" si="23"/>
        <v>188333</v>
      </c>
      <c r="R180" s="14">
        <v>1200</v>
      </c>
    </row>
    <row r="181" spans="1:18">
      <c r="A181" s="9" t="s">
        <v>184</v>
      </c>
      <c r="B181" s="17">
        <v>29.583333333333332</v>
      </c>
      <c r="C181" s="17">
        <v>14.468954248366016</v>
      </c>
      <c r="D181" s="18">
        <f t="shared" si="16"/>
        <v>44.052287581699346</v>
      </c>
      <c r="E181" s="11">
        <f t="shared" si="17"/>
        <v>41.666666666666664</v>
      </c>
      <c r="F181" s="14">
        <v>540</v>
      </c>
      <c r="G181" s="9">
        <v>2010</v>
      </c>
      <c r="I181">
        <f t="shared" si="21"/>
        <v>3.31128</v>
      </c>
      <c r="J181">
        <f t="shared" si="18"/>
        <v>11</v>
      </c>
      <c r="K181">
        <f t="shared" si="19"/>
        <v>1</v>
      </c>
      <c r="L181">
        <f t="shared" si="20"/>
        <v>3.31128</v>
      </c>
      <c r="N181">
        <v>189253</v>
      </c>
      <c r="O181">
        <f t="shared" si="22"/>
        <v>57.659722222222214</v>
      </c>
      <c r="P181" s="17">
        <v>50.138888888888886</v>
      </c>
      <c r="Q181" s="17">
        <f t="shared" si="23"/>
        <v>189253</v>
      </c>
      <c r="R181" s="14">
        <v>920</v>
      </c>
    </row>
    <row r="182" spans="1:18">
      <c r="A182" s="9" t="s">
        <v>185</v>
      </c>
      <c r="B182" s="17">
        <v>27.222222222222221</v>
      </c>
      <c r="C182" s="17">
        <v>20.84967320261438</v>
      </c>
      <c r="D182" s="18">
        <f t="shared" si="16"/>
        <v>48.071895424836597</v>
      </c>
      <c r="E182" s="11">
        <f t="shared" si="17"/>
        <v>41.666666666666664</v>
      </c>
      <c r="F182" s="14">
        <v>1440</v>
      </c>
      <c r="G182" s="9">
        <v>2015</v>
      </c>
      <c r="I182">
        <f t="shared" si="21"/>
        <v>8.8300799999999988</v>
      </c>
      <c r="J182">
        <f t="shared" si="18"/>
        <v>6</v>
      </c>
      <c r="K182">
        <f t="shared" si="19"/>
        <v>1</v>
      </c>
      <c r="L182">
        <f t="shared" si="20"/>
        <v>8.8300799999999988</v>
      </c>
      <c r="N182">
        <v>190453</v>
      </c>
      <c r="O182">
        <f t="shared" si="22"/>
        <v>58.138888888888886</v>
      </c>
      <c r="P182" s="17">
        <v>50.555555555555557</v>
      </c>
      <c r="Q182" s="17">
        <f t="shared" si="23"/>
        <v>190453</v>
      </c>
      <c r="R182" s="14">
        <v>1200</v>
      </c>
    </row>
    <row r="183" spans="1:18">
      <c r="A183" s="9" t="s">
        <v>186</v>
      </c>
      <c r="B183" s="17">
        <v>22.222222222222221</v>
      </c>
      <c r="C183" s="17">
        <v>7.2794117647058822</v>
      </c>
      <c r="D183" s="18">
        <f t="shared" si="16"/>
        <v>29.501633986928105</v>
      </c>
      <c r="E183" s="11">
        <f t="shared" si="17"/>
        <v>41.666666666666664</v>
      </c>
      <c r="F183" s="14">
        <v>3400</v>
      </c>
      <c r="G183" s="9">
        <v>2007</v>
      </c>
      <c r="I183">
        <f t="shared" si="21"/>
        <v>20.848799999999997</v>
      </c>
      <c r="J183">
        <f t="shared" si="18"/>
        <v>14</v>
      </c>
      <c r="K183">
        <f t="shared" si="19"/>
        <v>1</v>
      </c>
      <c r="L183">
        <f t="shared" si="20"/>
        <v>20.848799999999997</v>
      </c>
      <c r="N183">
        <v>192723</v>
      </c>
      <c r="O183">
        <f t="shared" si="22"/>
        <v>58.378472222222214</v>
      </c>
      <c r="P183" s="17">
        <v>50.763888888888886</v>
      </c>
      <c r="Q183" s="17">
        <f t="shared" si="23"/>
        <v>192723</v>
      </c>
      <c r="R183" s="14">
        <v>2270</v>
      </c>
    </row>
    <row r="184" spans="1:18">
      <c r="A184" s="9" t="s">
        <v>187</v>
      </c>
      <c r="B184" s="17">
        <v>30</v>
      </c>
      <c r="C184" s="17">
        <v>15.782843137254901</v>
      </c>
      <c r="D184" s="18">
        <f t="shared" si="16"/>
        <v>45.782843137254901</v>
      </c>
      <c r="E184" s="11">
        <f t="shared" si="17"/>
        <v>41.666666666666664</v>
      </c>
      <c r="F184" s="14">
        <v>600</v>
      </c>
      <c r="G184" s="9">
        <v>2017</v>
      </c>
      <c r="I184">
        <f t="shared" si="21"/>
        <v>3.6791999999999994</v>
      </c>
      <c r="J184">
        <f t="shared" si="18"/>
        <v>4</v>
      </c>
      <c r="K184">
        <f t="shared" si="19"/>
        <v>1</v>
      </c>
      <c r="L184">
        <f t="shared" si="20"/>
        <v>3.6791999999999994</v>
      </c>
      <c r="N184">
        <v>194223</v>
      </c>
      <c r="O184">
        <f t="shared" si="22"/>
        <v>58.458333333333329</v>
      </c>
      <c r="P184" s="17">
        <v>50.833333333333336</v>
      </c>
      <c r="Q184" s="17">
        <f t="shared" si="23"/>
        <v>194223</v>
      </c>
      <c r="R184" s="14">
        <v>1500</v>
      </c>
    </row>
    <row r="185" spans="1:18">
      <c r="A185" s="9" t="s">
        <v>188</v>
      </c>
      <c r="B185" s="17">
        <v>22.222222222222221</v>
      </c>
      <c r="C185" s="17">
        <v>7.9983660130718954</v>
      </c>
      <c r="D185" s="18">
        <f t="shared" si="16"/>
        <v>30.220588235294116</v>
      </c>
      <c r="E185" s="11">
        <f t="shared" si="17"/>
        <v>41.666666666666664</v>
      </c>
      <c r="F185" s="14">
        <v>600</v>
      </c>
      <c r="G185" s="9">
        <v>2016</v>
      </c>
      <c r="I185">
        <f t="shared" si="21"/>
        <v>3.6791999999999994</v>
      </c>
      <c r="J185">
        <f t="shared" si="18"/>
        <v>5</v>
      </c>
      <c r="K185">
        <f t="shared" si="19"/>
        <v>1</v>
      </c>
      <c r="L185">
        <f t="shared" si="20"/>
        <v>3.6791999999999994</v>
      </c>
      <c r="N185">
        <v>195423</v>
      </c>
      <c r="O185">
        <f t="shared" si="22"/>
        <v>58.61805555555555</v>
      </c>
      <c r="P185" s="17">
        <v>50.972222222222221</v>
      </c>
      <c r="Q185" s="17">
        <f t="shared" si="23"/>
        <v>195423</v>
      </c>
      <c r="R185" s="14">
        <v>1200</v>
      </c>
    </row>
    <row r="186" spans="1:18">
      <c r="A186" s="9" t="s">
        <v>189</v>
      </c>
      <c r="B186" s="17">
        <v>31.944444444444443</v>
      </c>
      <c r="C186" s="19">
        <v>23.611111111111114</v>
      </c>
      <c r="D186" s="20">
        <f t="shared" si="16"/>
        <v>55.555555555555557</v>
      </c>
      <c r="E186" s="11">
        <f t="shared" si="17"/>
        <v>41.666666666666664</v>
      </c>
      <c r="F186" s="14">
        <v>270</v>
      </c>
      <c r="G186" s="9">
        <v>2011</v>
      </c>
      <c r="I186">
        <f t="shared" si="21"/>
        <v>1.65564</v>
      </c>
      <c r="J186">
        <f t="shared" si="18"/>
        <v>10</v>
      </c>
      <c r="K186">
        <f t="shared" si="19"/>
        <v>1</v>
      </c>
      <c r="L186">
        <f t="shared" si="20"/>
        <v>1.65564</v>
      </c>
      <c r="N186">
        <v>195633</v>
      </c>
      <c r="O186">
        <f t="shared" si="22"/>
        <v>58.61805555555555</v>
      </c>
      <c r="P186" s="17">
        <v>50.972222222222221</v>
      </c>
      <c r="Q186" s="17">
        <f t="shared" si="23"/>
        <v>195633</v>
      </c>
      <c r="R186" s="14">
        <v>210</v>
      </c>
    </row>
    <row r="187" spans="1:18">
      <c r="A187" s="9" t="s">
        <v>190</v>
      </c>
      <c r="B187" s="17">
        <v>23.472222222222221</v>
      </c>
      <c r="C187" s="17">
        <v>18.809215686274513</v>
      </c>
      <c r="D187" s="18">
        <f t="shared" si="16"/>
        <v>42.281437908496734</v>
      </c>
      <c r="E187" s="11">
        <f t="shared" si="17"/>
        <v>41.666666666666664</v>
      </c>
      <c r="F187" s="14">
        <v>2630</v>
      </c>
      <c r="G187" s="9">
        <v>1987</v>
      </c>
      <c r="I187">
        <f t="shared" si="21"/>
        <v>16.127159999999996</v>
      </c>
      <c r="J187">
        <f t="shared" si="18"/>
        <v>34</v>
      </c>
      <c r="K187">
        <f t="shared" si="19"/>
        <v>1</v>
      </c>
      <c r="L187">
        <f t="shared" si="20"/>
        <v>16.127159999999996</v>
      </c>
      <c r="N187">
        <v>196233</v>
      </c>
      <c r="O187">
        <f t="shared" si="22"/>
        <v>58.979109607432463</v>
      </c>
      <c r="P187" s="17">
        <v>51.286182267332578</v>
      </c>
      <c r="Q187" s="17">
        <f t="shared" si="23"/>
        <v>196233</v>
      </c>
      <c r="R187" s="14">
        <v>600</v>
      </c>
    </row>
    <row r="188" spans="1:18">
      <c r="A188" s="9" t="s">
        <v>191</v>
      </c>
      <c r="B188" s="17">
        <v>25.694444444444443</v>
      </c>
      <c r="C188" s="17">
        <v>10.051601307189541</v>
      </c>
      <c r="D188" s="18">
        <f t="shared" si="16"/>
        <v>35.746045751633986</v>
      </c>
      <c r="E188" s="11">
        <f t="shared" si="17"/>
        <v>41.666666666666664</v>
      </c>
      <c r="F188" s="14">
        <v>1200</v>
      </c>
      <c r="G188" s="9">
        <v>2011</v>
      </c>
      <c r="I188">
        <f t="shared" si="21"/>
        <v>7.3583999999999987</v>
      </c>
      <c r="J188">
        <f t="shared" si="18"/>
        <v>10</v>
      </c>
      <c r="K188">
        <f t="shared" si="19"/>
        <v>1</v>
      </c>
      <c r="L188">
        <f t="shared" si="20"/>
        <v>7.3583999999999987</v>
      </c>
      <c r="N188">
        <v>197493</v>
      </c>
      <c r="O188">
        <f t="shared" si="22"/>
        <v>61.49305555555555</v>
      </c>
      <c r="P188" s="17">
        <v>53.472222222222221</v>
      </c>
      <c r="Q188" s="17">
        <f t="shared" si="23"/>
        <v>197493</v>
      </c>
      <c r="R188" s="14">
        <v>1260</v>
      </c>
    </row>
    <row r="189" spans="1:18">
      <c r="A189" s="9" t="s">
        <v>192</v>
      </c>
      <c r="B189" s="17">
        <v>33.611111111111114</v>
      </c>
      <c r="C189" s="17">
        <v>19.917156862745095</v>
      </c>
      <c r="D189" s="18">
        <f t="shared" si="16"/>
        <v>53.528267973856209</v>
      </c>
      <c r="E189" s="11">
        <f t="shared" si="17"/>
        <v>41.666666666666664</v>
      </c>
      <c r="F189" s="14">
        <v>1200</v>
      </c>
      <c r="G189" s="9">
        <v>2015</v>
      </c>
      <c r="I189">
        <f t="shared" si="21"/>
        <v>7.3583999999999987</v>
      </c>
      <c r="J189">
        <f t="shared" si="18"/>
        <v>6</v>
      </c>
      <c r="K189">
        <f t="shared" si="19"/>
        <v>1</v>
      </c>
      <c r="L189">
        <f t="shared" si="20"/>
        <v>7.3583999999999987</v>
      </c>
      <c r="N189">
        <v>198213</v>
      </c>
      <c r="O189">
        <f t="shared" si="22"/>
        <v>61.49305555555555</v>
      </c>
      <c r="P189" s="17">
        <v>53.472222222222221</v>
      </c>
      <c r="Q189" s="17">
        <f t="shared" si="23"/>
        <v>198213</v>
      </c>
      <c r="R189" s="15">
        <v>720</v>
      </c>
    </row>
    <row r="190" spans="1:18">
      <c r="A190" s="9" t="s">
        <v>193</v>
      </c>
      <c r="B190" s="17">
        <v>28.75</v>
      </c>
      <c r="C190" s="17">
        <v>23.194444444444443</v>
      </c>
      <c r="D190" s="18">
        <f t="shared" si="16"/>
        <v>51.944444444444443</v>
      </c>
      <c r="E190" s="11">
        <f t="shared" si="17"/>
        <v>41.666666666666664</v>
      </c>
      <c r="F190" s="14">
        <v>1600</v>
      </c>
      <c r="G190" s="9">
        <v>2018</v>
      </c>
      <c r="I190">
        <f t="shared" si="21"/>
        <v>9.8111999999999995</v>
      </c>
      <c r="J190">
        <f t="shared" si="18"/>
        <v>3</v>
      </c>
      <c r="K190">
        <f t="shared" si="19"/>
        <v>1</v>
      </c>
      <c r="L190">
        <f t="shared" si="20"/>
        <v>9.8111999999999995</v>
      </c>
      <c r="N190">
        <v>199863</v>
      </c>
      <c r="O190">
        <f t="shared" si="22"/>
        <v>61.652777777777779</v>
      </c>
      <c r="P190" s="17">
        <v>53.611111111111114</v>
      </c>
      <c r="Q190" s="17">
        <f t="shared" si="23"/>
        <v>199863</v>
      </c>
      <c r="R190" s="14">
        <v>1650</v>
      </c>
    </row>
    <row r="191" spans="1:18">
      <c r="A191" s="9" t="s">
        <v>194</v>
      </c>
      <c r="B191" s="17">
        <v>18.194444444444443</v>
      </c>
      <c r="C191" s="17">
        <v>11.527777777777779</v>
      </c>
      <c r="D191" s="18">
        <f t="shared" si="16"/>
        <v>29.722222222222221</v>
      </c>
      <c r="E191" s="11">
        <f t="shared" si="17"/>
        <v>41.666666666666664</v>
      </c>
      <c r="F191" s="14">
        <v>3000</v>
      </c>
      <c r="G191" s="9">
        <v>1988</v>
      </c>
      <c r="I191">
        <f t="shared" si="21"/>
        <v>18.396000000000001</v>
      </c>
      <c r="J191">
        <f t="shared" si="18"/>
        <v>33</v>
      </c>
      <c r="K191">
        <f t="shared" si="19"/>
        <v>1</v>
      </c>
      <c r="L191">
        <f t="shared" si="20"/>
        <v>18.396000000000001</v>
      </c>
      <c r="N191">
        <v>201203</v>
      </c>
      <c r="O191">
        <f t="shared" si="22"/>
        <v>62.451388888888886</v>
      </c>
      <c r="P191" s="17">
        <v>54.305555555555557</v>
      </c>
      <c r="Q191" s="17">
        <f t="shared" si="23"/>
        <v>201203</v>
      </c>
      <c r="R191" s="14">
        <v>1340</v>
      </c>
    </row>
    <row r="192" spans="1:18">
      <c r="A192" s="9" t="s">
        <v>195</v>
      </c>
      <c r="B192" s="17">
        <v>50</v>
      </c>
      <c r="C192" s="19">
        <v>5.5555555555555571</v>
      </c>
      <c r="D192" s="20">
        <f t="shared" si="16"/>
        <v>55.555555555555557</v>
      </c>
      <c r="E192" s="11">
        <f t="shared" si="17"/>
        <v>41.666666666666664</v>
      </c>
      <c r="F192" s="14">
        <v>1200</v>
      </c>
      <c r="G192" s="9">
        <v>2013</v>
      </c>
      <c r="I192">
        <f t="shared" si="21"/>
        <v>7.3583999999999987</v>
      </c>
      <c r="J192">
        <f t="shared" si="18"/>
        <v>8</v>
      </c>
      <c r="K192">
        <f t="shared" si="19"/>
        <v>1</v>
      </c>
      <c r="L192">
        <f t="shared" si="20"/>
        <v>7.3583999999999987</v>
      </c>
      <c r="N192">
        <v>201813</v>
      </c>
      <c r="O192">
        <f t="shared" si="22"/>
        <v>62.531249999999993</v>
      </c>
      <c r="P192" s="17">
        <v>54.375</v>
      </c>
      <c r="Q192" s="17">
        <f t="shared" si="23"/>
        <v>201813</v>
      </c>
      <c r="R192" s="14">
        <v>610</v>
      </c>
    </row>
    <row r="193" spans="1:18">
      <c r="A193" s="9" t="s">
        <v>196</v>
      </c>
      <c r="B193" s="17">
        <v>24.583333333333332</v>
      </c>
      <c r="C193" s="17">
        <v>11.805555555555555</v>
      </c>
      <c r="D193" s="18">
        <f t="shared" si="16"/>
        <v>36.388888888888886</v>
      </c>
      <c r="E193" s="11">
        <f t="shared" si="17"/>
        <v>41.666666666666664</v>
      </c>
      <c r="F193" s="14">
        <v>4760</v>
      </c>
      <c r="G193" s="9">
        <v>1987</v>
      </c>
      <c r="I193">
        <f t="shared" si="21"/>
        <v>29.188319999999994</v>
      </c>
      <c r="J193">
        <f t="shared" si="18"/>
        <v>34</v>
      </c>
      <c r="K193">
        <f t="shared" si="19"/>
        <v>1</v>
      </c>
      <c r="L193">
        <f t="shared" si="20"/>
        <v>29.188319999999994</v>
      </c>
      <c r="N193">
        <v>202143</v>
      </c>
      <c r="O193">
        <f t="shared" si="22"/>
        <v>63.569444444444443</v>
      </c>
      <c r="P193" s="17">
        <v>55.277777777777779</v>
      </c>
      <c r="Q193" s="17">
        <f t="shared" si="23"/>
        <v>202143</v>
      </c>
      <c r="R193" s="15">
        <v>330</v>
      </c>
    </row>
    <row r="194" spans="1:18">
      <c r="A194" s="9" t="s">
        <v>197</v>
      </c>
      <c r="B194" s="17">
        <v>18.194444444444443</v>
      </c>
      <c r="C194" s="17">
        <v>8.75</v>
      </c>
      <c r="D194" s="18">
        <f t="shared" si="16"/>
        <v>26.944444444444443</v>
      </c>
      <c r="E194" s="11">
        <f t="shared" si="17"/>
        <v>41.666666666666664</v>
      </c>
      <c r="F194" s="14">
        <v>2050</v>
      </c>
      <c r="G194" s="9">
        <v>1982</v>
      </c>
      <c r="I194">
        <f t="shared" si="21"/>
        <v>12.570599999999999</v>
      </c>
      <c r="J194">
        <f t="shared" si="18"/>
        <v>39</v>
      </c>
      <c r="K194">
        <f t="shared" si="19"/>
        <v>1</v>
      </c>
      <c r="L194">
        <f t="shared" si="20"/>
        <v>12.570599999999999</v>
      </c>
      <c r="N194">
        <v>202893</v>
      </c>
      <c r="O194">
        <f t="shared" si="22"/>
        <v>65.645833333333329</v>
      </c>
      <c r="P194" s="17">
        <v>57.083333333333336</v>
      </c>
      <c r="Q194" s="17">
        <f t="shared" si="23"/>
        <v>202893</v>
      </c>
      <c r="R194" s="14">
        <v>750</v>
      </c>
    </row>
    <row r="195" spans="1:18">
      <c r="A195" s="9" t="s">
        <v>198</v>
      </c>
      <c r="B195" s="17">
        <v>32.5</v>
      </c>
      <c r="C195" s="17">
        <v>17.903382352941176</v>
      </c>
      <c r="D195" s="18">
        <f t="shared" si="16"/>
        <v>50.403382352941179</v>
      </c>
      <c r="E195" s="11">
        <f t="shared" si="17"/>
        <v>41.666666666666664</v>
      </c>
      <c r="F195" s="14">
        <v>420</v>
      </c>
      <c r="G195" s="9">
        <v>1995</v>
      </c>
      <c r="I195">
        <f t="shared" si="21"/>
        <v>2.5754399999999995</v>
      </c>
      <c r="J195">
        <f t="shared" si="18"/>
        <v>26</v>
      </c>
      <c r="K195">
        <f t="shared" si="19"/>
        <v>1</v>
      </c>
      <c r="L195">
        <f t="shared" si="20"/>
        <v>2.5754399999999995</v>
      </c>
      <c r="N195">
        <v>204593</v>
      </c>
      <c r="O195">
        <f t="shared" si="22"/>
        <v>65.805555555555543</v>
      </c>
      <c r="P195" s="17">
        <v>57.222222222222221</v>
      </c>
      <c r="Q195" s="17">
        <f t="shared" si="23"/>
        <v>204593</v>
      </c>
      <c r="R195" s="14">
        <v>1700</v>
      </c>
    </row>
    <row r="196" spans="1:18">
      <c r="A196" s="9" t="s">
        <v>199</v>
      </c>
      <c r="B196" s="17">
        <v>23.75</v>
      </c>
      <c r="C196" s="17">
        <v>12.361111111111111</v>
      </c>
      <c r="D196" s="18">
        <f t="shared" ref="D196:D199" si="24">B196+C196</f>
        <v>36.111111111111114</v>
      </c>
      <c r="E196" s="11">
        <f t="shared" si="17"/>
        <v>41.666666666666664</v>
      </c>
      <c r="F196" s="14">
        <v>30</v>
      </c>
      <c r="G196" s="9">
        <v>1991</v>
      </c>
      <c r="I196">
        <f t="shared" si="21"/>
        <v>0.18395999999999998</v>
      </c>
      <c r="J196">
        <f t="shared" si="18"/>
        <v>30</v>
      </c>
      <c r="K196">
        <f t="shared" si="19"/>
        <v>1</v>
      </c>
      <c r="L196">
        <f t="shared" si="20"/>
        <v>0.18395999999999998</v>
      </c>
      <c r="N196">
        <v>206753</v>
      </c>
      <c r="O196">
        <f t="shared" si="22"/>
        <v>66.604166666666657</v>
      </c>
      <c r="P196" s="17">
        <v>57.916666666666664</v>
      </c>
      <c r="Q196" s="17">
        <f t="shared" si="23"/>
        <v>206753</v>
      </c>
      <c r="R196" s="14">
        <v>2160</v>
      </c>
    </row>
    <row r="197" spans="1:18">
      <c r="A197" s="9" t="s">
        <v>200</v>
      </c>
      <c r="B197" s="17">
        <v>22.790533432448534</v>
      </c>
      <c r="C197" s="17">
        <v>20.905885198045034</v>
      </c>
      <c r="D197" s="18">
        <f t="shared" si="24"/>
        <v>43.696418630493568</v>
      </c>
      <c r="E197" s="11">
        <f t="shared" ref="E197:E199" si="25">3000/72</f>
        <v>41.666666666666664</v>
      </c>
      <c r="F197" s="14">
        <v>35</v>
      </c>
      <c r="G197" s="9">
        <v>2012</v>
      </c>
      <c r="I197">
        <f t="shared" si="21"/>
        <v>0.21462000000000001</v>
      </c>
      <c r="J197">
        <f t="shared" ref="J197:J199" si="26">2021-G197</f>
        <v>9</v>
      </c>
      <c r="K197">
        <f t="shared" ref="K197:K199" si="27">IF(J197&gt;40,0,1)</f>
        <v>1</v>
      </c>
      <c r="L197">
        <f t="shared" ref="L197:L199" si="28">I197*K197</f>
        <v>0.21462000000000001</v>
      </c>
      <c r="N197">
        <v>208193</v>
      </c>
      <c r="O197">
        <f t="shared" si="22"/>
        <v>66.763888888888886</v>
      </c>
      <c r="P197" s="17">
        <v>58.055555555555557</v>
      </c>
      <c r="Q197" s="17">
        <f t="shared" si="23"/>
        <v>208193</v>
      </c>
      <c r="R197" s="14">
        <v>1440</v>
      </c>
    </row>
    <row r="198" spans="1:18">
      <c r="A198" s="9" t="s">
        <v>201</v>
      </c>
      <c r="B198" s="17">
        <v>16.527777777777779</v>
      </c>
      <c r="C198" s="17">
        <v>1.8055555555555556</v>
      </c>
      <c r="D198" s="18">
        <f t="shared" si="24"/>
        <v>18.333333333333336</v>
      </c>
      <c r="E198" s="11">
        <f t="shared" si="25"/>
        <v>41.666666666666664</v>
      </c>
      <c r="F198" s="14">
        <v>3960</v>
      </c>
      <c r="G198" s="9">
        <v>2013</v>
      </c>
      <c r="I198">
        <f t="shared" ref="I198:I199" si="29">F198/1000*8.76*0.7</f>
        <v>24.282719999999998</v>
      </c>
      <c r="J198">
        <f t="shared" si="26"/>
        <v>8</v>
      </c>
      <c r="K198">
        <f t="shared" si="27"/>
        <v>1</v>
      </c>
      <c r="L198">
        <f t="shared" si="28"/>
        <v>24.282719999999998</v>
      </c>
      <c r="N198">
        <v>208743</v>
      </c>
      <c r="O198">
        <f t="shared" ref="O198:O199" si="30">P198*1.15</f>
        <v>67.779657374999985</v>
      </c>
      <c r="P198" s="17">
        <v>58.93883249999999</v>
      </c>
      <c r="Q198" s="17">
        <f t="shared" ref="Q198:Q199" si="31">Q197+R198</f>
        <v>208743</v>
      </c>
      <c r="R198" s="14">
        <v>550</v>
      </c>
    </row>
    <row r="199" spans="1:18">
      <c r="A199" s="9" t="s">
        <v>202</v>
      </c>
      <c r="B199" s="17">
        <v>8.1944444444444446</v>
      </c>
      <c r="C199" s="17">
        <v>32.083333333333336</v>
      </c>
      <c r="D199" s="18">
        <f t="shared" si="24"/>
        <v>40.277777777777779</v>
      </c>
      <c r="E199" s="11">
        <f t="shared" si="25"/>
        <v>41.666666666666664</v>
      </c>
      <c r="F199" s="14">
        <v>1320</v>
      </c>
      <c r="G199" s="9">
        <v>2014</v>
      </c>
      <c r="I199">
        <f t="shared" si="29"/>
        <v>8.0942399999999992</v>
      </c>
      <c r="J199">
        <f t="shared" si="26"/>
        <v>7</v>
      </c>
      <c r="K199">
        <f t="shared" si="27"/>
        <v>1</v>
      </c>
      <c r="L199">
        <f t="shared" si="28"/>
        <v>8.0942399999999992</v>
      </c>
      <c r="N199">
        <v>208983</v>
      </c>
      <c r="O199">
        <f t="shared" si="30"/>
        <v>100.82031040223404</v>
      </c>
      <c r="P199" s="17">
        <v>87.669835132377429</v>
      </c>
      <c r="Q199" s="17">
        <f t="shared" si="31"/>
        <v>208983</v>
      </c>
      <c r="R199" s="14">
        <v>240</v>
      </c>
    </row>
    <row r="210" spans="2:5">
      <c r="B210" t="s">
        <v>203</v>
      </c>
      <c r="C210" t="s">
        <v>204</v>
      </c>
    </row>
    <row r="211" spans="2:5">
      <c r="B211" s="32">
        <f>1.627*1000/72</f>
        <v>22.597222222222221</v>
      </c>
      <c r="C211" s="32">
        <f>1.144*1000/72</f>
        <v>15.888888888888889</v>
      </c>
      <c r="E211">
        <f>1.627+1.144</f>
        <v>2.7709999999999999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8107-0B48-4B4C-BA88-C1A778D125C8}">
  <dimension ref="A1:U187"/>
  <sheetViews>
    <sheetView zoomScale="138" zoomScaleNormal="81" workbookViewId="0">
      <selection activeCell="B6" sqref="B6"/>
    </sheetView>
  </sheetViews>
  <sheetFormatPr defaultColWidth="8.85546875" defaultRowHeight="14.45"/>
  <cols>
    <col min="1" max="1" width="32.42578125" customWidth="1"/>
  </cols>
  <sheetData>
    <row r="1" spans="1:21">
      <c r="A1" t="s">
        <v>205</v>
      </c>
    </row>
    <row r="5" spans="1:21">
      <c r="A5" s="27"/>
      <c r="B5" s="28" t="s">
        <v>206</v>
      </c>
      <c r="C5" s="28" t="s">
        <v>207</v>
      </c>
      <c r="D5" s="28" t="s">
        <v>208</v>
      </c>
      <c r="E5" s="28" t="s">
        <v>209</v>
      </c>
      <c r="F5" s="28" t="s">
        <v>210</v>
      </c>
      <c r="G5" s="28" t="s">
        <v>211</v>
      </c>
      <c r="H5" s="28" t="s">
        <v>212</v>
      </c>
      <c r="I5" s="28" t="s">
        <v>213</v>
      </c>
      <c r="J5" s="28" t="s">
        <v>214</v>
      </c>
      <c r="K5" s="28" t="s">
        <v>215</v>
      </c>
      <c r="L5" s="28" t="s">
        <v>216</v>
      </c>
      <c r="M5" s="28" t="s">
        <v>217</v>
      </c>
      <c r="N5" s="28" t="s">
        <v>218</v>
      </c>
      <c r="O5" s="28" t="s">
        <v>219</v>
      </c>
      <c r="P5" s="28" t="s">
        <v>220</v>
      </c>
      <c r="Q5" s="28" t="s">
        <v>221</v>
      </c>
      <c r="R5" s="28" t="s">
        <v>222</v>
      </c>
      <c r="S5" s="28" t="s">
        <v>223</v>
      </c>
      <c r="T5" s="28" t="s">
        <v>224</v>
      </c>
      <c r="U5" s="28" t="s">
        <v>225</v>
      </c>
    </row>
    <row r="6" spans="1:21">
      <c r="A6" s="29" t="s">
        <v>7</v>
      </c>
      <c r="B6" s="30">
        <v>79017.025000000023</v>
      </c>
      <c r="C6" s="30">
        <v>79017.025000000023</v>
      </c>
      <c r="D6" s="30">
        <v>79017.025000000023</v>
      </c>
      <c r="E6" s="30">
        <v>79017.025000000023</v>
      </c>
      <c r="F6" s="30">
        <v>79017.025000000023</v>
      </c>
      <c r="G6" s="30">
        <v>79017.025000000023</v>
      </c>
      <c r="H6" s="30">
        <v>79017.025000000023</v>
      </c>
      <c r="I6" s="30">
        <v>79017.025000000023</v>
      </c>
      <c r="J6" s="30">
        <v>79017.025000000023</v>
      </c>
      <c r="K6" s="30">
        <v>79017.025000000023</v>
      </c>
      <c r="L6" s="30">
        <v>79017.025000000023</v>
      </c>
      <c r="M6" s="30">
        <v>79017.025000000023</v>
      </c>
      <c r="N6" s="30">
        <v>79017.025000000023</v>
      </c>
      <c r="O6" s="30">
        <v>79017.025000000023</v>
      </c>
      <c r="P6" s="30">
        <v>79017.025000000023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</row>
    <row r="7" spans="1:21">
      <c r="A7" s="29" t="s">
        <v>8</v>
      </c>
      <c r="B7" s="30">
        <v>131825.83333333331</v>
      </c>
      <c r="C7" s="30">
        <v>131825.83333333331</v>
      </c>
      <c r="D7" s="30">
        <v>131825.83333333331</v>
      </c>
      <c r="E7" s="30">
        <v>131825.83333333331</v>
      </c>
      <c r="F7" s="30">
        <v>131825.83333333331</v>
      </c>
      <c r="G7" s="30">
        <v>131825.83333333331</v>
      </c>
      <c r="H7" s="30">
        <v>131825.83333333331</v>
      </c>
      <c r="I7" s="30">
        <v>131825.83333333331</v>
      </c>
      <c r="J7" s="30">
        <v>131825.83333333331</v>
      </c>
      <c r="K7" s="30">
        <v>131825.83333333331</v>
      </c>
      <c r="L7" s="30">
        <v>131825.83333333331</v>
      </c>
      <c r="M7" s="30">
        <v>131825.83333333331</v>
      </c>
      <c r="N7" s="30">
        <v>131825.83333333331</v>
      </c>
      <c r="O7" s="30">
        <v>131825.83333333331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</row>
    <row r="8" spans="1:21">
      <c r="A8" s="29" t="s">
        <v>9</v>
      </c>
      <c r="B8" s="30">
        <v>80300.000000000015</v>
      </c>
      <c r="C8" s="30">
        <v>80300.000000000015</v>
      </c>
      <c r="D8" s="30">
        <v>80300.000000000015</v>
      </c>
      <c r="E8" s="30">
        <v>80300.000000000015</v>
      </c>
      <c r="F8" s="30">
        <v>80300.000000000015</v>
      </c>
      <c r="G8" s="30">
        <v>80300.000000000015</v>
      </c>
      <c r="H8" s="30">
        <v>80300.000000000015</v>
      </c>
      <c r="I8" s="30">
        <v>80300.000000000015</v>
      </c>
      <c r="J8" s="30">
        <v>80300.000000000015</v>
      </c>
      <c r="K8" s="30">
        <v>80300.000000000015</v>
      </c>
      <c r="L8" s="30">
        <v>80300.000000000015</v>
      </c>
      <c r="M8" s="30">
        <v>80300.000000000015</v>
      </c>
      <c r="N8" s="30">
        <v>80300.000000000015</v>
      </c>
      <c r="O8" s="30">
        <v>80300.000000000015</v>
      </c>
      <c r="P8" s="30">
        <v>80300.000000000015</v>
      </c>
      <c r="Q8" s="30">
        <v>80300.000000000015</v>
      </c>
      <c r="R8" s="30">
        <v>80300.000000000015</v>
      </c>
      <c r="S8" s="30">
        <v>80300.000000000015</v>
      </c>
      <c r="T8" s="30">
        <v>80300.000000000015</v>
      </c>
      <c r="U8" s="30">
        <v>0</v>
      </c>
    </row>
    <row r="9" spans="1:21">
      <c r="A9" s="29" t="s">
        <v>10</v>
      </c>
      <c r="B9" s="30">
        <v>122457.5</v>
      </c>
      <c r="C9" s="30">
        <v>122457.5</v>
      </c>
      <c r="D9" s="30">
        <v>122457.5</v>
      </c>
      <c r="E9" s="30">
        <v>122457.5</v>
      </c>
      <c r="F9" s="30">
        <v>122457.5</v>
      </c>
      <c r="G9" s="30">
        <v>122457.5</v>
      </c>
      <c r="H9" s="30">
        <v>122457.5</v>
      </c>
      <c r="I9" s="30">
        <v>122457.5</v>
      </c>
      <c r="J9" s="30">
        <v>122457.5</v>
      </c>
      <c r="K9" s="30">
        <v>122457.5</v>
      </c>
      <c r="L9" s="30">
        <v>122457.5</v>
      </c>
      <c r="M9" s="30">
        <v>122457.5</v>
      </c>
      <c r="N9" s="30">
        <v>122457.5</v>
      </c>
      <c r="O9" s="30">
        <v>122457.5</v>
      </c>
      <c r="P9" s="30">
        <v>122457.5</v>
      </c>
      <c r="Q9" s="30">
        <v>122457.5</v>
      </c>
      <c r="R9" s="30">
        <v>0</v>
      </c>
      <c r="S9" s="30">
        <v>0</v>
      </c>
      <c r="T9" s="30">
        <v>0</v>
      </c>
      <c r="U9" s="30">
        <v>0</v>
      </c>
    </row>
    <row r="10" spans="1:21">
      <c r="A10" s="29" t="s">
        <v>11</v>
      </c>
      <c r="B10" s="30">
        <v>123126.66666666669</v>
      </c>
      <c r="C10" s="30">
        <v>123126.66666666669</v>
      </c>
      <c r="D10" s="30">
        <v>123126.66666666669</v>
      </c>
      <c r="E10" s="30">
        <v>123126.66666666669</v>
      </c>
      <c r="F10" s="30">
        <v>123126.66666666669</v>
      </c>
      <c r="G10" s="30">
        <v>123126.66666666669</v>
      </c>
      <c r="H10" s="30">
        <v>123126.66666666669</v>
      </c>
      <c r="I10" s="30">
        <v>123126.66666666669</v>
      </c>
      <c r="J10" s="30">
        <v>123126.66666666669</v>
      </c>
      <c r="K10" s="30">
        <v>123126.66666666669</v>
      </c>
      <c r="L10" s="30">
        <v>123126.66666666669</v>
      </c>
      <c r="M10" s="30">
        <v>123126.66666666669</v>
      </c>
      <c r="N10" s="30">
        <v>123126.66666666669</v>
      </c>
      <c r="O10" s="30">
        <v>123126.66666666669</v>
      </c>
      <c r="P10" s="30">
        <v>123126.66666666669</v>
      </c>
      <c r="Q10" s="30">
        <v>123126.66666666669</v>
      </c>
      <c r="R10" s="30">
        <v>123126.66666666669</v>
      </c>
      <c r="S10" s="30">
        <v>0</v>
      </c>
      <c r="T10" s="30">
        <v>0</v>
      </c>
      <c r="U10" s="30">
        <v>0</v>
      </c>
    </row>
    <row r="11" spans="1:21">
      <c r="A11" s="29" t="s">
        <v>12</v>
      </c>
      <c r="B11" s="30">
        <v>122457.5</v>
      </c>
      <c r="C11" s="30">
        <v>122457.5</v>
      </c>
      <c r="D11" s="30">
        <v>122457.5</v>
      </c>
      <c r="E11" s="30">
        <v>122457.5</v>
      </c>
      <c r="F11" s="30">
        <v>122457.5</v>
      </c>
      <c r="G11" s="30">
        <v>122457.5</v>
      </c>
      <c r="H11" s="30">
        <v>122457.5</v>
      </c>
      <c r="I11" s="30">
        <v>122457.5</v>
      </c>
      <c r="J11" s="30">
        <v>122457.5</v>
      </c>
      <c r="K11" s="30">
        <v>122457.5</v>
      </c>
      <c r="L11" s="30">
        <v>122457.5</v>
      </c>
      <c r="M11" s="30">
        <v>122457.5</v>
      </c>
      <c r="N11" s="30">
        <v>122457.5</v>
      </c>
      <c r="O11" s="30">
        <v>122457.5</v>
      </c>
      <c r="P11" s="30">
        <v>122457.5</v>
      </c>
      <c r="Q11" s="30">
        <v>122457.5</v>
      </c>
      <c r="R11" s="30">
        <v>0</v>
      </c>
      <c r="S11" s="30">
        <v>0</v>
      </c>
      <c r="T11" s="30">
        <v>0</v>
      </c>
      <c r="U11" s="30">
        <v>0</v>
      </c>
    </row>
    <row r="12" spans="1:21">
      <c r="A12" s="29" t="s">
        <v>13</v>
      </c>
      <c r="B12" s="30">
        <v>129149.16666666664</v>
      </c>
      <c r="C12" s="30">
        <v>129149.16666666664</v>
      </c>
      <c r="D12" s="30">
        <v>129149.16666666664</v>
      </c>
      <c r="E12" s="30">
        <v>129149.16666666664</v>
      </c>
      <c r="F12" s="30">
        <v>129149.16666666664</v>
      </c>
      <c r="G12" s="30">
        <v>129149.16666666664</v>
      </c>
      <c r="H12" s="30">
        <v>129149.16666666664</v>
      </c>
      <c r="I12" s="30">
        <v>129149.16666666664</v>
      </c>
      <c r="J12" s="30">
        <v>129149.16666666664</v>
      </c>
      <c r="K12" s="30">
        <v>129149.16666666664</v>
      </c>
      <c r="L12" s="30">
        <v>129149.16666666664</v>
      </c>
      <c r="M12" s="30">
        <v>129149.16666666664</v>
      </c>
      <c r="N12" s="30">
        <v>129149.16666666664</v>
      </c>
      <c r="O12" s="30">
        <v>129149.16666666664</v>
      </c>
      <c r="P12" s="30">
        <v>129149.16666666664</v>
      </c>
      <c r="Q12" s="30">
        <v>129149.16666666664</v>
      </c>
      <c r="R12" s="30">
        <v>129149.16666666664</v>
      </c>
      <c r="S12" s="30">
        <v>129149.16666666664</v>
      </c>
      <c r="T12" s="30">
        <v>129149.16666666664</v>
      </c>
      <c r="U12" s="30">
        <v>129149.16666666664</v>
      </c>
    </row>
    <row r="13" spans="1:21">
      <c r="A13" s="29" t="s">
        <v>14</v>
      </c>
      <c r="B13" s="30">
        <v>286667.95833333331</v>
      </c>
      <c r="C13" s="30">
        <v>286667.95833333331</v>
      </c>
      <c r="D13" s="30">
        <v>286667.95833333331</v>
      </c>
      <c r="E13" s="30">
        <v>286667.95833333331</v>
      </c>
      <c r="F13" s="30">
        <v>286667.95833333331</v>
      </c>
      <c r="G13" s="30">
        <v>286667.95833333331</v>
      </c>
      <c r="H13" s="30">
        <v>286667.95833333331</v>
      </c>
      <c r="I13" s="30">
        <v>286667.95833333331</v>
      </c>
      <c r="J13" s="30">
        <v>286667.95833333331</v>
      </c>
      <c r="K13" s="30">
        <v>286667.95833333331</v>
      </c>
      <c r="L13" s="30">
        <v>286667.95833333331</v>
      </c>
      <c r="M13" s="30">
        <v>286667.95833333331</v>
      </c>
      <c r="N13" s="30">
        <v>286667.95833333331</v>
      </c>
      <c r="O13" s="30">
        <v>286667.95833333331</v>
      </c>
      <c r="P13" s="30">
        <v>286667.95833333331</v>
      </c>
      <c r="Q13" s="30">
        <v>286667.95833333331</v>
      </c>
      <c r="R13" s="30">
        <v>286667.95833333331</v>
      </c>
      <c r="S13" s="30">
        <v>286667.95833333331</v>
      </c>
      <c r="T13" s="30">
        <v>286667.95833333331</v>
      </c>
      <c r="U13" s="30">
        <v>286667.95833333331</v>
      </c>
    </row>
    <row r="14" spans="1:21">
      <c r="A14" s="29" t="s">
        <v>15</v>
      </c>
      <c r="B14" s="30">
        <v>115765.83333333333</v>
      </c>
      <c r="C14" s="30">
        <v>115765.83333333333</v>
      </c>
      <c r="D14" s="30">
        <v>115765.83333333333</v>
      </c>
      <c r="E14" s="30">
        <v>115765.83333333333</v>
      </c>
      <c r="F14" s="30">
        <v>115765.83333333333</v>
      </c>
      <c r="G14" s="30">
        <v>115765.83333333333</v>
      </c>
      <c r="H14" s="30">
        <v>115765.83333333333</v>
      </c>
      <c r="I14" s="30">
        <v>115765.83333333333</v>
      </c>
      <c r="J14" s="30">
        <v>115765.83333333333</v>
      </c>
      <c r="K14" s="30">
        <v>115765.83333333333</v>
      </c>
      <c r="L14" s="30">
        <v>115765.83333333333</v>
      </c>
      <c r="M14" s="30">
        <v>115765.83333333333</v>
      </c>
      <c r="N14" s="30">
        <v>115765.83333333333</v>
      </c>
      <c r="O14" s="30">
        <v>115765.83333333333</v>
      </c>
      <c r="P14" s="30">
        <v>115765.83333333333</v>
      </c>
      <c r="Q14" s="30">
        <v>115765.83333333333</v>
      </c>
      <c r="R14" s="30">
        <v>115765.83333333333</v>
      </c>
      <c r="S14" s="30">
        <v>115765.83333333333</v>
      </c>
      <c r="T14" s="30">
        <v>115765.83333333333</v>
      </c>
      <c r="U14" s="30">
        <v>115765.83333333333</v>
      </c>
    </row>
    <row r="15" spans="1:21">
      <c r="A15" s="29" t="s">
        <v>16</v>
      </c>
      <c r="B15" s="30">
        <v>137848.33333333334</v>
      </c>
      <c r="C15" s="30">
        <v>137848.33333333334</v>
      </c>
      <c r="D15" s="30">
        <v>137848.33333333334</v>
      </c>
      <c r="E15" s="30">
        <v>137848.33333333334</v>
      </c>
      <c r="F15" s="30">
        <v>137848.33333333334</v>
      </c>
      <c r="G15" s="30">
        <v>137848.33333333334</v>
      </c>
      <c r="H15" s="30">
        <v>137848.33333333334</v>
      </c>
      <c r="I15" s="30">
        <v>137848.33333333334</v>
      </c>
      <c r="J15" s="30">
        <v>137848.33333333334</v>
      </c>
      <c r="K15" s="30">
        <v>137848.33333333334</v>
      </c>
      <c r="L15" s="30">
        <v>137848.33333333334</v>
      </c>
      <c r="M15" s="30">
        <v>137848.33333333334</v>
      </c>
      <c r="N15" s="30">
        <v>137848.33333333334</v>
      </c>
      <c r="O15" s="30">
        <v>137848.33333333334</v>
      </c>
      <c r="P15" s="30">
        <v>137848.33333333334</v>
      </c>
      <c r="Q15" s="30">
        <v>137848.33333333334</v>
      </c>
      <c r="R15" s="30">
        <v>137848.33333333334</v>
      </c>
      <c r="S15" s="30">
        <v>137848.33333333334</v>
      </c>
      <c r="T15" s="30">
        <v>137848.33333333334</v>
      </c>
      <c r="U15" s="30">
        <v>0</v>
      </c>
    </row>
    <row r="16" spans="1:21">
      <c r="A16" s="29" t="s">
        <v>18</v>
      </c>
      <c r="B16" s="30">
        <v>141863.33333333331</v>
      </c>
      <c r="C16" s="30">
        <v>141863.33333333331</v>
      </c>
      <c r="D16" s="30">
        <v>141863.33333333331</v>
      </c>
      <c r="E16" s="30">
        <v>141863.33333333331</v>
      </c>
      <c r="F16" s="30">
        <v>141863.33333333331</v>
      </c>
      <c r="G16" s="30">
        <v>141863.33333333331</v>
      </c>
      <c r="H16" s="30">
        <v>141863.33333333331</v>
      </c>
      <c r="I16" s="30">
        <v>141863.33333333331</v>
      </c>
      <c r="J16" s="30">
        <v>141863.33333333331</v>
      </c>
      <c r="K16" s="30">
        <v>141863.33333333331</v>
      </c>
      <c r="L16" s="30">
        <v>141863.33333333331</v>
      </c>
      <c r="M16" s="30">
        <v>141863.33333333331</v>
      </c>
      <c r="N16" s="30">
        <v>141863.33333333331</v>
      </c>
      <c r="O16" s="30">
        <v>141863.33333333331</v>
      </c>
      <c r="P16" s="30">
        <v>141863.33333333331</v>
      </c>
      <c r="Q16" s="30">
        <v>141863.33333333331</v>
      </c>
      <c r="R16" s="30">
        <v>141863.33333333331</v>
      </c>
      <c r="S16" s="30">
        <v>141863.33333333331</v>
      </c>
      <c r="T16" s="30">
        <v>141863.33333333331</v>
      </c>
      <c r="U16" s="30">
        <v>141863.33333333331</v>
      </c>
    </row>
    <row r="17" spans="1:21">
      <c r="A17" s="29" t="s">
        <v>19</v>
      </c>
      <c r="B17" s="30">
        <v>76528.333333333328</v>
      </c>
      <c r="C17" s="30">
        <v>76528.333333333328</v>
      </c>
      <c r="D17" s="30">
        <v>76528.333333333328</v>
      </c>
      <c r="E17" s="30">
        <v>76528.333333333328</v>
      </c>
      <c r="F17" s="30">
        <v>76528.333333333328</v>
      </c>
      <c r="G17" s="30">
        <v>76528.333333333328</v>
      </c>
      <c r="H17" s="30">
        <v>76528.333333333328</v>
      </c>
      <c r="I17" s="30">
        <v>76528.333333333328</v>
      </c>
      <c r="J17" s="30">
        <v>76528.333333333328</v>
      </c>
      <c r="K17" s="30">
        <v>76528.333333333328</v>
      </c>
      <c r="L17" s="30">
        <v>76528.333333333328</v>
      </c>
      <c r="M17" s="30">
        <v>76528.333333333328</v>
      </c>
      <c r="N17" s="30">
        <v>76528.333333333328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</row>
    <row r="18" spans="1:21">
      <c r="A18" s="29" t="s">
        <v>20</v>
      </c>
      <c r="B18" s="30">
        <v>98245.833333333328</v>
      </c>
      <c r="C18" s="30">
        <v>98245.833333333328</v>
      </c>
      <c r="D18" s="30">
        <v>98245.833333333328</v>
      </c>
      <c r="E18" s="30">
        <v>98245.833333333328</v>
      </c>
      <c r="F18" s="30">
        <v>98245.833333333328</v>
      </c>
      <c r="G18" s="30">
        <v>98245.833333333328</v>
      </c>
      <c r="H18" s="30">
        <v>98245.833333333328</v>
      </c>
      <c r="I18" s="30">
        <v>98245.833333333328</v>
      </c>
      <c r="J18" s="30">
        <v>98245.833333333328</v>
      </c>
      <c r="K18" s="30">
        <v>98245.833333333328</v>
      </c>
      <c r="L18" s="30">
        <v>98245.833333333328</v>
      </c>
      <c r="M18" s="30">
        <v>98245.833333333328</v>
      </c>
      <c r="N18" s="30">
        <v>98245.833333333328</v>
      </c>
      <c r="O18" s="30">
        <v>98245.833333333328</v>
      </c>
      <c r="P18" s="30">
        <v>98245.833333333328</v>
      </c>
      <c r="Q18" s="30">
        <v>98245.833333333328</v>
      </c>
      <c r="R18" s="30">
        <v>98245.833333333328</v>
      </c>
      <c r="S18" s="30">
        <v>98245.833333333328</v>
      </c>
      <c r="T18" s="30">
        <v>98245.833333333328</v>
      </c>
      <c r="U18" s="30">
        <v>0</v>
      </c>
    </row>
    <row r="19" spans="1:21">
      <c r="A19" s="29" t="s">
        <v>21</v>
      </c>
      <c r="B19" s="30">
        <v>214072.5</v>
      </c>
      <c r="C19" s="30">
        <v>214072.5</v>
      </c>
      <c r="D19" s="30">
        <v>214072.5</v>
      </c>
      <c r="E19" s="30">
        <v>214072.5</v>
      </c>
      <c r="F19" s="30">
        <v>214072.5</v>
      </c>
      <c r="G19" s="30">
        <v>214072.5</v>
      </c>
      <c r="H19" s="30">
        <v>214072.5</v>
      </c>
      <c r="I19" s="30">
        <v>214072.5</v>
      </c>
      <c r="J19" s="30">
        <v>214072.5</v>
      </c>
      <c r="K19" s="30">
        <v>214072.5</v>
      </c>
      <c r="L19" s="30">
        <v>214072.5</v>
      </c>
      <c r="M19" s="30">
        <v>214072.5</v>
      </c>
      <c r="N19" s="30">
        <v>214072.5</v>
      </c>
      <c r="O19" s="30">
        <v>214072.5</v>
      </c>
      <c r="P19" s="30">
        <v>214072.5</v>
      </c>
      <c r="Q19" s="30">
        <v>214072.5</v>
      </c>
      <c r="R19" s="30">
        <v>214072.5</v>
      </c>
      <c r="S19" s="30">
        <v>214072.5</v>
      </c>
      <c r="T19" s="30">
        <v>214072.5</v>
      </c>
      <c r="U19" s="30">
        <v>214072.5</v>
      </c>
    </row>
    <row r="20" spans="1:21">
      <c r="A20" s="29" t="s">
        <v>22</v>
      </c>
      <c r="B20" s="30">
        <v>171671.66666666666</v>
      </c>
      <c r="C20" s="30">
        <v>171671.66666666666</v>
      </c>
      <c r="D20" s="30">
        <v>171671.66666666666</v>
      </c>
      <c r="E20" s="30">
        <v>171671.66666666666</v>
      </c>
      <c r="F20" s="30">
        <v>171671.66666666666</v>
      </c>
      <c r="G20" s="30">
        <v>171671.66666666666</v>
      </c>
      <c r="H20" s="30">
        <v>171671.66666666666</v>
      </c>
      <c r="I20" s="30">
        <v>171671.66666666666</v>
      </c>
      <c r="J20" s="30">
        <v>171671.66666666666</v>
      </c>
      <c r="K20" s="30">
        <v>171671.66666666666</v>
      </c>
      <c r="L20" s="30">
        <v>171671.66666666666</v>
      </c>
      <c r="M20" s="30">
        <v>171671.66666666666</v>
      </c>
      <c r="N20" s="30">
        <v>171671.66666666666</v>
      </c>
      <c r="O20" s="30">
        <v>171671.66666666666</v>
      </c>
      <c r="P20" s="30">
        <v>171671.66666666666</v>
      </c>
      <c r="Q20" s="30">
        <v>171671.66666666666</v>
      </c>
      <c r="R20" s="30">
        <v>171671.66666666666</v>
      </c>
      <c r="S20" s="30">
        <v>171671.66666666666</v>
      </c>
      <c r="T20" s="30">
        <v>171671.66666666666</v>
      </c>
      <c r="U20" s="30">
        <v>171671.66666666666</v>
      </c>
    </row>
    <row r="21" spans="1:21">
      <c r="A21" s="29" t="s">
        <v>23</v>
      </c>
      <c r="B21" s="30">
        <v>132557.41499999998</v>
      </c>
      <c r="C21" s="30">
        <v>132557.41499999998</v>
      </c>
      <c r="D21" s="30">
        <v>132557.41499999998</v>
      </c>
      <c r="E21" s="30">
        <v>132557.41499999998</v>
      </c>
      <c r="F21" s="30">
        <v>132557.41499999998</v>
      </c>
      <c r="G21" s="30">
        <v>132557.41499999998</v>
      </c>
      <c r="H21" s="30">
        <v>132557.41499999998</v>
      </c>
      <c r="I21" s="30">
        <v>132557.41499999998</v>
      </c>
      <c r="J21" s="30">
        <v>132557.41499999998</v>
      </c>
      <c r="K21" s="30">
        <v>132557.41499999998</v>
      </c>
      <c r="L21" s="30">
        <v>132557.41499999998</v>
      </c>
      <c r="M21" s="30">
        <v>132557.41499999998</v>
      </c>
      <c r="N21" s="30">
        <v>132557.41499999998</v>
      </c>
      <c r="O21" s="30">
        <v>132557.41499999998</v>
      </c>
      <c r="P21" s="30">
        <v>132557.41499999998</v>
      </c>
      <c r="Q21" s="30">
        <v>132557.41499999998</v>
      </c>
      <c r="R21" s="30">
        <v>132557.41499999998</v>
      </c>
      <c r="S21" s="30">
        <v>132557.41499999998</v>
      </c>
      <c r="T21" s="30">
        <v>132557.41499999998</v>
      </c>
      <c r="U21" s="30">
        <v>0</v>
      </c>
    </row>
    <row r="22" spans="1:21">
      <c r="A22" s="29" t="s">
        <v>24</v>
      </c>
      <c r="B22" s="30">
        <v>162607.5</v>
      </c>
      <c r="C22" s="30">
        <v>162607.5</v>
      </c>
      <c r="D22" s="30">
        <v>162607.5</v>
      </c>
      <c r="E22" s="30">
        <v>162607.5</v>
      </c>
      <c r="F22" s="30">
        <v>162607.5</v>
      </c>
      <c r="G22" s="30">
        <v>162607.5</v>
      </c>
      <c r="H22" s="30">
        <v>162607.5</v>
      </c>
      <c r="I22" s="30">
        <v>162607.5</v>
      </c>
      <c r="J22" s="30">
        <v>162607.5</v>
      </c>
      <c r="K22" s="30">
        <v>162607.5</v>
      </c>
      <c r="L22" s="30">
        <v>162607.5</v>
      </c>
      <c r="M22" s="30">
        <v>162607.5</v>
      </c>
      <c r="N22" s="30">
        <v>162607.5</v>
      </c>
      <c r="O22" s="30">
        <v>162607.5</v>
      </c>
      <c r="P22" s="30">
        <v>162607.5</v>
      </c>
      <c r="Q22" s="30">
        <v>162607.5</v>
      </c>
      <c r="R22" s="30">
        <v>0</v>
      </c>
      <c r="S22" s="30">
        <v>0</v>
      </c>
      <c r="T22" s="30">
        <v>0</v>
      </c>
      <c r="U22" s="30">
        <v>0</v>
      </c>
    </row>
    <row r="23" spans="1:21">
      <c r="A23" s="29" t="s">
        <v>25</v>
      </c>
      <c r="B23" s="30">
        <v>126472.49999999999</v>
      </c>
      <c r="C23" s="30">
        <v>126472.49999999999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</row>
    <row r="24" spans="1:21">
      <c r="A24" s="29" t="s">
        <v>26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</row>
    <row r="25" spans="1:21">
      <c r="A25" s="29" t="s">
        <v>27</v>
      </c>
      <c r="B25" s="30">
        <v>110412.50000000001</v>
      </c>
      <c r="C25" s="30">
        <v>110412.50000000001</v>
      </c>
      <c r="D25" s="30">
        <v>110412.50000000001</v>
      </c>
      <c r="E25" s="30">
        <v>110412.50000000001</v>
      </c>
      <c r="F25" s="30">
        <v>110412.50000000001</v>
      </c>
      <c r="G25" s="30">
        <v>110412.50000000001</v>
      </c>
      <c r="H25" s="30">
        <v>110412.50000000001</v>
      </c>
      <c r="I25" s="30">
        <v>110412.50000000001</v>
      </c>
      <c r="J25" s="30">
        <v>110412.50000000001</v>
      </c>
      <c r="K25" s="30">
        <v>110412.50000000001</v>
      </c>
      <c r="L25" s="30">
        <v>110412.50000000001</v>
      </c>
      <c r="M25" s="30">
        <v>110412.50000000001</v>
      </c>
      <c r="N25" s="30">
        <v>110412.50000000001</v>
      </c>
      <c r="O25" s="30">
        <v>110412.50000000001</v>
      </c>
      <c r="P25" s="30">
        <v>110412.50000000001</v>
      </c>
      <c r="Q25" s="30">
        <v>110412.50000000001</v>
      </c>
      <c r="R25" s="30">
        <v>110412.50000000001</v>
      </c>
      <c r="S25" s="30">
        <v>0</v>
      </c>
      <c r="T25" s="30">
        <v>0</v>
      </c>
      <c r="U25" s="30">
        <v>0</v>
      </c>
    </row>
    <row r="26" spans="1:21">
      <c r="A26" s="29" t="s">
        <v>28</v>
      </c>
      <c r="B26" s="30">
        <v>64239.999999999993</v>
      </c>
      <c r="C26" s="30">
        <v>64239.999999999993</v>
      </c>
      <c r="D26" s="30">
        <v>64239.999999999993</v>
      </c>
      <c r="E26" s="30">
        <v>64239.999999999993</v>
      </c>
      <c r="F26" s="30">
        <v>64239.999999999993</v>
      </c>
      <c r="G26" s="30">
        <v>64239.999999999993</v>
      </c>
      <c r="H26" s="30">
        <v>64239.999999999993</v>
      </c>
      <c r="I26" s="30">
        <v>64239.999999999993</v>
      </c>
      <c r="J26" s="30">
        <v>64239.999999999993</v>
      </c>
      <c r="K26" s="30">
        <v>64239.999999999993</v>
      </c>
      <c r="L26" s="30">
        <v>64239.999999999993</v>
      </c>
      <c r="M26" s="30">
        <v>64239.999999999993</v>
      </c>
      <c r="N26" s="30">
        <v>64239.999999999993</v>
      </c>
      <c r="O26" s="30">
        <v>64239.999999999993</v>
      </c>
      <c r="P26" s="30">
        <v>64239.999999999993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</row>
    <row r="27" spans="1:21">
      <c r="A27" s="29" t="s">
        <v>29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</row>
    <row r="28" spans="1:21">
      <c r="A28" s="29" t="s">
        <v>30</v>
      </c>
      <c r="B28" s="30">
        <v>206833.33333333331</v>
      </c>
      <c r="C28" s="30">
        <v>206833.33333333331</v>
      </c>
      <c r="D28" s="30">
        <v>206833.33333333331</v>
      </c>
      <c r="E28" s="30">
        <v>206833.33333333331</v>
      </c>
      <c r="F28" s="30">
        <v>206833.33333333331</v>
      </c>
      <c r="G28" s="30">
        <v>206833.33333333331</v>
      </c>
      <c r="H28" s="30">
        <v>206833.33333333331</v>
      </c>
      <c r="I28" s="30">
        <v>206833.33333333331</v>
      </c>
      <c r="J28" s="30">
        <v>206833.33333333331</v>
      </c>
      <c r="K28" s="30">
        <v>206833.33333333331</v>
      </c>
      <c r="L28" s="30">
        <v>206833.33333333331</v>
      </c>
      <c r="M28" s="30">
        <v>206833.33333333331</v>
      </c>
      <c r="N28" s="30">
        <v>206833.33333333331</v>
      </c>
      <c r="O28" s="30">
        <v>206833.33333333331</v>
      </c>
      <c r="P28" s="30">
        <v>206833.33333333331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</row>
    <row r="29" spans="1:21">
      <c r="A29" s="29" t="s">
        <v>31</v>
      </c>
      <c r="B29" s="30">
        <v>81699.166666666657</v>
      </c>
      <c r="C29" s="30">
        <v>81699.166666666657</v>
      </c>
      <c r="D29" s="30">
        <v>81699.166666666657</v>
      </c>
      <c r="E29" s="30">
        <v>81699.166666666657</v>
      </c>
      <c r="F29" s="30">
        <v>81699.166666666657</v>
      </c>
      <c r="G29" s="30">
        <v>81699.166666666657</v>
      </c>
      <c r="H29" s="30">
        <v>81699.166666666657</v>
      </c>
      <c r="I29" s="30">
        <v>81699.166666666657</v>
      </c>
      <c r="J29" s="30">
        <v>81699.166666666657</v>
      </c>
      <c r="K29" s="30">
        <v>81699.166666666657</v>
      </c>
      <c r="L29" s="30">
        <v>81699.166666666657</v>
      </c>
      <c r="M29" s="30">
        <v>81699.166666666657</v>
      </c>
      <c r="N29" s="30">
        <v>81699.166666666657</v>
      </c>
      <c r="O29" s="30">
        <v>81699.166666666657</v>
      </c>
      <c r="P29" s="30">
        <v>81699.166666666657</v>
      </c>
      <c r="Q29" s="30">
        <v>81699.166666666657</v>
      </c>
      <c r="R29" s="30">
        <v>81699.166666666657</v>
      </c>
      <c r="S29" s="30">
        <v>81699.166666666657</v>
      </c>
      <c r="T29" s="30">
        <v>81699.166666666657</v>
      </c>
      <c r="U29" s="30">
        <v>0</v>
      </c>
    </row>
    <row r="30" spans="1:21">
      <c r="A30" s="29" t="s">
        <v>32</v>
      </c>
      <c r="B30" s="30">
        <v>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</row>
    <row r="31" spans="1:21">
      <c r="A31" s="29" t="s">
        <v>33</v>
      </c>
      <c r="B31" s="30">
        <v>93735.998108525513</v>
      </c>
      <c r="C31" s="30">
        <v>93735.998108525513</v>
      </c>
      <c r="D31" s="30">
        <v>93735.998108525513</v>
      </c>
      <c r="E31" s="30">
        <v>93735.998108525513</v>
      </c>
      <c r="F31" s="30">
        <v>93735.998108525513</v>
      </c>
      <c r="G31" s="30">
        <v>93735.998108525513</v>
      </c>
      <c r="H31" s="30">
        <v>93735.998108525513</v>
      </c>
      <c r="I31" s="30">
        <v>93735.998108525513</v>
      </c>
      <c r="J31" s="30">
        <v>93735.998108525513</v>
      </c>
      <c r="K31" s="30">
        <v>93735.998108525513</v>
      </c>
      <c r="L31" s="30">
        <v>93735.998108525513</v>
      </c>
      <c r="M31" s="30">
        <v>93735.998108525513</v>
      </c>
      <c r="N31" s="30">
        <v>93735.998108525513</v>
      </c>
      <c r="O31" s="30">
        <v>93735.998108525513</v>
      </c>
      <c r="P31" s="30">
        <v>93735.998108525513</v>
      </c>
      <c r="Q31" s="30">
        <v>93735.998108525513</v>
      </c>
      <c r="R31" s="30">
        <v>93735.998108525513</v>
      </c>
      <c r="S31" s="30">
        <v>0</v>
      </c>
      <c r="T31" s="30">
        <v>0</v>
      </c>
      <c r="U31" s="30">
        <v>0</v>
      </c>
    </row>
    <row r="32" spans="1:21">
      <c r="A32" s="29" t="s">
        <v>34</v>
      </c>
      <c r="B32" s="30">
        <v>93954.369993333341</v>
      </c>
      <c r="C32" s="30">
        <v>93954.369993333341</v>
      </c>
      <c r="D32" s="30">
        <v>93954.369993333341</v>
      </c>
      <c r="E32" s="30">
        <v>93954.369993333341</v>
      </c>
      <c r="F32" s="30">
        <v>93954.369993333341</v>
      </c>
      <c r="G32" s="30">
        <v>93954.369993333341</v>
      </c>
      <c r="H32" s="30">
        <v>93954.369993333341</v>
      </c>
      <c r="I32" s="30">
        <v>93954.369993333341</v>
      </c>
      <c r="J32" s="30">
        <v>93954.369993333341</v>
      </c>
      <c r="K32" s="30">
        <v>93954.369993333341</v>
      </c>
      <c r="L32" s="30">
        <v>93954.369993333341</v>
      </c>
      <c r="M32" s="30">
        <v>93954.369993333341</v>
      </c>
      <c r="N32" s="30">
        <v>93954.369993333341</v>
      </c>
      <c r="O32" s="30">
        <v>93954.369993333341</v>
      </c>
      <c r="P32" s="30">
        <v>93954.369993333341</v>
      </c>
      <c r="Q32" s="30">
        <v>93954.369993333341</v>
      </c>
      <c r="R32" s="30">
        <v>93954.369993333341</v>
      </c>
      <c r="S32" s="30">
        <v>0</v>
      </c>
      <c r="T32" s="30">
        <v>0</v>
      </c>
      <c r="U32" s="30">
        <v>0</v>
      </c>
    </row>
    <row r="33" spans="1:21">
      <c r="A33" s="29" t="s">
        <v>35</v>
      </c>
      <c r="B33" s="30">
        <v>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</row>
    <row r="34" spans="1:21">
      <c r="A34" s="29" t="s">
        <v>36</v>
      </c>
      <c r="B34" s="30">
        <v>63570.833333333336</v>
      </c>
      <c r="C34" s="30">
        <v>63570.833333333336</v>
      </c>
      <c r="D34" s="30">
        <v>63570.833333333336</v>
      </c>
      <c r="E34" s="30">
        <v>63570.833333333336</v>
      </c>
      <c r="F34" s="30">
        <v>63570.833333333336</v>
      </c>
      <c r="G34" s="30">
        <v>63570.833333333336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</row>
    <row r="35" spans="1:21">
      <c r="A35" s="29" t="s">
        <v>37</v>
      </c>
      <c r="B35" s="3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</row>
    <row r="36" spans="1:21">
      <c r="A36" s="29" t="s">
        <v>38</v>
      </c>
      <c r="B36" s="30">
        <v>199594.16666666666</v>
      </c>
      <c r="C36" s="30">
        <v>199594.16666666666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</row>
    <row r="37" spans="1:21">
      <c r="A37" s="29" t="s">
        <v>39</v>
      </c>
      <c r="B37" s="30">
        <v>147965.97328691665</v>
      </c>
      <c r="C37" s="30">
        <v>147965.97328691665</v>
      </c>
      <c r="D37" s="30">
        <v>147965.97328691665</v>
      </c>
      <c r="E37" s="30">
        <v>147965.97328691665</v>
      </c>
      <c r="F37" s="30">
        <v>147965.97328691665</v>
      </c>
      <c r="G37" s="30">
        <v>147965.97328691665</v>
      </c>
      <c r="H37" s="30">
        <v>147965.97328691665</v>
      </c>
      <c r="I37" s="30">
        <v>147965.97328691665</v>
      </c>
      <c r="J37" s="30">
        <v>147965.97328691665</v>
      </c>
      <c r="K37" s="30">
        <v>147965.97328691665</v>
      </c>
      <c r="L37" s="30">
        <v>147965.97328691665</v>
      </c>
      <c r="M37" s="30">
        <v>147965.97328691665</v>
      </c>
      <c r="N37" s="30">
        <v>147965.97328691665</v>
      </c>
      <c r="O37" s="30">
        <v>147965.97328691665</v>
      </c>
      <c r="P37" s="30">
        <v>147965.97328691665</v>
      </c>
      <c r="Q37" s="30">
        <v>147965.97328691665</v>
      </c>
      <c r="R37" s="30">
        <v>147965.97328691665</v>
      </c>
      <c r="S37" s="30">
        <v>147965.97328691665</v>
      </c>
      <c r="T37" s="30">
        <v>147965.97328691665</v>
      </c>
      <c r="U37" s="30">
        <v>147965.97328691665</v>
      </c>
    </row>
    <row r="38" spans="1:21">
      <c r="A38" s="29" t="s">
        <v>40</v>
      </c>
      <c r="B38" s="30">
        <v>93954.402303478448</v>
      </c>
      <c r="C38" s="30">
        <v>93954.402303478448</v>
      </c>
      <c r="D38" s="30">
        <v>93954.402303478448</v>
      </c>
      <c r="E38" s="30">
        <v>93954.402303478448</v>
      </c>
      <c r="F38" s="30">
        <v>93954.402303478448</v>
      </c>
      <c r="G38" s="30">
        <v>93954.402303478448</v>
      </c>
      <c r="H38" s="30">
        <v>93954.402303478448</v>
      </c>
      <c r="I38" s="30">
        <v>93954.402303478448</v>
      </c>
      <c r="J38" s="30">
        <v>93954.402303478448</v>
      </c>
      <c r="K38" s="30">
        <v>93954.402303478448</v>
      </c>
      <c r="L38" s="30">
        <v>93954.402303478448</v>
      </c>
      <c r="M38" s="30">
        <v>93954.402303478448</v>
      </c>
      <c r="N38" s="30">
        <v>93954.402303478448</v>
      </c>
      <c r="O38" s="30">
        <v>93954.402303478448</v>
      </c>
      <c r="P38" s="30">
        <v>93954.402303478448</v>
      </c>
      <c r="Q38" s="30">
        <v>93954.402303478448</v>
      </c>
      <c r="R38" s="30">
        <v>93954.402303478448</v>
      </c>
      <c r="S38" s="30">
        <v>93954.402303478448</v>
      </c>
      <c r="T38" s="30">
        <v>93954.402303478448</v>
      </c>
      <c r="U38" s="30">
        <v>93954.402303478448</v>
      </c>
    </row>
    <row r="39" spans="1:21">
      <c r="A39" s="29" t="s">
        <v>41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</row>
    <row r="40" spans="1:21">
      <c r="A40" s="29" t="s">
        <v>42</v>
      </c>
      <c r="B40" s="30">
        <v>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</row>
    <row r="41" spans="1:21">
      <c r="A41" s="29" t="s">
        <v>43</v>
      </c>
      <c r="B41" s="30">
        <v>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</row>
    <row r="42" spans="1:21">
      <c r="A42" s="29" t="s">
        <v>44</v>
      </c>
      <c r="B42" s="30">
        <v>169603.33333333331</v>
      </c>
      <c r="C42" s="30">
        <v>169603.33333333331</v>
      </c>
      <c r="D42" s="30">
        <v>169603.33333333331</v>
      </c>
      <c r="E42" s="30">
        <v>169603.33333333331</v>
      </c>
      <c r="F42" s="30">
        <v>169603.33333333331</v>
      </c>
      <c r="G42" s="30">
        <v>169603.33333333331</v>
      </c>
      <c r="H42" s="30">
        <v>169603.33333333331</v>
      </c>
      <c r="I42" s="30">
        <v>169603.33333333331</v>
      </c>
      <c r="J42" s="30">
        <v>169603.33333333331</v>
      </c>
      <c r="K42" s="30">
        <v>169603.33333333331</v>
      </c>
      <c r="L42" s="30">
        <v>169603.33333333331</v>
      </c>
      <c r="M42" s="30">
        <v>169603.33333333331</v>
      </c>
      <c r="N42" s="30">
        <v>169603.33333333331</v>
      </c>
      <c r="O42" s="30">
        <v>169603.33333333331</v>
      </c>
      <c r="P42" s="30">
        <v>169603.33333333331</v>
      </c>
      <c r="Q42" s="30">
        <v>169603.33333333331</v>
      </c>
      <c r="R42" s="30">
        <v>169603.33333333331</v>
      </c>
      <c r="S42" s="30">
        <v>169603.33333333331</v>
      </c>
      <c r="T42" s="30">
        <v>169603.33333333331</v>
      </c>
      <c r="U42" s="30">
        <v>169603.33333333331</v>
      </c>
    </row>
    <row r="43" spans="1:21">
      <c r="A43" s="29" t="s">
        <v>45</v>
      </c>
      <c r="B43" s="30">
        <v>119780.83333333333</v>
      </c>
      <c r="C43" s="30">
        <v>119780.83333333333</v>
      </c>
      <c r="D43" s="30">
        <v>119780.83333333333</v>
      </c>
      <c r="E43" s="30">
        <v>119780.83333333333</v>
      </c>
      <c r="F43" s="30">
        <v>119780.83333333333</v>
      </c>
      <c r="G43" s="30">
        <v>119780.83333333333</v>
      </c>
      <c r="H43" s="30">
        <v>119780.83333333333</v>
      </c>
      <c r="I43" s="30">
        <v>119780.83333333333</v>
      </c>
      <c r="J43" s="30">
        <v>119780.83333333333</v>
      </c>
      <c r="K43" s="30">
        <v>119780.83333333333</v>
      </c>
      <c r="L43" s="30">
        <v>119780.83333333333</v>
      </c>
      <c r="M43" s="30">
        <v>119780.83333333333</v>
      </c>
      <c r="N43" s="30">
        <v>119780.83333333333</v>
      </c>
      <c r="O43" s="30">
        <v>119780.83333333333</v>
      </c>
      <c r="P43" s="30">
        <v>119780.83333333333</v>
      </c>
      <c r="Q43" s="30">
        <v>119780.83333333333</v>
      </c>
      <c r="R43" s="30">
        <v>119780.83333333333</v>
      </c>
      <c r="S43" s="30">
        <v>0</v>
      </c>
      <c r="T43" s="30">
        <v>0</v>
      </c>
      <c r="U43" s="30">
        <v>0</v>
      </c>
    </row>
    <row r="44" spans="1:21">
      <c r="A44" s="29" t="s">
        <v>46</v>
      </c>
      <c r="B44" s="30">
        <v>49518.333333333328</v>
      </c>
      <c r="C44" s="30">
        <v>49518.333333333328</v>
      </c>
      <c r="D44" s="30">
        <v>49518.333333333328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</row>
    <row r="45" spans="1:21">
      <c r="A45" s="29" t="s">
        <v>47</v>
      </c>
      <c r="B45" s="30">
        <v>126472.49999999999</v>
      </c>
      <c r="C45" s="30">
        <v>126472.49999999999</v>
      </c>
      <c r="D45" s="30">
        <v>126472.49999999999</v>
      </c>
      <c r="E45" s="30">
        <v>126472.49999999999</v>
      </c>
      <c r="F45" s="30">
        <v>126472.49999999999</v>
      </c>
      <c r="G45" s="30">
        <v>126472.49999999999</v>
      </c>
      <c r="H45" s="30">
        <v>126472.49999999999</v>
      </c>
      <c r="I45" s="30">
        <v>126472.49999999999</v>
      </c>
      <c r="J45" s="30">
        <v>126472.49999999999</v>
      </c>
      <c r="K45" s="30">
        <v>126472.49999999999</v>
      </c>
      <c r="L45" s="30">
        <v>126472.49999999999</v>
      </c>
      <c r="M45" s="30">
        <v>126472.49999999999</v>
      </c>
      <c r="N45" s="30">
        <v>126472.49999999999</v>
      </c>
      <c r="O45" s="30">
        <v>126472.49999999999</v>
      </c>
      <c r="P45" s="30">
        <v>126472.49999999999</v>
      </c>
      <c r="Q45" s="30">
        <v>126472.49999999999</v>
      </c>
      <c r="R45" s="30">
        <v>126472.49999999999</v>
      </c>
      <c r="S45" s="30">
        <v>0</v>
      </c>
      <c r="T45" s="30">
        <v>0</v>
      </c>
      <c r="U45" s="30">
        <v>0</v>
      </c>
    </row>
    <row r="46" spans="1:21">
      <c r="A46" s="29" t="s">
        <v>48</v>
      </c>
      <c r="B46" s="30">
        <v>101735.12503999996</v>
      </c>
      <c r="C46" s="30">
        <v>101735.12503999996</v>
      </c>
      <c r="D46" s="30">
        <v>101735.12503999996</v>
      </c>
      <c r="E46" s="30">
        <v>101735.12503999996</v>
      </c>
      <c r="F46" s="30">
        <v>101735.12503999996</v>
      </c>
      <c r="G46" s="30">
        <v>101735.12503999996</v>
      </c>
      <c r="H46" s="30">
        <v>101735.12503999996</v>
      </c>
      <c r="I46" s="30">
        <v>101735.12503999996</v>
      </c>
      <c r="J46" s="30">
        <v>101735.12503999996</v>
      </c>
      <c r="K46" s="30">
        <v>101735.12503999996</v>
      </c>
      <c r="L46" s="30">
        <v>101735.12503999996</v>
      </c>
      <c r="M46" s="30">
        <v>101735.12503999996</v>
      </c>
      <c r="N46" s="30">
        <v>101735.12503999996</v>
      </c>
      <c r="O46" s="30">
        <v>101735.12503999996</v>
      </c>
      <c r="P46" s="30">
        <v>101735.12503999996</v>
      </c>
      <c r="Q46" s="30">
        <v>101735.12503999996</v>
      </c>
      <c r="R46" s="30">
        <v>101735.12503999996</v>
      </c>
      <c r="S46" s="30">
        <v>101735.12503999996</v>
      </c>
      <c r="T46" s="30">
        <v>0</v>
      </c>
      <c r="U46" s="30">
        <v>0</v>
      </c>
    </row>
    <row r="47" spans="1:21">
      <c r="A47" s="29" t="s">
        <v>49</v>
      </c>
      <c r="B47" s="30">
        <v>49783.953621416651</v>
      </c>
      <c r="C47" s="30">
        <v>49783.953621416651</v>
      </c>
      <c r="D47" s="30">
        <v>49783.953621416651</v>
      </c>
      <c r="E47" s="30">
        <v>49783.953621416651</v>
      </c>
      <c r="F47" s="30">
        <v>49783.953621416651</v>
      </c>
      <c r="G47" s="30">
        <v>49783.953621416651</v>
      </c>
      <c r="H47" s="30">
        <v>49783.953621416651</v>
      </c>
      <c r="I47" s="30">
        <v>49783.953621416651</v>
      </c>
      <c r="J47" s="30">
        <v>49783.953621416651</v>
      </c>
      <c r="K47" s="30">
        <v>49783.953621416651</v>
      </c>
      <c r="L47" s="30">
        <v>49783.953621416651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</row>
    <row r="48" spans="1:21">
      <c r="A48" s="29" t="s">
        <v>50</v>
      </c>
      <c r="B48" s="30">
        <v>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</row>
    <row r="49" spans="1:21">
      <c r="A49" s="29" t="s">
        <v>52</v>
      </c>
      <c r="B49" s="30">
        <v>104003.70833333331</v>
      </c>
      <c r="C49" s="30">
        <v>104003.70833333331</v>
      </c>
      <c r="D49" s="30">
        <v>104003.70833333331</v>
      </c>
      <c r="E49" s="30">
        <v>104003.70833333331</v>
      </c>
      <c r="F49" s="30">
        <v>104003.70833333331</v>
      </c>
      <c r="G49" s="30">
        <v>104003.70833333331</v>
      </c>
      <c r="H49" s="30">
        <v>104003.70833333331</v>
      </c>
      <c r="I49" s="30">
        <v>104003.70833333331</v>
      </c>
      <c r="J49" s="30">
        <v>104003.70833333331</v>
      </c>
      <c r="K49" s="30">
        <v>104003.70833333331</v>
      </c>
      <c r="L49" s="30">
        <v>104003.70833333331</v>
      </c>
      <c r="M49" s="30">
        <v>104003.70833333331</v>
      </c>
      <c r="N49" s="30">
        <v>104003.70833333331</v>
      </c>
      <c r="O49" s="30">
        <v>104003.70833333331</v>
      </c>
      <c r="P49" s="30">
        <v>104003.70833333331</v>
      </c>
      <c r="Q49" s="30">
        <v>104003.70833333331</v>
      </c>
      <c r="R49" s="30">
        <v>104003.70833333331</v>
      </c>
      <c r="S49" s="30">
        <v>104003.70833333331</v>
      </c>
      <c r="T49" s="30">
        <v>104003.70833333331</v>
      </c>
      <c r="U49" s="30">
        <v>104003.70833333331</v>
      </c>
    </row>
    <row r="50" spans="1:21">
      <c r="A50" s="29" t="s">
        <v>53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</row>
    <row r="51" spans="1:21">
      <c r="A51" s="29" t="s">
        <v>54</v>
      </c>
      <c r="B51" s="30">
        <v>174774.16666666669</v>
      </c>
      <c r="C51" s="30">
        <v>174774.16666666669</v>
      </c>
      <c r="D51" s="30">
        <v>174774.16666666669</v>
      </c>
      <c r="E51" s="30">
        <v>174774.16666666669</v>
      </c>
      <c r="F51" s="30">
        <v>174774.16666666669</v>
      </c>
      <c r="G51" s="30">
        <v>174774.16666666669</v>
      </c>
      <c r="H51" s="30">
        <v>174774.16666666669</v>
      </c>
      <c r="I51" s="30">
        <v>174774.16666666669</v>
      </c>
      <c r="J51" s="30">
        <v>174774.16666666669</v>
      </c>
      <c r="K51" s="30">
        <v>174774.16666666669</v>
      </c>
      <c r="L51" s="30">
        <v>174774.16666666669</v>
      </c>
      <c r="M51" s="30">
        <v>174774.16666666669</v>
      </c>
      <c r="N51" s="30">
        <v>174774.16666666669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</row>
    <row r="52" spans="1:21">
      <c r="A52" s="29" t="s">
        <v>55</v>
      </c>
      <c r="B52" s="30">
        <v>118665.63666666666</v>
      </c>
      <c r="C52" s="30">
        <v>118665.63666666666</v>
      </c>
      <c r="D52" s="30">
        <v>118665.63666666666</v>
      </c>
      <c r="E52" s="30">
        <v>118665.63666666666</v>
      </c>
      <c r="F52" s="30">
        <v>118665.63666666666</v>
      </c>
      <c r="G52" s="30">
        <v>118665.63666666666</v>
      </c>
      <c r="H52" s="30">
        <v>118665.63666666666</v>
      </c>
      <c r="I52" s="30">
        <v>118665.63666666666</v>
      </c>
      <c r="J52" s="30">
        <v>118665.63666666666</v>
      </c>
      <c r="K52" s="30">
        <v>118665.63666666666</v>
      </c>
      <c r="L52" s="30">
        <v>118665.63666666666</v>
      </c>
      <c r="M52" s="30">
        <v>118665.63666666666</v>
      </c>
      <c r="N52" s="30">
        <v>118665.63666666666</v>
      </c>
      <c r="O52" s="30">
        <v>118665.63666666666</v>
      </c>
      <c r="P52" s="30">
        <v>118665.63666666666</v>
      </c>
      <c r="Q52" s="30">
        <v>118665.63666666666</v>
      </c>
      <c r="R52" s="30">
        <v>118665.63666666666</v>
      </c>
      <c r="S52" s="30">
        <v>118665.63666666666</v>
      </c>
      <c r="T52" s="30">
        <v>118665.63666666666</v>
      </c>
      <c r="U52" s="30">
        <v>118665.63666666666</v>
      </c>
    </row>
    <row r="53" spans="1:21">
      <c r="A53" s="29" t="s">
        <v>57</v>
      </c>
      <c r="B53" s="30">
        <v>151231.66666666663</v>
      </c>
      <c r="C53" s="30">
        <v>151231.66666666663</v>
      </c>
      <c r="D53" s="30">
        <v>151231.66666666663</v>
      </c>
      <c r="E53" s="30">
        <v>151231.66666666663</v>
      </c>
      <c r="F53" s="30">
        <v>151231.66666666663</v>
      </c>
      <c r="G53" s="30">
        <v>151231.66666666663</v>
      </c>
      <c r="H53" s="30">
        <v>151231.66666666663</v>
      </c>
      <c r="I53" s="30">
        <v>151231.66666666663</v>
      </c>
      <c r="J53" s="30">
        <v>151231.66666666663</v>
      </c>
      <c r="K53" s="30">
        <v>151231.66666666663</v>
      </c>
      <c r="L53" s="30">
        <v>151231.66666666663</v>
      </c>
      <c r="M53" s="30">
        <v>151231.66666666663</v>
      </c>
      <c r="N53" s="30">
        <v>151231.66666666663</v>
      </c>
      <c r="O53" s="30">
        <v>151231.66666666663</v>
      </c>
      <c r="P53" s="30">
        <v>151231.66666666663</v>
      </c>
      <c r="Q53" s="30">
        <v>151231.66666666663</v>
      </c>
      <c r="R53" s="30">
        <v>151231.66666666663</v>
      </c>
      <c r="S53" s="30">
        <v>151231.66666666663</v>
      </c>
      <c r="T53" s="30">
        <v>151231.66666666663</v>
      </c>
      <c r="U53" s="30">
        <v>151231.66666666663</v>
      </c>
    </row>
    <row r="54" spans="1:21">
      <c r="A54" s="29" t="s">
        <v>58</v>
      </c>
      <c r="B54" s="30">
        <v>111081.66666666664</v>
      </c>
      <c r="C54" s="30">
        <v>111081.66666666664</v>
      </c>
      <c r="D54" s="30">
        <v>111081.66666666664</v>
      </c>
      <c r="E54" s="30">
        <v>111081.66666666664</v>
      </c>
      <c r="F54" s="30">
        <v>111081.66666666664</v>
      </c>
      <c r="G54" s="30">
        <v>111081.66666666664</v>
      </c>
      <c r="H54" s="30">
        <v>111081.66666666664</v>
      </c>
      <c r="I54" s="30">
        <v>111081.66666666664</v>
      </c>
      <c r="J54" s="30">
        <v>111081.66666666664</v>
      </c>
      <c r="K54" s="30">
        <v>111081.66666666664</v>
      </c>
      <c r="L54" s="30">
        <v>111081.66666666664</v>
      </c>
      <c r="M54" s="30">
        <v>111081.66666666664</v>
      </c>
      <c r="N54" s="30">
        <v>111081.66666666664</v>
      </c>
      <c r="O54" s="30">
        <v>111081.66666666664</v>
      </c>
      <c r="P54" s="30">
        <v>111081.66666666664</v>
      </c>
      <c r="Q54" s="30">
        <v>111081.66666666664</v>
      </c>
      <c r="R54" s="30">
        <v>111081.66666666664</v>
      </c>
      <c r="S54" s="30">
        <v>111081.66666666664</v>
      </c>
      <c r="T54" s="30">
        <v>111081.66666666664</v>
      </c>
      <c r="U54" s="30">
        <v>111081.66666666664</v>
      </c>
    </row>
    <row r="55" spans="1:21">
      <c r="A55" s="29" t="s">
        <v>59</v>
      </c>
      <c r="B55" s="30">
        <v>81699.166666666657</v>
      </c>
      <c r="C55" s="30">
        <v>81699.166666666657</v>
      </c>
      <c r="D55" s="30">
        <v>81699.166666666657</v>
      </c>
      <c r="E55" s="30">
        <v>81699.166666666657</v>
      </c>
      <c r="F55" s="30">
        <v>81699.166666666657</v>
      </c>
      <c r="G55" s="30">
        <v>81699.166666666657</v>
      </c>
      <c r="H55" s="30">
        <v>81699.166666666657</v>
      </c>
      <c r="I55" s="30">
        <v>81699.166666666657</v>
      </c>
      <c r="J55" s="30">
        <v>81699.166666666657</v>
      </c>
      <c r="K55" s="30">
        <v>81699.166666666657</v>
      </c>
      <c r="L55" s="30">
        <v>81699.166666666657</v>
      </c>
      <c r="M55" s="30">
        <v>81699.166666666657</v>
      </c>
      <c r="N55" s="30">
        <v>81699.166666666657</v>
      </c>
      <c r="O55" s="30">
        <v>81699.166666666657</v>
      </c>
      <c r="P55" s="30">
        <v>81699.166666666657</v>
      </c>
      <c r="Q55" s="30">
        <v>81699.166666666657</v>
      </c>
      <c r="R55" s="30">
        <v>81699.166666666657</v>
      </c>
      <c r="S55" s="30">
        <v>81699.166666666657</v>
      </c>
      <c r="T55" s="30">
        <v>81699.166666666657</v>
      </c>
      <c r="U55" s="30">
        <v>81699.166666666657</v>
      </c>
    </row>
    <row r="56" spans="1:21">
      <c r="A56" s="29" t="s">
        <v>60</v>
      </c>
      <c r="B56" s="30">
        <v>225448.33333333331</v>
      </c>
      <c r="C56" s="30">
        <v>225448.33333333331</v>
      </c>
      <c r="D56" s="30">
        <v>225448.33333333331</v>
      </c>
      <c r="E56" s="30">
        <v>225448.33333333331</v>
      </c>
      <c r="F56" s="30">
        <v>225448.33333333331</v>
      </c>
      <c r="G56" s="30">
        <v>225448.33333333331</v>
      </c>
      <c r="H56" s="30">
        <v>225448.33333333331</v>
      </c>
      <c r="I56" s="30">
        <v>225448.33333333331</v>
      </c>
      <c r="J56" s="30">
        <v>225448.33333333331</v>
      </c>
      <c r="K56" s="30">
        <v>225448.33333333331</v>
      </c>
      <c r="L56" s="30">
        <v>225448.33333333331</v>
      </c>
      <c r="M56" s="30">
        <v>225448.33333333331</v>
      </c>
      <c r="N56" s="30">
        <v>225448.33333333331</v>
      </c>
      <c r="O56" s="30">
        <v>225448.33333333331</v>
      </c>
      <c r="P56" s="30">
        <v>225448.33333333331</v>
      </c>
      <c r="Q56" s="30">
        <v>225448.33333333331</v>
      </c>
      <c r="R56" s="30">
        <v>225448.33333333331</v>
      </c>
      <c r="S56" s="30">
        <v>225448.33333333331</v>
      </c>
      <c r="T56" s="30">
        <v>225448.33333333331</v>
      </c>
      <c r="U56" s="30">
        <v>225448.33333333331</v>
      </c>
    </row>
    <row r="57" spans="1:21">
      <c r="A57" s="29" t="s">
        <v>61</v>
      </c>
      <c r="B57" s="30">
        <v>80678.869999999981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</row>
    <row r="58" spans="1:21">
      <c r="A58" s="29" t="s">
        <v>62</v>
      </c>
      <c r="B58" s="30">
        <v>128479.99999999999</v>
      </c>
      <c r="C58" s="30">
        <v>128479.99999999999</v>
      </c>
      <c r="D58" s="30">
        <v>128479.99999999999</v>
      </c>
      <c r="E58" s="30">
        <v>128479.99999999999</v>
      </c>
      <c r="F58" s="30">
        <v>128479.99999999999</v>
      </c>
      <c r="G58" s="30">
        <v>128479.99999999999</v>
      </c>
      <c r="H58" s="30">
        <v>128479.99999999999</v>
      </c>
      <c r="I58" s="30">
        <v>128479.99999999999</v>
      </c>
      <c r="J58" s="30">
        <v>128479.99999999999</v>
      </c>
      <c r="K58" s="30">
        <v>128479.99999999999</v>
      </c>
      <c r="L58" s="30">
        <v>128479.99999999999</v>
      </c>
      <c r="M58" s="30">
        <v>128479.99999999999</v>
      </c>
      <c r="N58" s="30">
        <v>128479.99999999999</v>
      </c>
      <c r="O58" s="30">
        <v>128479.99999999999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</row>
    <row r="59" spans="1:21">
      <c r="A59" s="29" t="s">
        <v>63</v>
      </c>
      <c r="B59" s="30">
        <v>174601.03500000003</v>
      </c>
      <c r="C59" s="30">
        <v>174601.03500000003</v>
      </c>
      <c r="D59" s="30">
        <v>174601.03500000003</v>
      </c>
      <c r="E59" s="30">
        <v>174601.03500000003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</row>
    <row r="60" spans="1:21">
      <c r="A60" s="29" t="s">
        <v>64</v>
      </c>
      <c r="B60" s="30">
        <v>104508.74666666664</v>
      </c>
      <c r="C60" s="30">
        <v>104508.74666666664</v>
      </c>
      <c r="D60" s="30">
        <v>104508.74666666664</v>
      </c>
      <c r="E60" s="30">
        <v>104508.74666666664</v>
      </c>
      <c r="F60" s="30">
        <v>104508.74666666664</v>
      </c>
      <c r="G60" s="30">
        <v>104508.74666666664</v>
      </c>
      <c r="H60" s="30">
        <v>104508.74666666664</v>
      </c>
      <c r="I60" s="30">
        <v>104508.74666666664</v>
      </c>
      <c r="J60" s="30">
        <v>104508.74666666664</v>
      </c>
      <c r="K60" s="30">
        <v>104508.74666666664</v>
      </c>
      <c r="L60" s="30">
        <v>104508.74666666664</v>
      </c>
      <c r="M60" s="30">
        <v>104508.74666666664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</row>
    <row r="61" spans="1:21">
      <c r="A61" s="29" t="s">
        <v>65</v>
      </c>
      <c r="B61" s="30">
        <v>81699.166666666657</v>
      </c>
      <c r="C61" s="30">
        <v>81699.166666666657</v>
      </c>
      <c r="D61" s="30">
        <v>81699.166666666657</v>
      </c>
      <c r="E61" s="30">
        <v>81699.166666666657</v>
      </c>
      <c r="F61" s="30">
        <v>81699.166666666657</v>
      </c>
      <c r="G61" s="30">
        <v>81699.166666666657</v>
      </c>
      <c r="H61" s="30">
        <v>81699.166666666657</v>
      </c>
      <c r="I61" s="30">
        <v>81699.166666666657</v>
      </c>
      <c r="J61" s="30">
        <v>81699.166666666657</v>
      </c>
      <c r="K61" s="30">
        <v>81699.166666666657</v>
      </c>
      <c r="L61" s="30">
        <v>81699.166666666657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</row>
    <row r="62" spans="1:21">
      <c r="A62" s="29" t="s">
        <v>66</v>
      </c>
      <c r="B62" s="30">
        <v>116315.27999999997</v>
      </c>
      <c r="C62" s="30">
        <v>116315.27999999997</v>
      </c>
      <c r="D62" s="30">
        <v>116315.27999999997</v>
      </c>
      <c r="E62" s="30">
        <v>116315.27999999997</v>
      </c>
      <c r="F62" s="30">
        <v>116315.27999999997</v>
      </c>
      <c r="G62" s="30">
        <v>116315.27999999997</v>
      </c>
      <c r="H62" s="30">
        <v>116315.27999999997</v>
      </c>
      <c r="I62" s="30">
        <v>116315.27999999997</v>
      </c>
      <c r="J62" s="30">
        <v>116315.27999999997</v>
      </c>
      <c r="K62" s="30">
        <v>116315.27999999997</v>
      </c>
      <c r="L62" s="30">
        <v>116315.27999999997</v>
      </c>
      <c r="M62" s="30">
        <v>116315.27999999997</v>
      </c>
      <c r="N62" s="30">
        <v>116315.27999999997</v>
      </c>
      <c r="O62" s="30">
        <v>116315.27999999997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</row>
    <row r="63" spans="1:21">
      <c r="A63" s="29" t="s">
        <v>67</v>
      </c>
      <c r="B63" s="30">
        <v>0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</row>
    <row r="64" spans="1:21">
      <c r="A64" s="29" t="s">
        <v>68</v>
      </c>
      <c r="B64" s="30">
        <v>88999.166666666686</v>
      </c>
      <c r="C64" s="30">
        <v>88999.166666666686</v>
      </c>
      <c r="D64" s="30">
        <v>88999.166666666686</v>
      </c>
      <c r="E64" s="30">
        <v>88999.166666666686</v>
      </c>
      <c r="F64" s="30">
        <v>88999.166666666686</v>
      </c>
      <c r="G64" s="30">
        <v>88999.166666666686</v>
      </c>
      <c r="H64" s="30">
        <v>88999.166666666686</v>
      </c>
      <c r="I64" s="30">
        <v>88999.166666666686</v>
      </c>
      <c r="J64" s="30">
        <v>88999.166666666686</v>
      </c>
      <c r="K64" s="30">
        <v>88999.166666666686</v>
      </c>
      <c r="L64" s="30">
        <v>88999.166666666686</v>
      </c>
      <c r="M64" s="30">
        <v>88999.166666666686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</row>
    <row r="65" spans="1:21">
      <c r="A65" s="29" t="s">
        <v>69</v>
      </c>
      <c r="B65" s="30">
        <v>141680.83333333334</v>
      </c>
      <c r="C65" s="30">
        <v>141680.83333333334</v>
      </c>
      <c r="D65" s="30">
        <v>141680.83333333334</v>
      </c>
      <c r="E65" s="30">
        <v>141680.83333333334</v>
      </c>
      <c r="F65" s="30">
        <v>141680.83333333334</v>
      </c>
      <c r="G65" s="30">
        <v>141680.83333333334</v>
      </c>
      <c r="H65" s="30">
        <v>141680.83333333334</v>
      </c>
      <c r="I65" s="30">
        <v>141680.83333333334</v>
      </c>
      <c r="J65" s="30">
        <v>141680.83333333334</v>
      </c>
      <c r="K65" s="30">
        <v>141680.83333333334</v>
      </c>
      <c r="L65" s="30">
        <v>141680.83333333334</v>
      </c>
      <c r="M65" s="30">
        <v>141680.83333333334</v>
      </c>
      <c r="N65" s="30">
        <v>141680.83333333334</v>
      </c>
      <c r="O65" s="30">
        <v>141680.83333333334</v>
      </c>
      <c r="P65" s="30">
        <v>141680.83333333334</v>
      </c>
      <c r="Q65" s="30">
        <v>141680.83333333334</v>
      </c>
      <c r="R65" s="30">
        <v>141680.83333333334</v>
      </c>
      <c r="S65" s="30">
        <v>141680.83333333334</v>
      </c>
      <c r="T65" s="30">
        <v>0</v>
      </c>
      <c r="U65" s="30">
        <v>0</v>
      </c>
    </row>
    <row r="66" spans="1:21">
      <c r="A66" s="29" t="s">
        <v>70</v>
      </c>
      <c r="B66" s="30">
        <v>125980.06636600711</v>
      </c>
      <c r="C66" s="30">
        <v>125980.06636600711</v>
      </c>
      <c r="D66" s="30">
        <v>125980.06636600711</v>
      </c>
      <c r="E66" s="30">
        <v>125980.06636600711</v>
      </c>
      <c r="F66" s="30">
        <v>125980.06636600711</v>
      </c>
      <c r="G66" s="30">
        <v>125980.06636600711</v>
      </c>
      <c r="H66" s="30">
        <v>125980.06636600711</v>
      </c>
      <c r="I66" s="30">
        <v>125980.06636600711</v>
      </c>
      <c r="J66" s="30">
        <v>125980.06636600711</v>
      </c>
      <c r="K66" s="30">
        <v>125980.06636600711</v>
      </c>
      <c r="L66" s="30">
        <v>125980.06636600711</v>
      </c>
      <c r="M66" s="30">
        <v>125980.06636600711</v>
      </c>
      <c r="N66" s="30">
        <v>125980.06636600711</v>
      </c>
      <c r="O66" s="30">
        <v>125980.06636600711</v>
      </c>
      <c r="P66" s="30">
        <v>125980.06636600711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</row>
    <row r="67" spans="1:21">
      <c r="A67" s="29" t="s">
        <v>71</v>
      </c>
      <c r="B67" s="30">
        <v>0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</row>
    <row r="68" spans="1:21">
      <c r="A68" s="29" t="s">
        <v>72</v>
      </c>
      <c r="B68" s="30">
        <v>136333.67717943952</v>
      </c>
      <c r="C68" s="30">
        <v>136333.67717943952</v>
      </c>
      <c r="D68" s="30">
        <v>136333.67717943952</v>
      </c>
      <c r="E68" s="30">
        <v>136333.67717943952</v>
      </c>
      <c r="F68" s="30">
        <v>136333.67717943952</v>
      </c>
      <c r="G68" s="30">
        <v>136333.67717943952</v>
      </c>
      <c r="H68" s="30">
        <v>136333.67717943952</v>
      </c>
      <c r="I68" s="30">
        <v>136333.67717943952</v>
      </c>
      <c r="J68" s="30">
        <v>136333.67717943952</v>
      </c>
      <c r="K68" s="30">
        <v>136333.67717943952</v>
      </c>
      <c r="L68" s="30">
        <v>136333.67717943952</v>
      </c>
      <c r="M68" s="30">
        <v>136333.67717943952</v>
      </c>
      <c r="N68" s="30">
        <v>136333.67717943952</v>
      </c>
      <c r="O68" s="30">
        <v>136333.67717943952</v>
      </c>
      <c r="P68" s="30">
        <v>136333.67717943952</v>
      </c>
      <c r="Q68" s="30">
        <v>136333.67717943952</v>
      </c>
      <c r="R68" s="30">
        <v>136333.67717943952</v>
      </c>
      <c r="S68" s="30">
        <v>136333.67717943952</v>
      </c>
      <c r="T68" s="30">
        <v>136333.67717943952</v>
      </c>
      <c r="U68" s="30">
        <v>136333.67717943952</v>
      </c>
    </row>
    <row r="69" spans="1:21">
      <c r="A69" s="29" t="s">
        <v>73</v>
      </c>
      <c r="B69" s="30">
        <v>0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</row>
    <row r="70" spans="1:21">
      <c r="A70" s="29" t="s">
        <v>74</v>
      </c>
      <c r="B70" s="30">
        <v>154090.83333333331</v>
      </c>
      <c r="C70" s="30">
        <v>154090.83333333331</v>
      </c>
      <c r="D70" s="30">
        <v>154090.83333333331</v>
      </c>
      <c r="E70" s="30">
        <v>154090.83333333331</v>
      </c>
      <c r="F70" s="30">
        <v>154090.83333333331</v>
      </c>
      <c r="G70" s="30">
        <v>154090.83333333331</v>
      </c>
      <c r="H70" s="30">
        <v>154090.83333333331</v>
      </c>
      <c r="I70" s="30">
        <v>154090.83333333331</v>
      </c>
      <c r="J70" s="30">
        <v>154090.83333333331</v>
      </c>
      <c r="K70" s="30">
        <v>154090.83333333331</v>
      </c>
      <c r="L70" s="30">
        <v>154090.83333333331</v>
      </c>
      <c r="M70" s="30">
        <v>154090.83333333331</v>
      </c>
      <c r="N70" s="30">
        <v>154090.83333333331</v>
      </c>
      <c r="O70" s="30">
        <v>154090.83333333331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</row>
    <row r="71" spans="1:21">
      <c r="A71" s="29" t="s">
        <v>75</v>
      </c>
      <c r="B71" s="30">
        <v>195554.59000000003</v>
      </c>
      <c r="C71" s="30">
        <v>195554.59000000003</v>
      </c>
      <c r="D71" s="30">
        <v>195554.59000000003</v>
      </c>
      <c r="E71" s="30">
        <v>195554.59000000003</v>
      </c>
      <c r="F71" s="30">
        <v>195554.59000000003</v>
      </c>
      <c r="G71" s="30">
        <v>195554.59000000003</v>
      </c>
      <c r="H71" s="30">
        <v>195554.59000000003</v>
      </c>
      <c r="I71" s="30">
        <v>195554.59000000003</v>
      </c>
      <c r="J71" s="30">
        <v>195554.59000000003</v>
      </c>
      <c r="K71" s="30">
        <v>195554.59000000003</v>
      </c>
      <c r="L71" s="30">
        <v>195554.59000000003</v>
      </c>
      <c r="M71" s="30">
        <v>195554.59000000003</v>
      </c>
      <c r="N71" s="30">
        <v>195554.59000000003</v>
      </c>
      <c r="O71" s="30">
        <v>195554.59000000003</v>
      </c>
      <c r="P71" s="30">
        <v>195554.59000000003</v>
      </c>
      <c r="Q71" s="30">
        <v>195554.59000000003</v>
      </c>
      <c r="R71" s="30">
        <v>0</v>
      </c>
      <c r="S71" s="30">
        <v>0</v>
      </c>
      <c r="T71" s="30">
        <v>0</v>
      </c>
      <c r="U71" s="30">
        <v>0</v>
      </c>
    </row>
    <row r="72" spans="1:21">
      <c r="A72" s="29" t="s">
        <v>76</v>
      </c>
      <c r="B72" s="30">
        <v>123795.83333333333</v>
      </c>
      <c r="C72" s="30">
        <v>123795.83333333333</v>
      </c>
      <c r="D72" s="30">
        <v>123795.83333333333</v>
      </c>
      <c r="E72" s="30">
        <v>123795.83333333333</v>
      </c>
      <c r="F72" s="30">
        <v>123795.83333333333</v>
      </c>
      <c r="G72" s="30">
        <v>123795.83333333333</v>
      </c>
      <c r="H72" s="30">
        <v>123795.83333333333</v>
      </c>
      <c r="I72" s="30">
        <v>123795.83333333333</v>
      </c>
      <c r="J72" s="30">
        <v>123795.83333333333</v>
      </c>
      <c r="K72" s="30">
        <v>123795.83333333333</v>
      </c>
      <c r="L72" s="30">
        <v>123795.83333333333</v>
      </c>
      <c r="M72" s="30">
        <v>123795.83333333333</v>
      </c>
      <c r="N72" s="30">
        <v>123795.83333333333</v>
      </c>
      <c r="O72" s="30">
        <v>123795.83333333333</v>
      </c>
      <c r="P72" s="30">
        <v>123795.83333333333</v>
      </c>
      <c r="Q72" s="30">
        <v>123795.83333333333</v>
      </c>
      <c r="R72" s="30">
        <v>0</v>
      </c>
      <c r="S72" s="30">
        <v>0</v>
      </c>
      <c r="T72" s="30">
        <v>0</v>
      </c>
      <c r="U72" s="30">
        <v>0</v>
      </c>
    </row>
    <row r="73" spans="1:21">
      <c r="A73" s="29" t="s">
        <v>77</v>
      </c>
      <c r="B73" s="30">
        <v>144875.70967916868</v>
      </c>
      <c r="C73" s="30">
        <v>144875.70967916868</v>
      </c>
      <c r="D73" s="30">
        <v>144875.70967916868</v>
      </c>
      <c r="E73" s="30">
        <v>144875.70967916868</v>
      </c>
      <c r="F73" s="30">
        <v>144875.70967916868</v>
      </c>
      <c r="G73" s="30">
        <v>144875.70967916868</v>
      </c>
      <c r="H73" s="30">
        <v>144875.70967916868</v>
      </c>
      <c r="I73" s="30">
        <v>144875.70967916868</v>
      </c>
      <c r="J73" s="30">
        <v>144875.70967916868</v>
      </c>
      <c r="K73" s="30">
        <v>144875.70967916868</v>
      </c>
      <c r="L73" s="30">
        <v>144875.70967916868</v>
      </c>
      <c r="M73" s="30">
        <v>144875.70967916868</v>
      </c>
      <c r="N73" s="30">
        <v>144875.70967916868</v>
      </c>
      <c r="O73" s="30">
        <v>144875.70967916868</v>
      </c>
      <c r="P73" s="30">
        <v>144875.70967916868</v>
      </c>
      <c r="Q73" s="30">
        <v>144875.70967916868</v>
      </c>
      <c r="R73" s="30">
        <v>144875.70967916868</v>
      </c>
      <c r="S73" s="30">
        <v>144875.70967916868</v>
      </c>
      <c r="T73" s="30">
        <v>0</v>
      </c>
      <c r="U73" s="30">
        <v>0</v>
      </c>
    </row>
    <row r="74" spans="1:21">
      <c r="A74" s="29" t="s">
        <v>78</v>
      </c>
      <c r="B74" s="30">
        <v>159820.35999999996</v>
      </c>
      <c r="C74" s="30">
        <v>159820.35999999996</v>
      </c>
      <c r="D74" s="30">
        <v>159820.35999999996</v>
      </c>
      <c r="E74" s="30">
        <v>159820.35999999996</v>
      </c>
      <c r="F74" s="30">
        <v>159820.35999999996</v>
      </c>
      <c r="G74" s="30">
        <v>159820.35999999996</v>
      </c>
      <c r="H74" s="30">
        <v>159820.35999999996</v>
      </c>
      <c r="I74" s="30">
        <v>159820.35999999996</v>
      </c>
      <c r="J74" s="30">
        <v>159820.35999999996</v>
      </c>
      <c r="K74" s="30">
        <v>159820.35999999996</v>
      </c>
      <c r="L74" s="30">
        <v>159820.35999999996</v>
      </c>
      <c r="M74" s="30">
        <v>159820.35999999996</v>
      </c>
      <c r="N74" s="30">
        <v>159820.35999999996</v>
      </c>
      <c r="O74" s="30">
        <v>159820.35999999996</v>
      </c>
      <c r="P74" s="30">
        <v>159820.35999999996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</row>
    <row r="75" spans="1:21">
      <c r="A75" s="29" t="s">
        <v>79</v>
      </c>
      <c r="B75" s="30">
        <v>175990.83333333334</v>
      </c>
      <c r="C75" s="30">
        <v>175990.83333333334</v>
      </c>
      <c r="D75" s="30">
        <v>175990.83333333334</v>
      </c>
      <c r="E75" s="30">
        <v>175990.83333333334</v>
      </c>
      <c r="F75" s="30">
        <v>175990.83333333334</v>
      </c>
      <c r="G75" s="30">
        <v>175990.83333333334</v>
      </c>
      <c r="H75" s="30">
        <v>175990.83333333334</v>
      </c>
      <c r="I75" s="30">
        <v>175990.83333333334</v>
      </c>
      <c r="J75" s="30">
        <v>175990.83333333334</v>
      </c>
      <c r="K75" s="30">
        <v>175990.83333333334</v>
      </c>
      <c r="L75" s="30">
        <v>175990.83333333334</v>
      </c>
      <c r="M75" s="30">
        <v>175990.83333333334</v>
      </c>
      <c r="N75" s="30">
        <v>175990.83333333334</v>
      </c>
      <c r="O75" s="30">
        <v>175990.83333333334</v>
      </c>
      <c r="P75" s="30">
        <v>175990.83333333334</v>
      </c>
      <c r="Q75" s="30">
        <v>175990.83333333334</v>
      </c>
      <c r="R75" s="30">
        <v>175990.83333333334</v>
      </c>
      <c r="S75" s="30">
        <v>175990.83333333334</v>
      </c>
      <c r="T75" s="30">
        <v>175990.83333333334</v>
      </c>
      <c r="U75" s="30">
        <v>175990.83333333334</v>
      </c>
    </row>
    <row r="76" spans="1:21">
      <c r="A76" s="29" t="s">
        <v>80</v>
      </c>
      <c r="B76" s="30">
        <v>58947.5</v>
      </c>
      <c r="C76" s="30">
        <v>58947.5</v>
      </c>
      <c r="D76" s="30">
        <v>58947.5</v>
      </c>
      <c r="E76" s="30">
        <v>58947.5</v>
      </c>
      <c r="F76" s="30">
        <v>58947.5</v>
      </c>
      <c r="G76" s="30">
        <v>58947.5</v>
      </c>
      <c r="H76" s="30">
        <v>58947.5</v>
      </c>
      <c r="I76" s="30">
        <v>58947.5</v>
      </c>
      <c r="J76" s="30">
        <v>58947.5</v>
      </c>
      <c r="K76" s="30">
        <v>58947.5</v>
      </c>
      <c r="L76" s="30">
        <v>58947.5</v>
      </c>
      <c r="M76" s="30">
        <v>58947.5</v>
      </c>
      <c r="N76" s="30">
        <v>58947.5</v>
      </c>
      <c r="O76" s="30">
        <v>58947.5</v>
      </c>
      <c r="P76" s="30">
        <v>58947.5</v>
      </c>
      <c r="Q76" s="30">
        <v>58947.5</v>
      </c>
      <c r="R76" s="30">
        <v>58947.5</v>
      </c>
      <c r="S76" s="30">
        <v>0</v>
      </c>
      <c r="T76" s="30">
        <v>0</v>
      </c>
      <c r="U76" s="30">
        <v>0</v>
      </c>
    </row>
    <row r="77" spans="1:21">
      <c r="A77" s="29" t="s">
        <v>81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</row>
    <row r="78" spans="1:21">
      <c r="A78" s="29" t="s">
        <v>83</v>
      </c>
      <c r="B78" s="30">
        <v>139091.28</v>
      </c>
      <c r="C78" s="30">
        <v>139091.28</v>
      </c>
      <c r="D78" s="30">
        <v>139091.28</v>
      </c>
      <c r="E78" s="30">
        <v>139091.28</v>
      </c>
      <c r="F78" s="30">
        <v>139091.28</v>
      </c>
      <c r="G78" s="30">
        <v>139091.28</v>
      </c>
      <c r="H78" s="30">
        <v>139091.28</v>
      </c>
      <c r="I78" s="30">
        <v>139091.28</v>
      </c>
      <c r="J78" s="30">
        <v>139091.28</v>
      </c>
      <c r="K78" s="30">
        <v>139091.28</v>
      </c>
      <c r="L78" s="30">
        <v>139091.28</v>
      </c>
      <c r="M78" s="30">
        <v>139091.28</v>
      </c>
      <c r="N78" s="30">
        <v>139091.28</v>
      </c>
      <c r="O78" s="30">
        <v>139091.28</v>
      </c>
      <c r="P78" s="30">
        <v>139091.28</v>
      </c>
      <c r="Q78" s="30">
        <v>139091.28</v>
      </c>
      <c r="R78" s="30">
        <v>139091.28</v>
      </c>
      <c r="S78" s="30">
        <v>139091.28</v>
      </c>
      <c r="T78" s="30">
        <v>139091.28</v>
      </c>
      <c r="U78" s="30">
        <v>139091.28</v>
      </c>
    </row>
    <row r="79" spans="1:21">
      <c r="A79" s="29" t="s">
        <v>84</v>
      </c>
      <c r="B79" s="30">
        <v>0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</row>
    <row r="80" spans="1:21">
      <c r="A80" s="29" t="s">
        <v>85</v>
      </c>
      <c r="B80" s="30">
        <v>147965.973311001</v>
      </c>
      <c r="C80" s="30">
        <v>147965.973311001</v>
      </c>
      <c r="D80" s="30">
        <v>147965.973311001</v>
      </c>
      <c r="E80" s="30">
        <v>147965.973311001</v>
      </c>
      <c r="F80" s="30">
        <v>147965.973311001</v>
      </c>
      <c r="G80" s="30">
        <v>147965.973311001</v>
      </c>
      <c r="H80" s="30">
        <v>147965.973311001</v>
      </c>
      <c r="I80" s="30">
        <v>147965.973311001</v>
      </c>
      <c r="J80" s="30">
        <v>147965.973311001</v>
      </c>
      <c r="K80" s="30">
        <v>147965.973311001</v>
      </c>
      <c r="L80" s="30">
        <v>147965.973311001</v>
      </c>
      <c r="M80" s="30">
        <v>147965.973311001</v>
      </c>
      <c r="N80" s="30">
        <v>147965.973311001</v>
      </c>
      <c r="O80" s="30">
        <v>147965.973311001</v>
      </c>
      <c r="P80" s="30">
        <v>147965.973311001</v>
      </c>
      <c r="Q80" s="30">
        <v>147965.973311001</v>
      </c>
      <c r="R80" s="30">
        <v>147965.973311001</v>
      </c>
      <c r="S80" s="30">
        <v>147965.973311001</v>
      </c>
      <c r="T80" s="30">
        <v>147965.973311001</v>
      </c>
      <c r="U80" s="30">
        <v>0</v>
      </c>
    </row>
    <row r="81" spans="1:21">
      <c r="A81" s="29" t="s">
        <v>86</v>
      </c>
      <c r="B81" s="30">
        <v>147058.5</v>
      </c>
      <c r="C81" s="30">
        <v>147058.5</v>
      </c>
      <c r="D81" s="30">
        <v>147058.5</v>
      </c>
      <c r="E81" s="30">
        <v>147058.5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</row>
    <row r="82" spans="1:21">
      <c r="A82" s="29" t="s">
        <v>88</v>
      </c>
      <c r="B82" s="30">
        <v>186150</v>
      </c>
      <c r="C82" s="30">
        <v>186150</v>
      </c>
      <c r="D82" s="30">
        <v>186150</v>
      </c>
      <c r="E82" s="30">
        <v>186150</v>
      </c>
      <c r="F82" s="30">
        <v>186150</v>
      </c>
      <c r="G82" s="30">
        <v>186150</v>
      </c>
      <c r="H82" s="30">
        <v>186150</v>
      </c>
      <c r="I82" s="30">
        <v>186150</v>
      </c>
      <c r="J82" s="30">
        <v>186150</v>
      </c>
      <c r="K82" s="30">
        <v>186150</v>
      </c>
      <c r="L82" s="30">
        <v>186150</v>
      </c>
      <c r="M82" s="30">
        <v>186150</v>
      </c>
      <c r="N82" s="30">
        <v>186150</v>
      </c>
      <c r="O82" s="30">
        <v>186150</v>
      </c>
      <c r="P82" s="30">
        <v>186150</v>
      </c>
      <c r="Q82" s="30">
        <v>186150</v>
      </c>
      <c r="R82" s="30">
        <v>186150</v>
      </c>
      <c r="S82" s="30">
        <v>186150</v>
      </c>
      <c r="T82" s="30">
        <v>186150</v>
      </c>
      <c r="U82" s="30">
        <v>186150</v>
      </c>
    </row>
    <row r="83" spans="1:21">
      <c r="A83" s="29" t="s">
        <v>90</v>
      </c>
      <c r="B83" s="30">
        <v>145526.35166666665</v>
      </c>
      <c r="C83" s="30">
        <v>145526.35166666665</v>
      </c>
      <c r="D83" s="30">
        <v>145526.35166666665</v>
      </c>
      <c r="E83" s="30">
        <v>145526.35166666665</v>
      </c>
      <c r="F83" s="30">
        <v>145526.35166666665</v>
      </c>
      <c r="G83" s="30">
        <v>145526.35166666665</v>
      </c>
      <c r="H83" s="30">
        <v>145526.35166666665</v>
      </c>
      <c r="I83" s="30">
        <v>145526.35166666665</v>
      </c>
      <c r="J83" s="30">
        <v>145526.35166666665</v>
      </c>
      <c r="K83" s="30">
        <v>145526.35166666665</v>
      </c>
      <c r="L83" s="30">
        <v>145526.35166666665</v>
      </c>
      <c r="M83" s="30">
        <v>145526.35166666665</v>
      </c>
      <c r="N83" s="30">
        <v>145526.35166666665</v>
      </c>
      <c r="O83" s="30">
        <v>145526.35166666665</v>
      </c>
      <c r="P83" s="30">
        <v>145526.35166666665</v>
      </c>
      <c r="Q83" s="30">
        <v>145526.35166666665</v>
      </c>
      <c r="R83" s="30">
        <v>145526.35166666665</v>
      </c>
      <c r="S83" s="30">
        <v>0</v>
      </c>
      <c r="T83" s="30">
        <v>0</v>
      </c>
      <c r="U83" s="30">
        <v>0</v>
      </c>
    </row>
    <row r="84" spans="1:21">
      <c r="A84" s="29" t="s">
        <v>91</v>
      </c>
      <c r="B84" s="30">
        <v>125905.29</v>
      </c>
      <c r="C84" s="30">
        <v>125905.29</v>
      </c>
      <c r="D84" s="30">
        <v>125905.29</v>
      </c>
      <c r="E84" s="30">
        <v>125905.29</v>
      </c>
      <c r="F84" s="30">
        <v>125905.29</v>
      </c>
      <c r="G84" s="30">
        <v>125905.29</v>
      </c>
      <c r="H84" s="30">
        <v>125905.29</v>
      </c>
      <c r="I84" s="30">
        <v>125905.29</v>
      </c>
      <c r="J84" s="30">
        <v>125905.29</v>
      </c>
      <c r="K84" s="30">
        <v>125905.29</v>
      </c>
      <c r="L84" s="30">
        <v>125905.29</v>
      </c>
      <c r="M84" s="30">
        <v>125905.29</v>
      </c>
      <c r="N84" s="30">
        <v>125905.29</v>
      </c>
      <c r="O84" s="30">
        <v>125905.29</v>
      </c>
      <c r="P84" s="30">
        <v>125905.29</v>
      </c>
      <c r="Q84" s="30">
        <v>125905.29</v>
      </c>
      <c r="R84" s="30">
        <v>125905.29</v>
      </c>
      <c r="S84" s="30">
        <v>0</v>
      </c>
      <c r="T84" s="30">
        <v>0</v>
      </c>
      <c r="U84" s="30">
        <v>0</v>
      </c>
    </row>
    <row r="85" spans="1:21">
      <c r="A85" s="29" t="s">
        <v>92</v>
      </c>
      <c r="B85" s="30">
        <v>125134.16666666667</v>
      </c>
      <c r="C85" s="30">
        <v>125134.16666666667</v>
      </c>
      <c r="D85" s="30">
        <v>125134.16666666667</v>
      </c>
      <c r="E85" s="30">
        <v>125134.16666666667</v>
      </c>
      <c r="F85" s="30">
        <v>125134.16666666667</v>
      </c>
      <c r="G85" s="30">
        <v>125134.16666666667</v>
      </c>
      <c r="H85" s="30">
        <v>125134.16666666667</v>
      </c>
      <c r="I85" s="30">
        <v>125134.16666666667</v>
      </c>
      <c r="J85" s="30">
        <v>125134.16666666667</v>
      </c>
      <c r="K85" s="30">
        <v>125134.16666666667</v>
      </c>
      <c r="L85" s="30">
        <v>125134.16666666667</v>
      </c>
      <c r="M85" s="30">
        <v>125134.16666666667</v>
      </c>
      <c r="N85" s="30">
        <v>125134.16666666667</v>
      </c>
      <c r="O85" s="30">
        <v>125134.16666666667</v>
      </c>
      <c r="P85" s="30">
        <v>125134.16666666667</v>
      </c>
      <c r="Q85" s="30">
        <v>125134.16666666667</v>
      </c>
      <c r="R85" s="30">
        <v>125134.16666666667</v>
      </c>
      <c r="S85" s="30">
        <v>0</v>
      </c>
      <c r="T85" s="30">
        <v>0</v>
      </c>
      <c r="U85" s="30">
        <v>0</v>
      </c>
    </row>
    <row r="86" spans="1:21">
      <c r="A86" s="29" t="s">
        <v>93</v>
      </c>
      <c r="B86" s="30">
        <v>164432.49999999997</v>
      </c>
      <c r="C86" s="30">
        <v>164432.49999999997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</row>
    <row r="87" spans="1:21">
      <c r="A87" s="29" t="s">
        <v>94</v>
      </c>
      <c r="B87" s="30">
        <v>99036.666666666657</v>
      </c>
      <c r="C87" s="30">
        <v>99036.666666666657</v>
      </c>
      <c r="D87" s="30">
        <v>99036.666666666657</v>
      </c>
      <c r="E87" s="30">
        <v>99036.666666666657</v>
      </c>
      <c r="F87" s="30">
        <v>99036.666666666657</v>
      </c>
      <c r="G87" s="30">
        <v>99036.666666666657</v>
      </c>
      <c r="H87" s="30">
        <v>99036.666666666657</v>
      </c>
      <c r="I87" s="30">
        <v>99036.666666666657</v>
      </c>
      <c r="J87" s="30">
        <v>99036.666666666657</v>
      </c>
      <c r="K87" s="30">
        <v>99036.666666666657</v>
      </c>
      <c r="L87" s="30">
        <v>99036.666666666657</v>
      </c>
      <c r="M87" s="30">
        <v>99036.666666666657</v>
      </c>
      <c r="N87" s="30">
        <v>99036.666666666657</v>
      </c>
      <c r="O87" s="30">
        <v>99036.666666666657</v>
      </c>
      <c r="P87" s="30">
        <v>99036.666666666657</v>
      </c>
      <c r="Q87" s="30">
        <v>99036.666666666657</v>
      </c>
      <c r="R87" s="30">
        <v>99036.666666666657</v>
      </c>
      <c r="S87" s="30">
        <v>0</v>
      </c>
      <c r="T87" s="30">
        <v>0</v>
      </c>
      <c r="U87" s="30">
        <v>0</v>
      </c>
    </row>
    <row r="88" spans="1:21">
      <c r="A88" s="29" t="s">
        <v>96</v>
      </c>
      <c r="B88" s="30">
        <v>108058.24999999997</v>
      </c>
      <c r="C88" s="30">
        <v>108058.24999999997</v>
      </c>
      <c r="D88" s="30">
        <v>108058.24999999997</v>
      </c>
      <c r="E88" s="30">
        <v>108058.24999999997</v>
      </c>
      <c r="F88" s="30">
        <v>108058.24999999997</v>
      </c>
      <c r="G88" s="30">
        <v>108058.24999999997</v>
      </c>
      <c r="H88" s="30">
        <v>108058.24999999997</v>
      </c>
      <c r="I88" s="30">
        <v>108058.24999999997</v>
      </c>
      <c r="J88" s="30">
        <v>108058.24999999997</v>
      </c>
      <c r="K88" s="30">
        <v>108058.24999999997</v>
      </c>
      <c r="L88" s="30">
        <v>108058.24999999997</v>
      </c>
      <c r="M88" s="30">
        <v>108058.24999999997</v>
      </c>
      <c r="N88" s="30">
        <v>108058.24999999997</v>
      </c>
      <c r="O88" s="30">
        <v>108058.24999999997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</row>
    <row r="89" spans="1:21">
      <c r="A89" s="29" t="s">
        <v>97</v>
      </c>
      <c r="B89" s="30">
        <v>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</row>
    <row r="90" spans="1:21">
      <c r="A90" s="29" t="s">
        <v>98</v>
      </c>
      <c r="B90" s="30">
        <v>140525</v>
      </c>
      <c r="C90" s="30">
        <v>140525</v>
      </c>
      <c r="D90" s="30">
        <v>140525</v>
      </c>
      <c r="E90" s="30">
        <v>140525</v>
      </c>
      <c r="F90" s="30">
        <v>140525</v>
      </c>
      <c r="G90" s="30">
        <v>140525</v>
      </c>
      <c r="H90" s="30">
        <v>140525</v>
      </c>
      <c r="I90" s="30">
        <v>140525</v>
      </c>
      <c r="J90" s="30">
        <v>140525</v>
      </c>
      <c r="K90" s="30">
        <v>140525</v>
      </c>
      <c r="L90" s="30">
        <v>140525</v>
      </c>
      <c r="M90" s="30">
        <v>140525</v>
      </c>
      <c r="N90" s="30">
        <v>140525</v>
      </c>
      <c r="O90" s="30">
        <v>140525</v>
      </c>
      <c r="P90" s="30">
        <v>140525</v>
      </c>
      <c r="Q90" s="30">
        <v>140525</v>
      </c>
      <c r="R90" s="30">
        <v>140525</v>
      </c>
      <c r="S90" s="30">
        <v>140525</v>
      </c>
      <c r="T90" s="30">
        <v>140525</v>
      </c>
      <c r="U90" s="30">
        <v>140525</v>
      </c>
    </row>
    <row r="91" spans="1:21">
      <c r="A91" s="29" t="s">
        <v>100</v>
      </c>
      <c r="B91" s="30">
        <v>164064.58000000002</v>
      </c>
      <c r="C91" s="30">
        <v>164064.58000000002</v>
      </c>
      <c r="D91" s="30">
        <v>164064.58000000002</v>
      </c>
      <c r="E91" s="30">
        <v>164064.58000000002</v>
      </c>
      <c r="F91" s="30">
        <v>164064.58000000002</v>
      </c>
      <c r="G91" s="30">
        <v>164064.58000000002</v>
      </c>
      <c r="H91" s="30">
        <v>164064.58000000002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</row>
    <row r="92" spans="1:21">
      <c r="A92" s="29" t="s">
        <v>101</v>
      </c>
      <c r="B92" s="30">
        <v>107066.66666666667</v>
      </c>
      <c r="C92" s="30">
        <v>107066.66666666667</v>
      </c>
      <c r="D92" s="30">
        <v>107066.66666666667</v>
      </c>
      <c r="E92" s="30">
        <v>107066.66666666667</v>
      </c>
      <c r="F92" s="30">
        <v>107066.66666666667</v>
      </c>
      <c r="G92" s="30">
        <v>107066.66666666667</v>
      </c>
      <c r="H92" s="30">
        <v>107066.66666666667</v>
      </c>
      <c r="I92" s="30">
        <v>107066.66666666667</v>
      </c>
      <c r="J92" s="30">
        <v>107066.66666666667</v>
      </c>
      <c r="K92" s="30">
        <v>107066.66666666667</v>
      </c>
      <c r="L92" s="30">
        <v>107066.66666666667</v>
      </c>
      <c r="M92" s="30">
        <v>107066.66666666667</v>
      </c>
      <c r="N92" s="30">
        <v>107066.66666666667</v>
      </c>
      <c r="O92" s="30">
        <v>107066.66666666667</v>
      </c>
      <c r="P92" s="30">
        <v>107066.66666666667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</row>
    <row r="93" spans="1:21">
      <c r="A93" s="29" t="s">
        <v>102</v>
      </c>
      <c r="B93" s="30">
        <v>53333.07</v>
      </c>
      <c r="C93" s="30">
        <v>53333.07</v>
      </c>
      <c r="D93" s="30">
        <v>53333.07</v>
      </c>
      <c r="E93" s="30">
        <v>53333.07</v>
      </c>
      <c r="F93" s="30">
        <v>53333.07</v>
      </c>
      <c r="G93" s="30">
        <v>53333.07</v>
      </c>
      <c r="H93" s="30">
        <v>53333.07</v>
      </c>
      <c r="I93" s="30">
        <v>53333.07</v>
      </c>
      <c r="J93" s="30">
        <v>53333.07</v>
      </c>
      <c r="K93" s="30">
        <v>53333.07</v>
      </c>
      <c r="L93" s="30">
        <v>53333.07</v>
      </c>
      <c r="M93" s="30">
        <v>53333.07</v>
      </c>
      <c r="N93" s="30">
        <v>53333.07</v>
      </c>
      <c r="O93" s="30">
        <v>53333.07</v>
      </c>
      <c r="P93" s="30">
        <v>53333.07</v>
      </c>
      <c r="Q93" s="30">
        <v>53333.07</v>
      </c>
      <c r="R93" s="30">
        <v>53333.07</v>
      </c>
      <c r="S93" s="30">
        <v>0</v>
      </c>
      <c r="T93" s="30">
        <v>0</v>
      </c>
      <c r="U93" s="30">
        <v>0</v>
      </c>
    </row>
    <row r="94" spans="1:21">
      <c r="A94" s="29" t="s">
        <v>103</v>
      </c>
      <c r="B94" s="30">
        <v>230619.16666666669</v>
      </c>
      <c r="C94" s="30">
        <v>230619.16666666669</v>
      </c>
      <c r="D94" s="30">
        <v>230619.16666666669</v>
      </c>
      <c r="E94" s="30">
        <v>230619.16666666669</v>
      </c>
      <c r="F94" s="30">
        <v>230619.16666666669</v>
      </c>
      <c r="G94" s="30">
        <v>230619.16666666669</v>
      </c>
      <c r="H94" s="30">
        <v>230619.16666666669</v>
      </c>
      <c r="I94" s="30">
        <v>230619.16666666669</v>
      </c>
      <c r="J94" s="30">
        <v>230619.16666666669</v>
      </c>
      <c r="K94" s="30">
        <v>230619.16666666669</v>
      </c>
      <c r="L94" s="30">
        <v>230619.16666666669</v>
      </c>
      <c r="M94" s="30">
        <v>230619.16666666669</v>
      </c>
      <c r="N94" s="30">
        <v>230619.16666666669</v>
      </c>
      <c r="O94" s="30">
        <v>230619.16666666669</v>
      </c>
      <c r="P94" s="30">
        <v>230619.16666666669</v>
      </c>
      <c r="Q94" s="30">
        <v>230619.16666666669</v>
      </c>
      <c r="R94" s="30">
        <v>230619.16666666669</v>
      </c>
      <c r="S94" s="30">
        <v>0</v>
      </c>
      <c r="T94" s="30">
        <v>0</v>
      </c>
      <c r="U94" s="30">
        <v>0</v>
      </c>
    </row>
    <row r="95" spans="1:21">
      <c r="A95" s="29" t="s">
        <v>104</v>
      </c>
      <c r="B95" s="30">
        <v>256473.33333333331</v>
      </c>
      <c r="C95" s="30">
        <v>256473.33333333331</v>
      </c>
      <c r="D95" s="30">
        <v>256473.33333333331</v>
      </c>
      <c r="E95" s="30">
        <v>256473.33333333331</v>
      </c>
      <c r="F95" s="30">
        <v>256473.33333333331</v>
      </c>
      <c r="G95" s="30">
        <v>256473.33333333331</v>
      </c>
      <c r="H95" s="30">
        <v>256473.33333333331</v>
      </c>
      <c r="I95" s="30">
        <v>256473.33333333331</v>
      </c>
      <c r="J95" s="30">
        <v>256473.33333333331</v>
      </c>
      <c r="K95" s="30">
        <v>256473.33333333331</v>
      </c>
      <c r="L95" s="30">
        <v>256473.33333333331</v>
      </c>
      <c r="M95" s="30">
        <v>256473.33333333331</v>
      </c>
      <c r="N95" s="30">
        <v>256473.33333333331</v>
      </c>
      <c r="O95" s="30">
        <v>256473.33333333331</v>
      </c>
      <c r="P95" s="30">
        <v>256473.33333333331</v>
      </c>
      <c r="Q95" s="30">
        <v>256473.33333333331</v>
      </c>
      <c r="R95" s="30">
        <v>256473.33333333331</v>
      </c>
      <c r="S95" s="30">
        <v>256473.33333333331</v>
      </c>
      <c r="T95" s="30">
        <v>256473.33333333331</v>
      </c>
      <c r="U95" s="30">
        <v>256473.33333333331</v>
      </c>
    </row>
    <row r="96" spans="1:21">
      <c r="A96" s="29" t="s">
        <v>105</v>
      </c>
      <c r="B96" s="30">
        <v>147965.97328691665</v>
      </c>
      <c r="C96" s="30">
        <v>147965.97328691665</v>
      </c>
      <c r="D96" s="30">
        <v>147965.97328691665</v>
      </c>
      <c r="E96" s="30">
        <v>147965.97328691665</v>
      </c>
      <c r="F96" s="30">
        <v>147965.97328691665</v>
      </c>
      <c r="G96" s="30">
        <v>147965.97328691665</v>
      </c>
      <c r="H96" s="30">
        <v>147965.97328691665</v>
      </c>
      <c r="I96" s="30">
        <v>147965.97328691665</v>
      </c>
      <c r="J96" s="30">
        <v>147965.97328691665</v>
      </c>
      <c r="K96" s="30">
        <v>147965.97328691665</v>
      </c>
      <c r="L96" s="30">
        <v>147965.97328691665</v>
      </c>
      <c r="M96" s="30">
        <v>147965.97328691665</v>
      </c>
      <c r="N96" s="30">
        <v>147965.97328691665</v>
      </c>
      <c r="O96" s="30">
        <v>147965.97328691665</v>
      </c>
      <c r="P96" s="30">
        <v>147965.97328691665</v>
      </c>
      <c r="Q96" s="30">
        <v>147965.97328691665</v>
      </c>
      <c r="R96" s="30">
        <v>147965.97328691665</v>
      </c>
      <c r="S96" s="30">
        <v>147965.97328691665</v>
      </c>
      <c r="T96" s="30">
        <v>0</v>
      </c>
      <c r="U96" s="30">
        <v>0</v>
      </c>
    </row>
    <row r="97" spans="1:21">
      <c r="A97" s="29" t="s">
        <v>106</v>
      </c>
      <c r="B97" s="30">
        <v>103051.66666666666</v>
      </c>
      <c r="C97" s="30">
        <v>103051.66666666666</v>
      </c>
      <c r="D97" s="30">
        <v>103051.66666666666</v>
      </c>
      <c r="E97" s="30">
        <v>103051.66666666666</v>
      </c>
      <c r="F97" s="30">
        <v>103051.66666666666</v>
      </c>
      <c r="G97" s="30">
        <v>103051.66666666666</v>
      </c>
      <c r="H97" s="30">
        <v>103051.66666666666</v>
      </c>
      <c r="I97" s="30">
        <v>103051.66666666666</v>
      </c>
      <c r="J97" s="30">
        <v>103051.66666666666</v>
      </c>
      <c r="K97" s="30">
        <v>103051.66666666666</v>
      </c>
      <c r="L97" s="30">
        <v>103051.66666666666</v>
      </c>
      <c r="M97" s="30">
        <v>103051.66666666666</v>
      </c>
      <c r="N97" s="30">
        <v>103051.66666666666</v>
      </c>
      <c r="O97" s="30">
        <v>103051.66666666666</v>
      </c>
      <c r="P97" s="30">
        <v>103051.66666666666</v>
      </c>
      <c r="Q97" s="30">
        <v>103051.66666666666</v>
      </c>
      <c r="R97" s="30">
        <v>103051.66666666666</v>
      </c>
      <c r="S97" s="30">
        <v>103051.66666666666</v>
      </c>
      <c r="T97" s="30">
        <v>103051.66666666666</v>
      </c>
      <c r="U97" s="30">
        <v>0</v>
      </c>
    </row>
    <row r="98" spans="1:21">
      <c r="A98" s="29" t="s">
        <v>107</v>
      </c>
      <c r="B98" s="30">
        <v>70931.666666666657</v>
      </c>
      <c r="C98" s="30">
        <v>70931.666666666657</v>
      </c>
      <c r="D98" s="30">
        <v>70931.666666666657</v>
      </c>
      <c r="E98" s="30">
        <v>70931.666666666657</v>
      </c>
      <c r="F98" s="30">
        <v>70931.666666666657</v>
      </c>
      <c r="G98" s="30">
        <v>70931.666666666657</v>
      </c>
      <c r="H98" s="30">
        <v>70931.666666666657</v>
      </c>
      <c r="I98" s="30">
        <v>70931.666666666657</v>
      </c>
      <c r="J98" s="30">
        <v>70931.666666666657</v>
      </c>
      <c r="K98" s="30">
        <v>70931.666666666657</v>
      </c>
      <c r="L98" s="30">
        <v>70931.666666666657</v>
      </c>
      <c r="M98" s="30">
        <v>70931.666666666657</v>
      </c>
      <c r="N98" s="30">
        <v>70931.666666666657</v>
      </c>
      <c r="O98" s="30">
        <v>70931.666666666657</v>
      </c>
      <c r="P98" s="30">
        <v>70931.666666666657</v>
      </c>
      <c r="Q98" s="30">
        <v>70931.666666666657</v>
      </c>
      <c r="R98" s="30">
        <v>70931.666666666657</v>
      </c>
      <c r="S98" s="30">
        <v>70931.666666666657</v>
      </c>
      <c r="T98" s="30">
        <v>70931.666666666657</v>
      </c>
      <c r="U98" s="30">
        <v>70931.666666666657</v>
      </c>
    </row>
    <row r="99" spans="1:21">
      <c r="A99" s="29" t="s">
        <v>109</v>
      </c>
      <c r="B99" s="30">
        <v>192355</v>
      </c>
      <c r="C99" s="30">
        <v>192355</v>
      </c>
      <c r="D99" s="30">
        <v>192355</v>
      </c>
      <c r="E99" s="30">
        <v>192355</v>
      </c>
      <c r="F99" s="30">
        <v>192355</v>
      </c>
      <c r="G99" s="30">
        <v>192355</v>
      </c>
      <c r="H99" s="30">
        <v>192355</v>
      </c>
      <c r="I99" s="30">
        <v>192355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</row>
    <row r="100" spans="1:21">
      <c r="A100" s="29" t="s">
        <v>110</v>
      </c>
      <c r="B100" s="30">
        <v>137848.33333333334</v>
      </c>
      <c r="C100" s="30">
        <v>137848.33333333334</v>
      </c>
      <c r="D100" s="30">
        <v>137848.33333333334</v>
      </c>
      <c r="E100" s="30">
        <v>137848.33333333334</v>
      </c>
      <c r="F100" s="30">
        <v>137848.33333333334</v>
      </c>
      <c r="G100" s="30">
        <v>137848.33333333334</v>
      </c>
      <c r="H100" s="30">
        <v>137848.33333333334</v>
      </c>
      <c r="I100" s="30">
        <v>137848.33333333334</v>
      </c>
      <c r="J100" s="30">
        <v>137848.33333333334</v>
      </c>
      <c r="K100" s="30">
        <v>137848.33333333334</v>
      </c>
      <c r="L100" s="30">
        <v>137848.33333333334</v>
      </c>
      <c r="M100" s="30">
        <v>137848.33333333334</v>
      </c>
      <c r="N100" s="30">
        <v>137848.33333333334</v>
      </c>
      <c r="O100" s="30">
        <v>137848.33333333334</v>
      </c>
      <c r="P100" s="30">
        <v>137848.33333333334</v>
      </c>
      <c r="Q100" s="30">
        <v>137848.33333333334</v>
      </c>
      <c r="R100" s="30">
        <v>137848.33333333334</v>
      </c>
      <c r="S100" s="30">
        <v>137848.33333333334</v>
      </c>
      <c r="T100" s="30">
        <v>137848.33333333334</v>
      </c>
      <c r="U100" s="30">
        <v>137848.33333333334</v>
      </c>
    </row>
    <row r="101" spans="1:21">
      <c r="A101" s="29" t="s">
        <v>111</v>
      </c>
      <c r="B101" s="30">
        <v>0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</row>
    <row r="102" spans="1:21">
      <c r="A102" s="29" t="s">
        <v>112</v>
      </c>
      <c r="B102" s="30">
        <v>268883.33333333331</v>
      </c>
      <c r="C102" s="30">
        <v>268883.33333333331</v>
      </c>
      <c r="D102" s="30">
        <v>268883.33333333331</v>
      </c>
      <c r="E102" s="30">
        <v>268883.33333333331</v>
      </c>
      <c r="F102" s="30">
        <v>268883.33333333331</v>
      </c>
      <c r="G102" s="30">
        <v>268883.33333333331</v>
      </c>
      <c r="H102" s="30">
        <v>268883.33333333331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</row>
    <row r="103" spans="1:21">
      <c r="A103" s="29" t="s">
        <v>114</v>
      </c>
      <c r="B103" s="30">
        <v>0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</row>
    <row r="104" spans="1:21">
      <c r="A104" s="29" t="s">
        <v>115</v>
      </c>
      <c r="B104" s="30">
        <v>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</row>
    <row r="105" spans="1:21">
      <c r="A105" s="29" t="s">
        <v>116</v>
      </c>
      <c r="B105" s="30">
        <v>0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</row>
    <row r="106" spans="1:21">
      <c r="A106" s="29" t="s">
        <v>117</v>
      </c>
      <c r="B106" s="30">
        <v>0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</row>
    <row r="107" spans="1:21">
      <c r="A107" s="29" t="s">
        <v>118</v>
      </c>
      <c r="B107" s="30">
        <v>147885.83333333334</v>
      </c>
      <c r="C107" s="30">
        <v>147885.83333333334</v>
      </c>
      <c r="D107" s="30">
        <v>147885.83333333334</v>
      </c>
      <c r="E107" s="30">
        <v>147885.83333333334</v>
      </c>
      <c r="F107" s="30">
        <v>147885.83333333334</v>
      </c>
      <c r="G107" s="30">
        <v>147885.83333333334</v>
      </c>
      <c r="H107" s="30">
        <v>147885.83333333334</v>
      </c>
      <c r="I107" s="30">
        <v>147885.83333333334</v>
      </c>
      <c r="J107" s="30">
        <v>147885.83333333334</v>
      </c>
      <c r="K107" s="30">
        <v>147885.83333333334</v>
      </c>
      <c r="L107" s="30">
        <v>147885.83333333334</v>
      </c>
      <c r="M107" s="30">
        <v>147885.83333333334</v>
      </c>
      <c r="N107" s="30">
        <v>147885.83333333334</v>
      </c>
      <c r="O107" s="30">
        <v>147885.83333333334</v>
      </c>
      <c r="P107" s="30">
        <v>147885.83333333334</v>
      </c>
      <c r="Q107" s="30">
        <v>147885.83333333334</v>
      </c>
      <c r="R107" s="30">
        <v>147885.83333333334</v>
      </c>
      <c r="S107" s="30">
        <v>0</v>
      </c>
      <c r="T107" s="30">
        <v>0</v>
      </c>
      <c r="U107" s="30">
        <v>0</v>
      </c>
    </row>
    <row r="108" spans="1:21">
      <c r="A108" s="29" t="s">
        <v>119</v>
      </c>
      <c r="B108" s="30">
        <v>41366.666666666672</v>
      </c>
      <c r="C108" s="30">
        <v>41366.666666666672</v>
      </c>
      <c r="D108" s="30">
        <v>41366.666666666672</v>
      </c>
      <c r="E108" s="30">
        <v>41366.666666666672</v>
      </c>
      <c r="F108" s="30">
        <v>41366.666666666672</v>
      </c>
      <c r="G108" s="30">
        <v>41366.666666666672</v>
      </c>
      <c r="H108" s="30">
        <v>41366.666666666672</v>
      </c>
      <c r="I108" s="30">
        <v>41366.666666666672</v>
      </c>
      <c r="J108" s="30">
        <v>41366.666666666672</v>
      </c>
      <c r="K108" s="30">
        <v>41366.666666666672</v>
      </c>
      <c r="L108" s="30">
        <v>41366.666666666672</v>
      </c>
      <c r="M108" s="30">
        <v>41366.666666666672</v>
      </c>
      <c r="N108" s="30">
        <v>41366.666666666672</v>
      </c>
      <c r="O108" s="30">
        <v>41366.666666666672</v>
      </c>
      <c r="P108" s="30">
        <v>41366.666666666672</v>
      </c>
      <c r="Q108" s="30">
        <v>41366.666666666672</v>
      </c>
      <c r="R108" s="30">
        <v>41366.666666666672</v>
      </c>
      <c r="S108" s="30">
        <v>41366.666666666672</v>
      </c>
      <c r="T108" s="30">
        <v>0</v>
      </c>
      <c r="U108" s="30">
        <v>0</v>
      </c>
    </row>
    <row r="109" spans="1:21">
      <c r="A109" s="29" t="s">
        <v>120</v>
      </c>
      <c r="B109" s="30">
        <v>0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</row>
    <row r="110" spans="1:21">
      <c r="A110" s="29" t="s">
        <v>121</v>
      </c>
      <c r="B110" s="30">
        <v>149954.16666666669</v>
      </c>
      <c r="C110" s="30">
        <v>149954.16666666669</v>
      </c>
      <c r="D110" s="30">
        <v>149954.16666666669</v>
      </c>
      <c r="E110" s="30">
        <v>149954.16666666669</v>
      </c>
      <c r="F110" s="30">
        <v>149954.16666666669</v>
      </c>
      <c r="G110" s="30">
        <v>149954.16666666669</v>
      </c>
      <c r="H110" s="30">
        <v>149954.16666666669</v>
      </c>
      <c r="I110" s="30">
        <v>149954.16666666669</v>
      </c>
      <c r="J110" s="30">
        <v>149954.16666666669</v>
      </c>
      <c r="K110" s="30">
        <v>149954.16666666669</v>
      </c>
      <c r="L110" s="30">
        <v>149954.16666666669</v>
      </c>
      <c r="M110" s="30">
        <v>149954.16666666669</v>
      </c>
      <c r="N110" s="30">
        <v>149954.16666666669</v>
      </c>
      <c r="O110" s="30">
        <v>149954.16666666669</v>
      </c>
      <c r="P110" s="30">
        <v>149954.16666666669</v>
      </c>
      <c r="Q110" s="30">
        <v>149954.16666666669</v>
      </c>
      <c r="R110" s="30">
        <v>149954.16666666669</v>
      </c>
      <c r="S110" s="30">
        <v>0</v>
      </c>
      <c r="T110" s="30">
        <v>0</v>
      </c>
      <c r="U110" s="30">
        <v>0</v>
      </c>
    </row>
    <row r="111" spans="1:21">
      <c r="A111" s="29" t="s">
        <v>122</v>
      </c>
      <c r="B111" s="30">
        <v>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</row>
    <row r="112" spans="1:21">
      <c r="A112" s="29" t="s">
        <v>123</v>
      </c>
      <c r="B112" s="30">
        <v>163398.33333333331</v>
      </c>
      <c r="C112" s="30">
        <v>163398.33333333331</v>
      </c>
      <c r="D112" s="30">
        <v>163398.33333333331</v>
      </c>
      <c r="E112" s="30">
        <v>163398.33333333331</v>
      </c>
      <c r="F112" s="30">
        <v>163398.33333333331</v>
      </c>
      <c r="G112" s="30">
        <v>163398.33333333331</v>
      </c>
      <c r="H112" s="30">
        <v>163398.33333333331</v>
      </c>
      <c r="I112" s="30">
        <v>163398.33333333331</v>
      </c>
      <c r="J112" s="30">
        <v>163398.33333333331</v>
      </c>
      <c r="K112" s="30">
        <v>163398.33333333331</v>
      </c>
      <c r="L112" s="30">
        <v>163398.33333333331</v>
      </c>
      <c r="M112" s="30">
        <v>163398.33333333331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</row>
    <row r="113" spans="1:21">
      <c r="A113" s="29" t="s">
        <v>124</v>
      </c>
      <c r="B113" s="30">
        <v>147965.973311001</v>
      </c>
      <c r="C113" s="30">
        <v>147965.973311001</v>
      </c>
      <c r="D113" s="30">
        <v>147965.973311001</v>
      </c>
      <c r="E113" s="30">
        <v>147965.973311001</v>
      </c>
      <c r="F113" s="30">
        <v>147965.973311001</v>
      </c>
      <c r="G113" s="30">
        <v>147965.973311001</v>
      </c>
      <c r="H113" s="30">
        <v>147965.973311001</v>
      </c>
      <c r="I113" s="30">
        <v>147965.973311001</v>
      </c>
      <c r="J113" s="30">
        <v>147965.973311001</v>
      </c>
      <c r="K113" s="30">
        <v>147965.973311001</v>
      </c>
      <c r="L113" s="30">
        <v>147965.973311001</v>
      </c>
      <c r="M113" s="30">
        <v>147965.973311001</v>
      </c>
      <c r="N113" s="30">
        <v>147965.973311001</v>
      </c>
      <c r="O113" s="30">
        <v>147965.973311001</v>
      </c>
      <c r="P113" s="30">
        <v>147965.973311001</v>
      </c>
      <c r="Q113" s="30">
        <v>147965.973311001</v>
      </c>
      <c r="R113" s="30">
        <v>147965.973311001</v>
      </c>
      <c r="S113" s="30">
        <v>0</v>
      </c>
      <c r="T113" s="30">
        <v>0</v>
      </c>
      <c r="U113" s="30">
        <v>0</v>
      </c>
    </row>
    <row r="114" spans="1:21">
      <c r="A114" s="29" t="s">
        <v>125</v>
      </c>
      <c r="B114" s="30">
        <v>177636.38538693864</v>
      </c>
      <c r="C114" s="30">
        <v>177636.38538693864</v>
      </c>
      <c r="D114" s="30">
        <v>177636.38538693864</v>
      </c>
      <c r="E114" s="30">
        <v>177636.38538693864</v>
      </c>
      <c r="F114" s="30">
        <v>177636.38538693864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</row>
    <row r="115" spans="1:21">
      <c r="A115" s="29" t="s">
        <v>126</v>
      </c>
      <c r="B115" s="30">
        <v>158960.39084022035</v>
      </c>
      <c r="C115" s="30">
        <v>158960.39084022035</v>
      </c>
      <c r="D115" s="30">
        <v>158960.39084022035</v>
      </c>
      <c r="E115" s="30">
        <v>158960.39084022035</v>
      </c>
      <c r="F115" s="30">
        <v>158960.39084022035</v>
      </c>
      <c r="G115" s="30">
        <v>158960.39084022035</v>
      </c>
      <c r="H115" s="30">
        <v>158960.39084022035</v>
      </c>
      <c r="I115" s="30">
        <v>158960.39084022035</v>
      </c>
      <c r="J115" s="30">
        <v>158960.39084022035</v>
      </c>
      <c r="K115" s="30">
        <v>158960.39084022035</v>
      </c>
      <c r="L115" s="30">
        <v>158960.39084022035</v>
      </c>
      <c r="M115" s="30">
        <v>158960.39084022035</v>
      </c>
      <c r="N115" s="30">
        <v>158960.39084022035</v>
      </c>
      <c r="O115" s="30">
        <v>158960.39084022035</v>
      </c>
      <c r="P115" s="30">
        <v>158960.39084022035</v>
      </c>
      <c r="Q115" s="30">
        <v>158960.39084022035</v>
      </c>
      <c r="R115" s="30">
        <v>158960.39084022035</v>
      </c>
      <c r="S115" s="30">
        <v>158960.39084022035</v>
      </c>
      <c r="T115" s="30">
        <v>158960.39084022035</v>
      </c>
      <c r="U115" s="30">
        <v>158960.39084022035</v>
      </c>
    </row>
    <row r="116" spans="1:21">
      <c r="A116" s="29" t="s">
        <v>127</v>
      </c>
      <c r="B116" s="30">
        <v>115765.83333333333</v>
      </c>
      <c r="C116" s="30">
        <v>115765.83333333333</v>
      </c>
      <c r="D116" s="30">
        <v>115765.83333333333</v>
      </c>
      <c r="E116" s="30">
        <v>115765.83333333333</v>
      </c>
      <c r="F116" s="30">
        <v>115765.83333333333</v>
      </c>
      <c r="G116" s="30">
        <v>115765.83333333333</v>
      </c>
      <c r="H116" s="30">
        <v>115765.83333333333</v>
      </c>
      <c r="I116" s="30">
        <v>115765.83333333333</v>
      </c>
      <c r="J116" s="30">
        <v>115765.83333333333</v>
      </c>
      <c r="K116" s="30">
        <v>115765.83333333333</v>
      </c>
      <c r="L116" s="30">
        <v>115765.83333333333</v>
      </c>
      <c r="M116" s="30">
        <v>115765.83333333333</v>
      </c>
      <c r="N116" s="30">
        <v>115765.83333333333</v>
      </c>
      <c r="O116" s="30">
        <v>115765.83333333333</v>
      </c>
      <c r="P116" s="30">
        <v>115765.83333333333</v>
      </c>
      <c r="Q116" s="30">
        <v>115765.83333333333</v>
      </c>
      <c r="R116" s="30">
        <v>115765.83333333333</v>
      </c>
      <c r="S116" s="30">
        <v>115765.83333333333</v>
      </c>
      <c r="T116" s="30">
        <v>115765.83333333333</v>
      </c>
      <c r="U116" s="30">
        <v>0</v>
      </c>
    </row>
    <row r="117" spans="1:21">
      <c r="A117" s="29" t="s">
        <v>128</v>
      </c>
      <c r="B117" s="30">
        <v>184155.17738666668</v>
      </c>
      <c r="C117" s="30">
        <v>184155.17738666668</v>
      </c>
      <c r="D117" s="30">
        <v>184155.17738666668</v>
      </c>
      <c r="E117" s="30">
        <v>184155.17738666668</v>
      </c>
      <c r="F117" s="30">
        <v>184155.17738666668</v>
      </c>
      <c r="G117" s="30">
        <v>184155.17738666668</v>
      </c>
      <c r="H117" s="30">
        <v>184155.17738666668</v>
      </c>
      <c r="I117" s="30">
        <v>184155.17738666668</v>
      </c>
      <c r="J117" s="30">
        <v>184155.17738666668</v>
      </c>
      <c r="K117" s="30">
        <v>184155.17738666668</v>
      </c>
      <c r="L117" s="30">
        <v>184155.17738666668</v>
      </c>
      <c r="M117" s="30">
        <v>184155.17738666668</v>
      </c>
      <c r="N117" s="30">
        <v>184155.17738666668</v>
      </c>
      <c r="O117" s="30">
        <v>184155.17738666668</v>
      </c>
      <c r="P117" s="30">
        <v>184155.17738666668</v>
      </c>
      <c r="Q117" s="30">
        <v>184155.17738666668</v>
      </c>
      <c r="R117" s="30">
        <v>184155.17738666668</v>
      </c>
      <c r="S117" s="30">
        <v>184155.17738666668</v>
      </c>
      <c r="T117" s="30">
        <v>0</v>
      </c>
      <c r="U117" s="30">
        <v>0</v>
      </c>
    </row>
    <row r="118" spans="1:21">
      <c r="A118" s="29" t="s">
        <v>129</v>
      </c>
      <c r="B118" s="30">
        <v>155665.22118464331</v>
      </c>
      <c r="C118" s="30">
        <v>155665.22118464331</v>
      </c>
      <c r="D118" s="30">
        <v>155665.22118464331</v>
      </c>
      <c r="E118" s="30">
        <v>155665.22118464331</v>
      </c>
      <c r="F118" s="30">
        <v>155665.22118464331</v>
      </c>
      <c r="G118" s="30">
        <v>155665.22118464331</v>
      </c>
      <c r="H118" s="30">
        <v>155665.22118464331</v>
      </c>
      <c r="I118" s="30">
        <v>155665.22118464331</v>
      </c>
      <c r="J118" s="30">
        <v>155665.22118464331</v>
      </c>
      <c r="K118" s="30">
        <v>155665.22118464331</v>
      </c>
      <c r="L118" s="30">
        <v>155665.22118464331</v>
      </c>
      <c r="M118" s="30">
        <v>155665.22118464331</v>
      </c>
      <c r="N118" s="30">
        <v>155665.22118464331</v>
      </c>
      <c r="O118" s="30">
        <v>155665.22118464331</v>
      </c>
      <c r="P118" s="30">
        <v>155665.22118464331</v>
      </c>
      <c r="Q118" s="30">
        <v>155665.22118464331</v>
      </c>
      <c r="R118" s="30">
        <v>155665.22118464331</v>
      </c>
      <c r="S118" s="30">
        <v>155665.22118464331</v>
      </c>
      <c r="T118" s="30">
        <v>155665.22118464331</v>
      </c>
      <c r="U118" s="30">
        <v>0</v>
      </c>
    </row>
    <row r="119" spans="1:21">
      <c r="A119" s="29" t="s">
        <v>130</v>
      </c>
      <c r="B119" s="30">
        <v>157366.58666666667</v>
      </c>
      <c r="C119" s="30">
        <v>157366.58666666667</v>
      </c>
      <c r="D119" s="30">
        <v>157366.58666666667</v>
      </c>
      <c r="E119" s="30">
        <v>157366.58666666667</v>
      </c>
      <c r="F119" s="30">
        <v>157366.58666666667</v>
      </c>
      <c r="G119" s="30">
        <v>157366.58666666667</v>
      </c>
      <c r="H119" s="30">
        <v>157366.58666666667</v>
      </c>
      <c r="I119" s="30">
        <v>157366.58666666667</v>
      </c>
      <c r="J119" s="30">
        <v>157366.58666666667</v>
      </c>
      <c r="K119" s="30">
        <v>157366.58666666667</v>
      </c>
      <c r="L119" s="30">
        <v>157366.58666666667</v>
      </c>
      <c r="M119" s="30">
        <v>157366.58666666667</v>
      </c>
      <c r="N119" s="30">
        <v>157366.58666666667</v>
      </c>
      <c r="O119" s="30">
        <v>157366.58666666667</v>
      </c>
      <c r="P119" s="30">
        <v>157366.58666666667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</row>
    <row r="120" spans="1:21">
      <c r="A120" s="29" t="s">
        <v>131</v>
      </c>
      <c r="B120" s="30">
        <v>142715</v>
      </c>
      <c r="C120" s="30">
        <v>142715</v>
      </c>
      <c r="D120" s="30">
        <v>142715</v>
      </c>
      <c r="E120" s="30">
        <v>142715</v>
      </c>
      <c r="F120" s="30">
        <v>142715</v>
      </c>
      <c r="G120" s="30">
        <v>142715</v>
      </c>
      <c r="H120" s="30">
        <v>142715</v>
      </c>
      <c r="I120" s="30">
        <v>142715</v>
      </c>
      <c r="J120" s="30">
        <v>142715</v>
      </c>
      <c r="K120" s="30">
        <v>142715</v>
      </c>
      <c r="L120" s="30">
        <v>142715</v>
      </c>
      <c r="M120" s="30">
        <v>142715</v>
      </c>
      <c r="N120" s="30">
        <v>142715</v>
      </c>
      <c r="O120" s="30">
        <v>142715</v>
      </c>
      <c r="P120" s="30">
        <v>142715</v>
      </c>
      <c r="Q120" s="30">
        <v>142715</v>
      </c>
      <c r="R120" s="30">
        <v>142715</v>
      </c>
      <c r="S120" s="30">
        <v>142715</v>
      </c>
      <c r="T120" s="30">
        <v>142715</v>
      </c>
      <c r="U120" s="30">
        <v>142715</v>
      </c>
    </row>
    <row r="121" spans="1:21">
      <c r="A121" s="29" t="s">
        <v>132</v>
      </c>
      <c r="B121" s="30">
        <v>299908.33333333337</v>
      </c>
      <c r="C121" s="30">
        <v>299908.33333333337</v>
      </c>
      <c r="D121" s="30">
        <v>299908.33333333337</v>
      </c>
      <c r="E121" s="30">
        <v>299908.33333333337</v>
      </c>
      <c r="F121" s="30">
        <v>299908.33333333337</v>
      </c>
      <c r="G121" s="30">
        <v>299908.33333333337</v>
      </c>
      <c r="H121" s="30">
        <v>299908.33333333337</v>
      </c>
      <c r="I121" s="30">
        <v>299908.33333333337</v>
      </c>
      <c r="J121" s="30">
        <v>299908.33333333337</v>
      </c>
      <c r="K121" s="30">
        <v>299908.33333333337</v>
      </c>
      <c r="L121" s="30">
        <v>299908.33333333337</v>
      </c>
      <c r="M121" s="30">
        <v>299908.33333333337</v>
      </c>
      <c r="N121" s="30">
        <v>299908.33333333337</v>
      </c>
      <c r="O121" s="30">
        <v>299908.33333333337</v>
      </c>
      <c r="P121" s="30">
        <v>299908.33333333337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</row>
    <row r="122" spans="1:21">
      <c r="A122" s="29" t="s">
        <v>133</v>
      </c>
      <c r="B122" s="30">
        <v>133041.03999999998</v>
      </c>
      <c r="C122" s="30">
        <v>133041.03999999998</v>
      </c>
      <c r="D122" s="30">
        <v>133041.03999999998</v>
      </c>
      <c r="E122" s="30">
        <v>133041.03999999998</v>
      </c>
      <c r="F122" s="30">
        <v>133041.03999999998</v>
      </c>
      <c r="G122" s="30">
        <v>133041.03999999998</v>
      </c>
      <c r="H122" s="30">
        <v>133041.03999999998</v>
      </c>
      <c r="I122" s="30">
        <v>133041.03999999998</v>
      </c>
      <c r="J122" s="30">
        <v>133041.03999999998</v>
      </c>
      <c r="K122" s="30">
        <v>133041.03999999998</v>
      </c>
      <c r="L122" s="30">
        <v>133041.03999999998</v>
      </c>
      <c r="M122" s="30">
        <v>133041.03999999998</v>
      </c>
      <c r="N122" s="30">
        <v>133041.03999999998</v>
      </c>
      <c r="O122" s="30">
        <v>133041.03999999998</v>
      </c>
      <c r="P122" s="30">
        <v>133041.03999999998</v>
      </c>
      <c r="Q122" s="30">
        <v>133041.03999999998</v>
      </c>
      <c r="R122" s="30">
        <v>0</v>
      </c>
      <c r="S122" s="30">
        <v>0</v>
      </c>
      <c r="T122" s="30">
        <v>0</v>
      </c>
      <c r="U122" s="30">
        <v>0</v>
      </c>
    </row>
    <row r="123" spans="1:21">
      <c r="A123" s="29" t="s">
        <v>134</v>
      </c>
      <c r="B123" s="30">
        <v>83491.438333333324</v>
      </c>
      <c r="C123" s="30">
        <v>83491.438333333324</v>
      </c>
      <c r="D123" s="30">
        <v>83491.438333333324</v>
      </c>
      <c r="E123" s="30">
        <v>83491.438333333324</v>
      </c>
      <c r="F123" s="30">
        <v>83491.438333333324</v>
      </c>
      <c r="G123" s="30">
        <v>83491.438333333324</v>
      </c>
      <c r="H123" s="30">
        <v>83491.438333333324</v>
      </c>
      <c r="I123" s="30">
        <v>83491.438333333324</v>
      </c>
      <c r="J123" s="30">
        <v>83491.438333333324</v>
      </c>
      <c r="K123" s="30">
        <v>83491.438333333324</v>
      </c>
      <c r="L123" s="30">
        <v>83491.438333333324</v>
      </c>
      <c r="M123" s="30">
        <v>83491.438333333324</v>
      </c>
      <c r="N123" s="30">
        <v>83491.438333333324</v>
      </c>
      <c r="O123" s="30">
        <v>83491.438333333324</v>
      </c>
      <c r="P123" s="30">
        <v>83491.438333333324</v>
      </c>
      <c r="Q123" s="30">
        <v>83491.438333333324</v>
      </c>
      <c r="R123" s="30">
        <v>83491.438333333324</v>
      </c>
      <c r="S123" s="30">
        <v>0</v>
      </c>
      <c r="T123" s="30">
        <v>0</v>
      </c>
      <c r="U123" s="30">
        <v>0</v>
      </c>
    </row>
    <row r="124" spans="1:21">
      <c r="A124" s="29" t="s">
        <v>135</v>
      </c>
      <c r="B124" s="30">
        <v>130751.63833333335</v>
      </c>
      <c r="C124" s="30">
        <v>130751.63833333335</v>
      </c>
      <c r="D124" s="30">
        <v>130751.63833333335</v>
      </c>
      <c r="E124" s="30">
        <v>130751.63833333335</v>
      </c>
      <c r="F124" s="30">
        <v>130751.63833333335</v>
      </c>
      <c r="G124" s="30">
        <v>130751.63833333335</v>
      </c>
      <c r="H124" s="30">
        <v>130751.63833333335</v>
      </c>
      <c r="I124" s="30">
        <v>130751.63833333335</v>
      </c>
      <c r="J124" s="30">
        <v>130751.63833333335</v>
      </c>
      <c r="K124" s="30">
        <v>130751.63833333335</v>
      </c>
      <c r="L124" s="30">
        <v>130751.63833333335</v>
      </c>
      <c r="M124" s="30">
        <v>130751.63833333335</v>
      </c>
      <c r="N124" s="30">
        <v>130751.63833333335</v>
      </c>
      <c r="O124" s="30">
        <v>130751.63833333335</v>
      </c>
      <c r="P124" s="30">
        <v>130751.63833333335</v>
      </c>
      <c r="Q124" s="30">
        <v>130751.63833333335</v>
      </c>
      <c r="R124" s="30">
        <v>130751.63833333335</v>
      </c>
      <c r="S124" s="30">
        <v>130751.63833333335</v>
      </c>
      <c r="T124" s="30">
        <v>0</v>
      </c>
      <c r="U124" s="30">
        <v>0</v>
      </c>
    </row>
    <row r="125" spans="1:21">
      <c r="A125" s="29" t="s">
        <v>136</v>
      </c>
      <c r="B125" s="30">
        <v>131339.16666666666</v>
      </c>
      <c r="C125" s="30">
        <v>131339.16666666666</v>
      </c>
      <c r="D125" s="30">
        <v>131339.16666666666</v>
      </c>
      <c r="E125" s="30">
        <v>131339.16666666666</v>
      </c>
      <c r="F125" s="30">
        <v>131339.16666666666</v>
      </c>
      <c r="G125" s="30">
        <v>131339.16666666666</v>
      </c>
      <c r="H125" s="30">
        <v>131339.16666666666</v>
      </c>
      <c r="I125" s="30">
        <v>131339.16666666666</v>
      </c>
      <c r="J125" s="30">
        <v>131339.16666666666</v>
      </c>
      <c r="K125" s="30">
        <v>131339.16666666666</v>
      </c>
      <c r="L125" s="30">
        <v>131339.16666666666</v>
      </c>
      <c r="M125" s="30">
        <v>131339.16666666666</v>
      </c>
      <c r="N125" s="30">
        <v>131339.16666666666</v>
      </c>
      <c r="O125" s="30">
        <v>131339.16666666666</v>
      </c>
      <c r="P125" s="30">
        <v>131339.16666666666</v>
      </c>
      <c r="Q125" s="30">
        <v>131339.16666666666</v>
      </c>
      <c r="R125" s="30">
        <v>131339.16666666666</v>
      </c>
      <c r="S125" s="30">
        <v>0</v>
      </c>
      <c r="T125" s="30">
        <v>0</v>
      </c>
      <c r="U125" s="30">
        <v>0</v>
      </c>
    </row>
    <row r="126" spans="1:21">
      <c r="A126" s="29" t="s">
        <v>137</v>
      </c>
      <c r="B126" s="30">
        <v>197364.20025488065</v>
      </c>
      <c r="C126" s="30">
        <v>197364.20025488065</v>
      </c>
      <c r="D126" s="30">
        <v>197364.20025488065</v>
      </c>
      <c r="E126" s="30">
        <v>197364.20025488065</v>
      </c>
      <c r="F126" s="30">
        <v>197364.20025488065</v>
      </c>
      <c r="G126" s="30">
        <v>197364.20025488065</v>
      </c>
      <c r="H126" s="30">
        <v>197364.20025488065</v>
      </c>
      <c r="I126" s="30">
        <v>197364.20025488065</v>
      </c>
      <c r="J126" s="30">
        <v>197364.20025488065</v>
      </c>
      <c r="K126" s="30">
        <v>197364.20025488065</v>
      </c>
      <c r="L126" s="30">
        <v>197364.20025488065</v>
      </c>
      <c r="M126" s="30">
        <v>197364.20025488065</v>
      </c>
      <c r="N126" s="30">
        <v>197364.20025488065</v>
      </c>
      <c r="O126" s="30">
        <v>197364.20025488065</v>
      </c>
      <c r="P126" s="30">
        <v>197364.20025488065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</row>
    <row r="127" spans="1:21">
      <c r="A127" s="29" t="s">
        <v>138</v>
      </c>
      <c r="B127" s="30">
        <v>137544.16666666666</v>
      </c>
      <c r="C127" s="30">
        <v>137544.16666666666</v>
      </c>
      <c r="D127" s="30">
        <v>137544.16666666666</v>
      </c>
      <c r="E127" s="30">
        <v>137544.16666666666</v>
      </c>
      <c r="F127" s="30">
        <v>137544.16666666666</v>
      </c>
      <c r="G127" s="30">
        <v>137544.16666666666</v>
      </c>
      <c r="H127" s="30">
        <v>137544.16666666666</v>
      </c>
      <c r="I127" s="30">
        <v>137544.16666666666</v>
      </c>
      <c r="J127" s="30">
        <v>137544.16666666666</v>
      </c>
      <c r="K127" s="30">
        <v>137544.16666666666</v>
      </c>
      <c r="L127" s="30">
        <v>137544.16666666666</v>
      </c>
      <c r="M127" s="30">
        <v>137544.16666666666</v>
      </c>
      <c r="N127" s="30">
        <v>137544.16666666666</v>
      </c>
      <c r="O127" s="30">
        <v>137544.16666666666</v>
      </c>
      <c r="P127" s="30">
        <v>137544.16666666666</v>
      </c>
      <c r="Q127" s="30">
        <v>137544.16666666666</v>
      </c>
      <c r="R127" s="30">
        <v>137544.16666666666</v>
      </c>
      <c r="S127" s="30">
        <v>137544.16666666666</v>
      </c>
      <c r="T127" s="30">
        <v>137544.16666666666</v>
      </c>
      <c r="U127" s="30">
        <v>137544.16666666666</v>
      </c>
    </row>
    <row r="128" spans="1:21">
      <c r="A128" s="29" t="s">
        <v>139</v>
      </c>
      <c r="B128" s="30">
        <v>213525.00000000003</v>
      </c>
      <c r="C128" s="30">
        <v>213525.00000000003</v>
      </c>
      <c r="D128" s="30">
        <v>213525.00000000003</v>
      </c>
      <c r="E128" s="30">
        <v>213525.00000000003</v>
      </c>
      <c r="F128" s="30">
        <v>213525.00000000003</v>
      </c>
      <c r="G128" s="30">
        <v>213525.00000000003</v>
      </c>
      <c r="H128" s="30">
        <v>213525.00000000003</v>
      </c>
      <c r="I128" s="30">
        <v>213525.00000000003</v>
      </c>
      <c r="J128" s="30">
        <v>213525.00000000003</v>
      </c>
      <c r="K128" s="30">
        <v>213525.00000000003</v>
      </c>
      <c r="L128" s="30">
        <v>213525.00000000003</v>
      </c>
      <c r="M128" s="30">
        <v>213525.00000000003</v>
      </c>
      <c r="N128" s="30">
        <v>213525.00000000003</v>
      </c>
      <c r="O128" s="30">
        <v>213525.00000000003</v>
      </c>
      <c r="P128" s="30">
        <v>213525.00000000003</v>
      </c>
      <c r="Q128" s="30">
        <v>213525.00000000003</v>
      </c>
      <c r="R128" s="30">
        <v>213525.00000000003</v>
      </c>
      <c r="S128" s="30">
        <v>213525.00000000003</v>
      </c>
      <c r="T128" s="30">
        <v>213525.00000000003</v>
      </c>
      <c r="U128" s="30">
        <v>213525.00000000003</v>
      </c>
    </row>
    <row r="129" spans="1:21">
      <c r="A129" s="29" t="s">
        <v>140</v>
      </c>
      <c r="B129" s="30">
        <v>139612.49999999997</v>
      </c>
      <c r="C129" s="30">
        <v>139612.49999999997</v>
      </c>
      <c r="D129" s="30">
        <v>139612.49999999997</v>
      </c>
      <c r="E129" s="30">
        <v>139612.49999999997</v>
      </c>
      <c r="F129" s="30">
        <v>139612.49999999997</v>
      </c>
      <c r="G129" s="30">
        <v>139612.49999999997</v>
      </c>
      <c r="H129" s="30">
        <v>139612.49999999997</v>
      </c>
      <c r="I129" s="30">
        <v>139612.49999999997</v>
      </c>
      <c r="J129" s="30">
        <v>139612.49999999997</v>
      </c>
      <c r="K129" s="30">
        <v>139612.49999999997</v>
      </c>
      <c r="L129" s="30">
        <v>139612.49999999997</v>
      </c>
      <c r="M129" s="30">
        <v>139612.49999999997</v>
      </c>
      <c r="N129" s="30">
        <v>139612.49999999997</v>
      </c>
      <c r="O129" s="30">
        <v>139612.49999999997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</row>
    <row r="130" spans="1:21">
      <c r="A130" s="29" t="s">
        <v>141</v>
      </c>
      <c r="B130" s="30">
        <v>149421.02333333332</v>
      </c>
      <c r="C130" s="30">
        <v>149421.02333333332</v>
      </c>
      <c r="D130" s="30">
        <v>149421.02333333332</v>
      </c>
      <c r="E130" s="30">
        <v>149421.02333333332</v>
      </c>
      <c r="F130" s="30">
        <v>149421.02333333332</v>
      </c>
      <c r="G130" s="30">
        <v>149421.02333333332</v>
      </c>
      <c r="H130" s="30">
        <v>149421.02333333332</v>
      </c>
      <c r="I130" s="30">
        <v>149421.02333333332</v>
      </c>
      <c r="J130" s="30">
        <v>149421.02333333332</v>
      </c>
      <c r="K130" s="30">
        <v>149421.02333333332</v>
      </c>
      <c r="L130" s="30">
        <v>149421.02333333332</v>
      </c>
      <c r="M130" s="30">
        <v>149421.02333333332</v>
      </c>
      <c r="N130" s="30">
        <v>149421.02333333332</v>
      </c>
      <c r="O130" s="30">
        <v>149421.02333333332</v>
      </c>
      <c r="P130" s="30">
        <v>149421.02333333332</v>
      </c>
      <c r="Q130" s="30">
        <v>149421.02333333332</v>
      </c>
      <c r="R130" s="30">
        <v>0</v>
      </c>
      <c r="S130" s="30">
        <v>0</v>
      </c>
      <c r="T130" s="30">
        <v>0</v>
      </c>
      <c r="U130" s="30">
        <v>0</v>
      </c>
    </row>
    <row r="131" spans="1:21">
      <c r="A131" s="29" t="s">
        <v>142</v>
      </c>
      <c r="B131" s="30">
        <v>168105.86000000002</v>
      </c>
      <c r="C131" s="30">
        <v>168105.86000000002</v>
      </c>
      <c r="D131" s="30">
        <v>168105.86000000002</v>
      </c>
      <c r="E131" s="30">
        <v>168105.86000000002</v>
      </c>
      <c r="F131" s="30">
        <v>168105.86000000002</v>
      </c>
      <c r="G131" s="30">
        <v>168105.86000000002</v>
      </c>
      <c r="H131" s="30">
        <v>168105.86000000002</v>
      </c>
      <c r="I131" s="30">
        <v>168105.86000000002</v>
      </c>
      <c r="J131" s="30">
        <v>168105.86000000002</v>
      </c>
      <c r="K131" s="30">
        <v>168105.86000000002</v>
      </c>
      <c r="L131" s="30">
        <v>168105.86000000002</v>
      </c>
      <c r="M131" s="30">
        <v>168105.86000000002</v>
      </c>
      <c r="N131" s="30">
        <v>168105.86000000002</v>
      </c>
      <c r="O131" s="30">
        <v>168105.86000000002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</row>
    <row r="132" spans="1:21">
      <c r="A132" s="29" t="s">
        <v>143</v>
      </c>
      <c r="B132" s="30">
        <v>109974.49999999999</v>
      </c>
      <c r="C132" s="30">
        <v>109974.49999999999</v>
      </c>
      <c r="D132" s="30">
        <v>109974.49999999999</v>
      </c>
      <c r="E132" s="30">
        <v>109974.49999999999</v>
      </c>
      <c r="F132" s="30">
        <v>109974.49999999999</v>
      </c>
      <c r="G132" s="30">
        <v>109974.49999999999</v>
      </c>
      <c r="H132" s="30">
        <v>109974.49999999999</v>
      </c>
      <c r="I132" s="30">
        <v>109974.49999999999</v>
      </c>
      <c r="J132" s="30">
        <v>109974.49999999999</v>
      </c>
      <c r="K132" s="30">
        <v>109974.49999999999</v>
      </c>
      <c r="L132" s="30">
        <v>109974.49999999999</v>
      </c>
      <c r="M132" s="30">
        <v>109974.49999999999</v>
      </c>
      <c r="N132" s="30">
        <v>109974.49999999999</v>
      </c>
      <c r="O132" s="30">
        <v>109974.49999999999</v>
      </c>
      <c r="P132" s="30">
        <v>109974.49999999999</v>
      </c>
      <c r="Q132" s="30">
        <v>109974.49999999999</v>
      </c>
      <c r="R132" s="30">
        <v>109974.49999999999</v>
      </c>
      <c r="S132" s="30">
        <v>109974.49999999999</v>
      </c>
      <c r="T132" s="30">
        <v>0</v>
      </c>
      <c r="U132" s="30">
        <v>0</v>
      </c>
    </row>
    <row r="133" spans="1:21">
      <c r="A133" s="29" t="s">
        <v>144</v>
      </c>
      <c r="B133" s="30">
        <v>128388.74999999999</v>
      </c>
      <c r="C133" s="30">
        <v>128388.74999999999</v>
      </c>
      <c r="D133" s="30">
        <v>128388.74999999999</v>
      </c>
      <c r="E133" s="30">
        <v>128388.74999999999</v>
      </c>
      <c r="F133" s="30">
        <v>128388.74999999999</v>
      </c>
      <c r="G133" s="30">
        <v>128388.74999999999</v>
      </c>
      <c r="H133" s="30">
        <v>128388.74999999999</v>
      </c>
      <c r="I133" s="30">
        <v>128388.74999999999</v>
      </c>
      <c r="J133" s="30">
        <v>128388.74999999999</v>
      </c>
      <c r="K133" s="30">
        <v>128388.74999999999</v>
      </c>
      <c r="L133" s="30">
        <v>128388.74999999999</v>
      </c>
      <c r="M133" s="30">
        <v>128388.74999999999</v>
      </c>
      <c r="N133" s="30">
        <v>128388.74999999999</v>
      </c>
      <c r="O133" s="30">
        <v>128388.74999999999</v>
      </c>
      <c r="P133" s="30">
        <v>128388.74999999999</v>
      </c>
      <c r="Q133" s="30">
        <v>128388.74999999999</v>
      </c>
      <c r="R133" s="30">
        <v>0</v>
      </c>
      <c r="S133" s="30">
        <v>0</v>
      </c>
      <c r="T133" s="30">
        <v>0</v>
      </c>
      <c r="U133" s="30">
        <v>0</v>
      </c>
    </row>
    <row r="134" spans="1:21">
      <c r="A134" s="29" t="s">
        <v>145</v>
      </c>
      <c r="B134" s="30">
        <v>0</v>
      </c>
      <c r="C134" s="30">
        <v>0</v>
      </c>
      <c r="D134" s="30">
        <v>0</v>
      </c>
      <c r="E134" s="30">
        <v>0</v>
      </c>
      <c r="F134" s="30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</row>
    <row r="135" spans="1:21">
      <c r="A135" s="29" t="s">
        <v>146</v>
      </c>
      <c r="B135" s="30">
        <v>96360</v>
      </c>
      <c r="C135" s="30">
        <v>96360</v>
      </c>
      <c r="D135" s="30">
        <v>96360</v>
      </c>
      <c r="E135" s="30">
        <v>96360</v>
      </c>
      <c r="F135" s="30">
        <v>96360</v>
      </c>
      <c r="G135" s="30">
        <v>96360</v>
      </c>
      <c r="H135" s="30">
        <v>96360</v>
      </c>
      <c r="I135" s="30">
        <v>96360</v>
      </c>
      <c r="J135" s="30">
        <v>96360</v>
      </c>
      <c r="K135" s="30">
        <v>96360</v>
      </c>
      <c r="L135" s="30">
        <v>96360</v>
      </c>
      <c r="M135" s="30">
        <v>96360</v>
      </c>
      <c r="N135" s="30">
        <v>96360</v>
      </c>
      <c r="O135" s="30">
        <v>96360</v>
      </c>
      <c r="P135" s="30">
        <v>96360</v>
      </c>
      <c r="Q135" s="30">
        <v>96360</v>
      </c>
      <c r="R135" s="30">
        <v>96360</v>
      </c>
      <c r="S135" s="30">
        <v>96360</v>
      </c>
      <c r="T135" s="30">
        <v>96360</v>
      </c>
      <c r="U135" s="30">
        <v>0</v>
      </c>
    </row>
    <row r="136" spans="1:21">
      <c r="A136" s="29" t="s">
        <v>147</v>
      </c>
      <c r="B136" s="30">
        <v>112106.58666666666</v>
      </c>
      <c r="C136" s="30">
        <v>112106.58666666666</v>
      </c>
      <c r="D136" s="30">
        <v>112106.58666666666</v>
      </c>
      <c r="E136" s="30">
        <v>112106.58666666666</v>
      </c>
      <c r="F136" s="30">
        <v>112106.58666666666</v>
      </c>
      <c r="G136" s="30">
        <v>112106.58666666666</v>
      </c>
      <c r="H136" s="30">
        <v>112106.58666666666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</row>
    <row r="137" spans="1:21">
      <c r="A137" s="29" t="s">
        <v>148</v>
      </c>
      <c r="B137" s="30">
        <v>128091.88333333333</v>
      </c>
      <c r="C137" s="30">
        <v>128091.88333333333</v>
      </c>
      <c r="D137" s="30">
        <v>128091.88333333333</v>
      </c>
      <c r="E137" s="30">
        <v>128091.88333333333</v>
      </c>
      <c r="F137" s="30">
        <v>128091.88333333333</v>
      </c>
      <c r="G137" s="30">
        <v>128091.88333333333</v>
      </c>
      <c r="H137" s="30">
        <v>128091.88333333333</v>
      </c>
      <c r="I137" s="30">
        <v>128091.88333333333</v>
      </c>
      <c r="J137" s="30">
        <v>128091.88333333333</v>
      </c>
      <c r="K137" s="30">
        <v>128091.88333333333</v>
      </c>
      <c r="L137" s="30">
        <v>128091.88333333333</v>
      </c>
      <c r="M137" s="30">
        <v>128091.88333333333</v>
      </c>
      <c r="N137" s="30">
        <v>128091.88333333333</v>
      </c>
      <c r="O137" s="30">
        <v>128091.88333333333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</row>
    <row r="138" spans="1:21">
      <c r="A138" s="29" t="s">
        <v>149</v>
      </c>
      <c r="B138" s="30">
        <v>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</row>
    <row r="139" spans="1:21">
      <c r="A139" s="29" t="s">
        <v>150</v>
      </c>
      <c r="B139" s="30">
        <v>193389.16666666666</v>
      </c>
      <c r="C139" s="30">
        <v>193389.16666666666</v>
      </c>
      <c r="D139" s="30">
        <v>193389.16666666666</v>
      </c>
      <c r="E139" s="30">
        <v>193389.16666666666</v>
      </c>
      <c r="F139" s="30">
        <v>193389.16666666666</v>
      </c>
      <c r="G139" s="30">
        <v>193389.16666666666</v>
      </c>
      <c r="H139" s="30">
        <v>193389.16666666666</v>
      </c>
      <c r="I139" s="30">
        <v>193389.16666666666</v>
      </c>
      <c r="J139" s="30">
        <v>193389.16666666666</v>
      </c>
      <c r="K139" s="30">
        <v>193389.16666666666</v>
      </c>
      <c r="L139" s="30">
        <v>193389.16666666666</v>
      </c>
      <c r="M139" s="30">
        <v>193389.16666666666</v>
      </c>
      <c r="N139" s="30">
        <v>193389.16666666666</v>
      </c>
      <c r="O139" s="30">
        <v>193389.16666666666</v>
      </c>
      <c r="P139" s="30">
        <v>193389.16666666666</v>
      </c>
      <c r="Q139" s="30">
        <v>193389.16666666666</v>
      </c>
      <c r="R139" s="30">
        <v>193389.16666666666</v>
      </c>
      <c r="S139" s="30">
        <v>193389.16666666666</v>
      </c>
      <c r="T139" s="30">
        <v>193389.16666666666</v>
      </c>
      <c r="U139" s="30">
        <v>0</v>
      </c>
    </row>
    <row r="140" spans="1:21">
      <c r="A140" s="29" t="s">
        <v>151</v>
      </c>
      <c r="B140" s="30">
        <v>0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</row>
    <row r="141" spans="1:21">
      <c r="A141" s="29" t="s">
        <v>152</v>
      </c>
      <c r="B141" s="30">
        <v>114792.49999999999</v>
      </c>
      <c r="C141" s="30">
        <v>114792.49999999999</v>
      </c>
      <c r="D141" s="30">
        <v>114792.49999999999</v>
      </c>
      <c r="E141" s="30">
        <v>114792.49999999999</v>
      </c>
      <c r="F141" s="30">
        <v>114792.49999999999</v>
      </c>
      <c r="G141" s="30">
        <v>114792.49999999999</v>
      </c>
      <c r="H141" s="30">
        <v>114792.49999999999</v>
      </c>
      <c r="I141" s="30">
        <v>114792.49999999999</v>
      </c>
      <c r="J141" s="30">
        <v>114792.49999999999</v>
      </c>
      <c r="K141" s="30">
        <v>114792.49999999999</v>
      </c>
      <c r="L141" s="30">
        <v>114792.49999999999</v>
      </c>
      <c r="M141" s="30">
        <v>114792.49999999999</v>
      </c>
      <c r="N141" s="30">
        <v>114792.49999999999</v>
      </c>
      <c r="O141" s="30">
        <v>114792.49999999999</v>
      </c>
      <c r="P141" s="30">
        <v>114792.49999999999</v>
      </c>
      <c r="Q141" s="30">
        <v>114792.49999999999</v>
      </c>
      <c r="R141" s="30">
        <v>114792.49999999999</v>
      </c>
      <c r="S141" s="30">
        <v>114792.49999999999</v>
      </c>
      <c r="T141" s="30">
        <v>114792.49999999999</v>
      </c>
      <c r="U141" s="30">
        <v>114792.49999999999</v>
      </c>
    </row>
    <row r="142" spans="1:21">
      <c r="A142" s="29" t="s">
        <v>153</v>
      </c>
      <c r="B142" s="30">
        <v>86961.614999999991</v>
      </c>
      <c r="C142" s="30">
        <v>86961.614999999991</v>
      </c>
      <c r="D142" s="30">
        <v>86961.614999999991</v>
      </c>
      <c r="E142" s="30">
        <v>86961.614999999991</v>
      </c>
      <c r="F142" s="30">
        <v>86961.614999999991</v>
      </c>
      <c r="G142" s="30">
        <v>86961.614999999991</v>
      </c>
      <c r="H142" s="30">
        <v>86961.614999999991</v>
      </c>
      <c r="I142" s="30">
        <v>86961.614999999991</v>
      </c>
      <c r="J142" s="30">
        <v>86961.614999999991</v>
      </c>
      <c r="K142" s="30">
        <v>86961.614999999991</v>
      </c>
      <c r="L142" s="30">
        <v>86961.614999999991</v>
      </c>
      <c r="M142" s="30">
        <v>86961.614999999991</v>
      </c>
      <c r="N142" s="30">
        <v>86961.614999999991</v>
      </c>
      <c r="O142" s="30">
        <v>86961.614999999991</v>
      </c>
      <c r="P142" s="30">
        <v>86961.614999999991</v>
      </c>
      <c r="Q142" s="30">
        <v>86961.614999999991</v>
      </c>
      <c r="R142" s="30">
        <v>86961.614999999991</v>
      </c>
      <c r="S142" s="30">
        <v>86961.614999999991</v>
      </c>
      <c r="T142" s="30">
        <v>86961.614999999991</v>
      </c>
      <c r="U142" s="30">
        <v>0</v>
      </c>
    </row>
    <row r="143" spans="1:21">
      <c r="A143" s="29" t="s">
        <v>154</v>
      </c>
      <c r="B143" s="30">
        <v>245097.49999999997</v>
      </c>
      <c r="C143" s="30">
        <v>245097.49999999997</v>
      </c>
      <c r="D143" s="30">
        <v>245097.49999999997</v>
      </c>
      <c r="E143" s="30">
        <v>245097.49999999997</v>
      </c>
      <c r="F143" s="30">
        <v>245097.49999999997</v>
      </c>
      <c r="G143" s="30">
        <v>245097.49999999997</v>
      </c>
      <c r="H143" s="30">
        <v>245097.49999999997</v>
      </c>
      <c r="I143" s="30">
        <v>245097.49999999997</v>
      </c>
      <c r="J143" s="30">
        <v>245097.49999999997</v>
      </c>
      <c r="K143" s="30">
        <v>245097.49999999997</v>
      </c>
      <c r="L143" s="30">
        <v>245097.49999999997</v>
      </c>
      <c r="M143" s="30">
        <v>245097.49999999997</v>
      </c>
      <c r="N143" s="30">
        <v>245097.49999999997</v>
      </c>
      <c r="O143" s="30">
        <v>245097.49999999997</v>
      </c>
      <c r="P143" s="30">
        <v>245097.49999999997</v>
      </c>
      <c r="Q143" s="30">
        <v>245097.49999999997</v>
      </c>
      <c r="R143" s="30">
        <v>245097.49999999997</v>
      </c>
      <c r="S143" s="30">
        <v>245097.49999999997</v>
      </c>
      <c r="T143" s="30">
        <v>245097.49999999997</v>
      </c>
      <c r="U143" s="30">
        <v>245097.49999999997</v>
      </c>
    </row>
    <row r="144" spans="1:21">
      <c r="A144" s="29" t="s">
        <v>155</v>
      </c>
      <c r="B144" s="30">
        <v>169481.66666666669</v>
      </c>
      <c r="C144" s="30">
        <v>169481.66666666669</v>
      </c>
      <c r="D144" s="30">
        <v>169481.66666666669</v>
      </c>
      <c r="E144" s="30">
        <v>169481.66666666669</v>
      </c>
      <c r="F144" s="30">
        <v>169481.66666666669</v>
      </c>
      <c r="G144" s="30">
        <v>169481.66666666669</v>
      </c>
      <c r="H144" s="30">
        <v>169481.66666666669</v>
      </c>
      <c r="I144" s="30">
        <v>169481.66666666669</v>
      </c>
      <c r="J144" s="30">
        <v>169481.66666666669</v>
      </c>
      <c r="K144" s="30">
        <v>169481.66666666669</v>
      </c>
      <c r="L144" s="30">
        <v>169481.66666666669</v>
      </c>
      <c r="M144" s="30">
        <v>169481.66666666669</v>
      </c>
      <c r="N144" s="30">
        <v>169481.66666666669</v>
      </c>
      <c r="O144" s="30">
        <v>169481.66666666669</v>
      </c>
      <c r="P144" s="30">
        <v>169481.66666666669</v>
      </c>
      <c r="Q144" s="30">
        <v>169481.66666666669</v>
      </c>
      <c r="R144" s="30">
        <v>169481.66666666669</v>
      </c>
      <c r="S144" s="30">
        <v>169481.66666666669</v>
      </c>
      <c r="T144" s="30">
        <v>169481.66666666669</v>
      </c>
      <c r="U144" s="30">
        <v>169481.66666666669</v>
      </c>
    </row>
    <row r="145" spans="1:21">
      <c r="A145" s="29" t="s">
        <v>156</v>
      </c>
      <c r="B145" s="30">
        <v>70724.589999999982</v>
      </c>
      <c r="C145" s="30">
        <v>70724.589999999982</v>
      </c>
      <c r="D145" s="30">
        <v>70724.589999999982</v>
      </c>
      <c r="E145" s="30">
        <v>70724.589999999982</v>
      </c>
      <c r="F145" s="30">
        <v>70724.589999999982</v>
      </c>
      <c r="G145" s="30">
        <v>70724.589999999982</v>
      </c>
      <c r="H145" s="30">
        <v>70724.589999999982</v>
      </c>
      <c r="I145" s="30">
        <v>70724.589999999982</v>
      </c>
      <c r="J145" s="30">
        <v>70724.589999999982</v>
      </c>
      <c r="K145" s="30">
        <v>70724.589999999982</v>
      </c>
      <c r="L145" s="30">
        <v>70724.589999999982</v>
      </c>
      <c r="M145" s="30">
        <v>70724.589999999982</v>
      </c>
      <c r="N145" s="30">
        <v>70724.589999999982</v>
      </c>
      <c r="O145" s="30">
        <v>70724.589999999982</v>
      </c>
      <c r="P145" s="30">
        <v>70724.589999999982</v>
      </c>
      <c r="Q145" s="30">
        <v>70724.589999999982</v>
      </c>
      <c r="R145" s="30">
        <v>70724.589999999982</v>
      </c>
      <c r="S145" s="30">
        <v>70724.589999999982</v>
      </c>
      <c r="T145" s="30">
        <v>70724.589999999982</v>
      </c>
      <c r="U145" s="30">
        <v>0</v>
      </c>
    </row>
    <row r="146" spans="1:21">
      <c r="A146" s="29" t="s">
        <v>158</v>
      </c>
      <c r="B146" s="30">
        <v>109542.58333333334</v>
      </c>
      <c r="C146" s="30">
        <v>109542.58333333334</v>
      </c>
      <c r="D146" s="30">
        <v>109542.58333333334</v>
      </c>
      <c r="E146" s="30">
        <v>109542.58333333334</v>
      </c>
      <c r="F146" s="30">
        <v>109542.58333333334</v>
      </c>
      <c r="G146" s="30">
        <v>109542.58333333334</v>
      </c>
      <c r="H146" s="30">
        <v>109542.58333333334</v>
      </c>
      <c r="I146" s="30">
        <v>109542.58333333334</v>
      </c>
      <c r="J146" s="30">
        <v>109542.58333333334</v>
      </c>
      <c r="K146" s="30">
        <v>109542.58333333334</v>
      </c>
      <c r="L146" s="30">
        <v>109542.58333333334</v>
      </c>
      <c r="M146" s="30">
        <v>109542.58333333334</v>
      </c>
      <c r="N146" s="30">
        <v>109542.58333333334</v>
      </c>
      <c r="O146" s="30">
        <v>109542.58333333334</v>
      </c>
      <c r="P146" s="30">
        <v>109542.58333333334</v>
      </c>
      <c r="Q146" s="30">
        <v>109542.58333333334</v>
      </c>
      <c r="R146" s="30">
        <v>109542.58333333334</v>
      </c>
      <c r="S146" s="30">
        <v>109542.58333333334</v>
      </c>
      <c r="T146" s="30">
        <v>109542.58333333334</v>
      </c>
      <c r="U146" s="30">
        <v>0</v>
      </c>
    </row>
    <row r="147" spans="1:21">
      <c r="A147" s="29" t="s">
        <v>159</v>
      </c>
      <c r="B147" s="30">
        <v>158729.375</v>
      </c>
      <c r="C147" s="30">
        <v>158729.375</v>
      </c>
      <c r="D147" s="30">
        <v>158729.375</v>
      </c>
      <c r="E147" s="30">
        <v>158729.375</v>
      </c>
      <c r="F147" s="30">
        <v>158729.375</v>
      </c>
      <c r="G147" s="30">
        <v>158729.375</v>
      </c>
      <c r="H147" s="30">
        <v>158729.375</v>
      </c>
      <c r="I147" s="30">
        <v>158729.375</v>
      </c>
      <c r="J147" s="30">
        <v>158729.375</v>
      </c>
      <c r="K147" s="30">
        <v>158729.375</v>
      </c>
      <c r="L147" s="30">
        <v>158729.375</v>
      </c>
      <c r="M147" s="30">
        <v>158729.375</v>
      </c>
      <c r="N147" s="30">
        <v>158729.375</v>
      </c>
      <c r="O147" s="30">
        <v>158729.375</v>
      </c>
      <c r="P147" s="30">
        <v>158729.375</v>
      </c>
      <c r="Q147" s="30">
        <v>158729.375</v>
      </c>
      <c r="R147" s="30">
        <v>158729.375</v>
      </c>
      <c r="S147" s="30">
        <v>158729.375</v>
      </c>
      <c r="T147" s="30">
        <v>158729.375</v>
      </c>
      <c r="U147" s="30">
        <v>158729.375</v>
      </c>
    </row>
    <row r="148" spans="1:21">
      <c r="A148" s="29" t="s">
        <v>160</v>
      </c>
      <c r="B148" s="30">
        <v>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</row>
    <row r="149" spans="1:21">
      <c r="A149" s="29" t="s">
        <v>161</v>
      </c>
      <c r="B149" s="30">
        <v>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</row>
    <row r="150" spans="1:21">
      <c r="A150" s="29" t="s">
        <v>163</v>
      </c>
      <c r="B150" s="30">
        <v>225630.83333333334</v>
      </c>
      <c r="C150" s="30">
        <v>225630.83333333334</v>
      </c>
      <c r="D150" s="30">
        <v>225630.83333333334</v>
      </c>
      <c r="E150" s="30">
        <v>225630.83333333334</v>
      </c>
      <c r="F150" s="30">
        <v>225630.83333333334</v>
      </c>
      <c r="G150" s="30">
        <v>225630.83333333334</v>
      </c>
      <c r="H150" s="30">
        <v>225630.83333333334</v>
      </c>
      <c r="I150" s="30">
        <v>225630.83333333334</v>
      </c>
      <c r="J150" s="30">
        <v>225630.83333333334</v>
      </c>
      <c r="K150" s="30">
        <v>225630.83333333334</v>
      </c>
      <c r="L150" s="30">
        <v>225630.83333333334</v>
      </c>
      <c r="M150" s="30">
        <v>225630.83333333334</v>
      </c>
      <c r="N150" s="30">
        <v>225630.83333333334</v>
      </c>
      <c r="O150" s="30">
        <v>225630.83333333334</v>
      </c>
      <c r="P150" s="30">
        <v>225630.83333333334</v>
      </c>
      <c r="Q150" s="30">
        <v>225630.83333333334</v>
      </c>
      <c r="R150" s="30">
        <v>225630.83333333334</v>
      </c>
      <c r="S150" s="30">
        <v>225630.83333333334</v>
      </c>
      <c r="T150" s="30">
        <v>225630.83333333334</v>
      </c>
      <c r="U150" s="30">
        <v>225630.83333333334</v>
      </c>
    </row>
    <row r="151" spans="1:21">
      <c r="A151" s="29" t="s">
        <v>164</v>
      </c>
      <c r="B151" s="30">
        <v>152569.99999999994</v>
      </c>
      <c r="C151" s="30">
        <v>152569.99999999994</v>
      </c>
      <c r="D151" s="30">
        <v>152569.99999999994</v>
      </c>
      <c r="E151" s="30">
        <v>152569.99999999994</v>
      </c>
      <c r="F151" s="30">
        <v>152569.99999999994</v>
      </c>
      <c r="G151" s="30">
        <v>152569.99999999994</v>
      </c>
      <c r="H151" s="30">
        <v>152569.99999999994</v>
      </c>
      <c r="I151" s="30">
        <v>152569.99999999994</v>
      </c>
      <c r="J151" s="30">
        <v>152569.99999999994</v>
      </c>
      <c r="K151" s="30">
        <v>152569.99999999994</v>
      </c>
      <c r="L151" s="30">
        <v>152569.99999999994</v>
      </c>
      <c r="M151" s="30">
        <v>152569.99999999994</v>
      </c>
      <c r="N151" s="30">
        <v>152569.99999999994</v>
      </c>
      <c r="O151" s="30">
        <v>152569.99999999994</v>
      </c>
      <c r="P151" s="30">
        <v>152569.99999999994</v>
      </c>
      <c r="Q151" s="30">
        <v>152569.99999999994</v>
      </c>
      <c r="R151" s="30">
        <v>152569.99999999994</v>
      </c>
      <c r="S151" s="30">
        <v>152569.99999999994</v>
      </c>
      <c r="T151" s="30">
        <v>152569.99999999994</v>
      </c>
      <c r="U151" s="30">
        <v>152569.99999999994</v>
      </c>
    </row>
    <row r="152" spans="1:21">
      <c r="A152" s="29" t="s">
        <v>165</v>
      </c>
      <c r="B152" s="30">
        <v>208901.66666666663</v>
      </c>
      <c r="C152" s="30">
        <v>208901.66666666663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</row>
    <row r="153" spans="1:21">
      <c r="A153" s="29" t="s">
        <v>166</v>
      </c>
      <c r="B153" s="30">
        <v>177876.66666666666</v>
      </c>
      <c r="C153" s="30">
        <v>177876.66666666666</v>
      </c>
      <c r="D153" s="30">
        <v>177876.66666666666</v>
      </c>
      <c r="E153" s="30">
        <v>177876.66666666666</v>
      </c>
      <c r="F153" s="30">
        <v>177876.66666666666</v>
      </c>
      <c r="G153" s="30">
        <v>177876.66666666666</v>
      </c>
      <c r="H153" s="30">
        <v>177876.66666666666</v>
      </c>
      <c r="I153" s="30">
        <v>177876.66666666666</v>
      </c>
      <c r="J153" s="30">
        <v>177876.66666666666</v>
      </c>
      <c r="K153" s="30">
        <v>177876.66666666666</v>
      </c>
      <c r="L153" s="30">
        <v>177876.66666666666</v>
      </c>
      <c r="M153" s="30">
        <v>177876.66666666666</v>
      </c>
      <c r="N153" s="30">
        <v>177876.66666666666</v>
      </c>
      <c r="O153" s="30">
        <v>177876.66666666666</v>
      </c>
      <c r="P153" s="30">
        <v>177876.66666666666</v>
      </c>
      <c r="Q153" s="30">
        <v>177876.66666666666</v>
      </c>
      <c r="R153" s="30">
        <v>177876.66666666666</v>
      </c>
      <c r="S153" s="30">
        <v>177876.66666666666</v>
      </c>
      <c r="T153" s="30">
        <v>177876.66666666666</v>
      </c>
      <c r="U153" s="30">
        <v>177876.66666666666</v>
      </c>
    </row>
    <row r="154" spans="1:21">
      <c r="A154" s="29" t="s">
        <v>167</v>
      </c>
      <c r="B154" s="30">
        <v>308181.66666666663</v>
      </c>
      <c r="C154" s="30">
        <v>308181.66666666663</v>
      </c>
      <c r="D154" s="30">
        <v>308181.66666666663</v>
      </c>
      <c r="E154" s="30">
        <v>308181.66666666663</v>
      </c>
      <c r="F154" s="30">
        <v>308181.66666666663</v>
      </c>
      <c r="G154" s="30">
        <v>308181.66666666663</v>
      </c>
      <c r="H154" s="30">
        <v>308181.66666666663</v>
      </c>
      <c r="I154" s="30">
        <v>308181.66666666663</v>
      </c>
      <c r="J154" s="30">
        <v>308181.66666666663</v>
      </c>
      <c r="K154" s="30">
        <v>308181.66666666663</v>
      </c>
      <c r="L154" s="30">
        <v>308181.66666666663</v>
      </c>
      <c r="M154" s="30">
        <v>308181.66666666663</v>
      </c>
      <c r="N154" s="30">
        <v>308181.66666666663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</row>
    <row r="155" spans="1:21">
      <c r="A155" s="29" t="s">
        <v>168</v>
      </c>
      <c r="B155" s="30">
        <v>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</row>
    <row r="156" spans="1:21">
      <c r="A156" s="29" t="s">
        <v>169</v>
      </c>
      <c r="B156" s="30">
        <v>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</row>
    <row r="157" spans="1:21">
      <c r="A157" s="29" t="s">
        <v>170</v>
      </c>
      <c r="B157" s="30">
        <v>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</row>
    <row r="158" spans="1:21">
      <c r="A158" s="29" t="s">
        <v>171</v>
      </c>
      <c r="B158" s="30">
        <v>75213.603333333333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</row>
    <row r="159" spans="1:21">
      <c r="A159" s="29" t="s">
        <v>172</v>
      </c>
      <c r="B159" s="30">
        <v>83767.5</v>
      </c>
      <c r="C159" s="30">
        <v>83767.5</v>
      </c>
      <c r="D159" s="30">
        <v>83767.5</v>
      </c>
      <c r="E159" s="30">
        <v>83767.5</v>
      </c>
      <c r="F159" s="30">
        <v>83767.5</v>
      </c>
      <c r="G159" s="30">
        <v>83767.5</v>
      </c>
      <c r="H159" s="30">
        <v>83767.5</v>
      </c>
      <c r="I159" s="30">
        <v>83767.5</v>
      </c>
      <c r="J159" s="30">
        <v>83767.5</v>
      </c>
      <c r="K159" s="30">
        <v>83767.5</v>
      </c>
      <c r="L159" s="30">
        <v>83767.5</v>
      </c>
      <c r="M159" s="30">
        <v>83767.5</v>
      </c>
      <c r="N159" s="30">
        <v>83767.5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</row>
    <row r="160" spans="1:21">
      <c r="A160" s="29" t="s">
        <v>173</v>
      </c>
      <c r="B160" s="30">
        <v>82307.5</v>
      </c>
      <c r="C160" s="30">
        <v>82307.5</v>
      </c>
      <c r="D160" s="30">
        <v>82307.5</v>
      </c>
      <c r="E160" s="30">
        <v>82307.5</v>
      </c>
      <c r="F160" s="30">
        <v>82307.5</v>
      </c>
      <c r="G160" s="30">
        <v>82307.5</v>
      </c>
      <c r="H160" s="30">
        <v>82307.5</v>
      </c>
      <c r="I160" s="30">
        <v>82307.5</v>
      </c>
      <c r="J160" s="30">
        <v>82307.5</v>
      </c>
      <c r="K160" s="30">
        <v>82307.5</v>
      </c>
      <c r="L160" s="30">
        <v>82307.5</v>
      </c>
      <c r="M160" s="30">
        <v>82307.5</v>
      </c>
      <c r="N160" s="30">
        <v>82307.5</v>
      </c>
      <c r="O160" s="30">
        <v>82307.5</v>
      </c>
      <c r="P160" s="30">
        <v>82307.5</v>
      </c>
      <c r="Q160" s="30">
        <v>82307.5</v>
      </c>
      <c r="R160" s="30">
        <v>82307.5</v>
      </c>
      <c r="S160" s="30">
        <v>82307.5</v>
      </c>
      <c r="T160" s="30">
        <v>82307.5</v>
      </c>
      <c r="U160" s="30">
        <v>82307.5</v>
      </c>
    </row>
    <row r="161" spans="1:21">
      <c r="A161" s="29" t="s">
        <v>174</v>
      </c>
      <c r="B161" s="30">
        <v>0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</row>
    <row r="162" spans="1:21">
      <c r="A162" s="29" t="s">
        <v>177</v>
      </c>
      <c r="B162" s="30">
        <v>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</row>
    <row r="163" spans="1:21">
      <c r="A163" s="29" t="s">
        <v>178</v>
      </c>
      <c r="B163" s="30">
        <v>144290.70499999999</v>
      </c>
      <c r="C163" s="30">
        <v>144290.70499999999</v>
      </c>
      <c r="D163" s="30">
        <v>144290.70499999999</v>
      </c>
      <c r="E163" s="30">
        <v>144290.70499999999</v>
      </c>
      <c r="F163" s="30">
        <v>144290.70499999999</v>
      </c>
      <c r="G163" s="30">
        <v>144290.70499999999</v>
      </c>
      <c r="H163" s="30">
        <v>144290.70499999999</v>
      </c>
      <c r="I163" s="30">
        <v>144290.70499999999</v>
      </c>
      <c r="J163" s="30">
        <v>144290.70499999999</v>
      </c>
      <c r="K163" s="30">
        <v>144290.70499999999</v>
      </c>
      <c r="L163" s="30">
        <v>144290.70499999999</v>
      </c>
      <c r="M163" s="30">
        <v>144290.70499999999</v>
      </c>
      <c r="N163" s="30">
        <v>144290.70499999999</v>
      </c>
      <c r="O163" s="30">
        <v>144290.70499999999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</row>
    <row r="164" spans="1:21">
      <c r="A164" s="29" t="s">
        <v>179</v>
      </c>
      <c r="B164" s="30">
        <v>240960.83333333334</v>
      </c>
      <c r="C164" s="30">
        <v>240960.83333333334</v>
      </c>
      <c r="D164" s="30">
        <v>240960.83333333334</v>
      </c>
      <c r="E164" s="30">
        <v>240960.83333333334</v>
      </c>
      <c r="F164" s="30">
        <v>240960.83333333334</v>
      </c>
      <c r="G164" s="30">
        <v>240960.83333333334</v>
      </c>
      <c r="H164" s="30">
        <v>240960.83333333334</v>
      </c>
      <c r="I164" s="30">
        <v>240960.83333333334</v>
      </c>
      <c r="J164" s="30">
        <v>240960.83333333334</v>
      </c>
      <c r="K164" s="30">
        <v>240960.83333333334</v>
      </c>
      <c r="L164" s="30">
        <v>240960.83333333334</v>
      </c>
      <c r="M164" s="30">
        <v>240960.83333333334</v>
      </c>
      <c r="N164" s="30">
        <v>240960.83333333334</v>
      </c>
      <c r="O164" s="30">
        <v>240960.83333333334</v>
      </c>
      <c r="P164" s="30">
        <v>240960.83333333334</v>
      </c>
      <c r="Q164" s="30">
        <v>240960.83333333334</v>
      </c>
      <c r="R164" s="30">
        <v>0</v>
      </c>
      <c r="S164" s="30">
        <v>0</v>
      </c>
      <c r="T164" s="30">
        <v>0</v>
      </c>
      <c r="U164" s="30">
        <v>0</v>
      </c>
    </row>
    <row r="165" spans="1:21">
      <c r="A165" s="29" t="s">
        <v>180</v>
      </c>
      <c r="B165" s="30">
        <v>172341.56333333335</v>
      </c>
      <c r="C165" s="30">
        <v>172341.56333333335</v>
      </c>
      <c r="D165" s="30">
        <v>172341.56333333335</v>
      </c>
      <c r="E165" s="30">
        <v>172341.56333333335</v>
      </c>
      <c r="F165" s="30">
        <v>172341.56333333335</v>
      </c>
      <c r="G165" s="30">
        <v>172341.56333333335</v>
      </c>
      <c r="H165" s="30">
        <v>172341.56333333335</v>
      </c>
      <c r="I165" s="30">
        <v>172341.56333333335</v>
      </c>
      <c r="J165" s="30">
        <v>172341.56333333335</v>
      </c>
      <c r="K165" s="30">
        <v>172341.56333333335</v>
      </c>
      <c r="L165" s="30">
        <v>172341.56333333335</v>
      </c>
      <c r="M165" s="30">
        <v>172341.56333333335</v>
      </c>
      <c r="N165" s="30">
        <v>172341.56333333335</v>
      </c>
      <c r="O165" s="30">
        <v>172341.56333333335</v>
      </c>
      <c r="P165" s="30">
        <v>172341.56333333335</v>
      </c>
      <c r="Q165" s="30">
        <v>172341.56333333335</v>
      </c>
      <c r="R165" s="30">
        <v>172341.56333333335</v>
      </c>
      <c r="S165" s="30">
        <v>172341.56333333335</v>
      </c>
      <c r="T165" s="30">
        <v>172341.56333333335</v>
      </c>
      <c r="U165" s="30">
        <v>172341.56333333335</v>
      </c>
    </row>
    <row r="166" spans="1:21">
      <c r="A166" s="29" t="s">
        <v>181</v>
      </c>
      <c r="B166" s="30">
        <v>106889.51999999997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</row>
    <row r="167" spans="1:21">
      <c r="A167" s="29" t="s">
        <v>182</v>
      </c>
      <c r="B167" s="30">
        <v>240772.97999999998</v>
      </c>
      <c r="C167" s="30">
        <v>240772.97999999998</v>
      </c>
      <c r="D167" s="30">
        <v>240772.97999999998</v>
      </c>
      <c r="E167" s="30">
        <v>240772.97999999998</v>
      </c>
      <c r="F167" s="30">
        <v>240772.97999999998</v>
      </c>
      <c r="G167" s="30">
        <v>240772.97999999998</v>
      </c>
      <c r="H167" s="30">
        <v>240772.97999999998</v>
      </c>
      <c r="I167" s="30">
        <v>240772.97999999998</v>
      </c>
      <c r="J167" s="30">
        <v>240772.97999999998</v>
      </c>
      <c r="K167" s="30">
        <v>240772.97999999998</v>
      </c>
      <c r="L167" s="30">
        <v>240772.97999999998</v>
      </c>
      <c r="M167" s="30">
        <v>240772.97999999998</v>
      </c>
      <c r="N167" s="30">
        <v>240772.97999999998</v>
      </c>
      <c r="O167" s="30">
        <v>240772.97999999998</v>
      </c>
      <c r="P167" s="30">
        <v>240772.97999999998</v>
      </c>
      <c r="Q167" s="30">
        <v>240772.97999999998</v>
      </c>
      <c r="R167" s="30">
        <v>240772.97999999998</v>
      </c>
      <c r="S167" s="30">
        <v>240772.97999999998</v>
      </c>
      <c r="T167" s="30">
        <v>0</v>
      </c>
      <c r="U167" s="30">
        <v>0</v>
      </c>
    </row>
    <row r="168" spans="1:21">
      <c r="A168" s="29" t="s">
        <v>183</v>
      </c>
      <c r="B168" s="30">
        <v>119701.87166666666</v>
      </c>
      <c r="C168" s="30">
        <v>119701.87166666666</v>
      </c>
      <c r="D168" s="30">
        <v>119701.87166666666</v>
      </c>
      <c r="E168" s="30">
        <v>119701.87166666666</v>
      </c>
      <c r="F168" s="30">
        <v>119701.87166666666</v>
      </c>
      <c r="G168" s="30">
        <v>119701.87166666666</v>
      </c>
      <c r="H168" s="30">
        <v>119701.87166666666</v>
      </c>
      <c r="I168" s="30">
        <v>119701.87166666666</v>
      </c>
      <c r="J168" s="30">
        <v>119701.87166666666</v>
      </c>
      <c r="K168" s="30">
        <v>119701.87166666666</v>
      </c>
      <c r="L168" s="30">
        <v>119701.87166666666</v>
      </c>
      <c r="M168" s="30">
        <v>119701.87166666666</v>
      </c>
      <c r="N168" s="30">
        <v>119701.87166666666</v>
      </c>
      <c r="O168" s="30">
        <v>119701.87166666666</v>
      </c>
      <c r="P168" s="30">
        <v>119701.87166666666</v>
      </c>
      <c r="Q168" s="30">
        <v>119701.87166666666</v>
      </c>
      <c r="R168" s="30">
        <v>119701.87166666666</v>
      </c>
      <c r="S168" s="30">
        <v>119701.87166666666</v>
      </c>
      <c r="T168" s="30">
        <v>0</v>
      </c>
      <c r="U168" s="30">
        <v>0</v>
      </c>
    </row>
    <row r="169" spans="1:21">
      <c r="A169" s="29" t="s">
        <v>184</v>
      </c>
      <c r="B169" s="30">
        <v>107735.83333333334</v>
      </c>
      <c r="C169" s="30">
        <v>107735.83333333334</v>
      </c>
      <c r="D169" s="30">
        <v>107735.83333333334</v>
      </c>
      <c r="E169" s="30">
        <v>107735.83333333334</v>
      </c>
      <c r="F169" s="30">
        <v>107735.83333333334</v>
      </c>
      <c r="G169" s="30">
        <v>107735.83333333334</v>
      </c>
      <c r="H169" s="30">
        <v>107735.83333333334</v>
      </c>
      <c r="I169" s="30">
        <v>107735.83333333334</v>
      </c>
      <c r="J169" s="30">
        <v>107735.83333333334</v>
      </c>
      <c r="K169" s="30">
        <v>107735.83333333334</v>
      </c>
      <c r="L169" s="30">
        <v>107735.83333333334</v>
      </c>
      <c r="M169" s="30">
        <v>107735.83333333334</v>
      </c>
      <c r="N169" s="30">
        <v>107735.83333333334</v>
      </c>
      <c r="O169" s="30">
        <v>107735.83333333334</v>
      </c>
      <c r="P169" s="30">
        <v>107735.83333333334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</row>
    <row r="170" spans="1:21">
      <c r="A170" s="29" t="s">
        <v>185</v>
      </c>
      <c r="B170" s="30">
        <v>155246.66666666666</v>
      </c>
      <c r="C170" s="30">
        <v>155246.66666666666</v>
      </c>
      <c r="D170" s="30">
        <v>155246.66666666666</v>
      </c>
      <c r="E170" s="30">
        <v>155246.66666666666</v>
      </c>
      <c r="F170" s="30">
        <v>155246.66666666666</v>
      </c>
      <c r="G170" s="30">
        <v>155246.66666666666</v>
      </c>
      <c r="H170" s="30">
        <v>155246.66666666666</v>
      </c>
      <c r="I170" s="30">
        <v>155246.66666666666</v>
      </c>
      <c r="J170" s="30">
        <v>155246.66666666666</v>
      </c>
      <c r="K170" s="30">
        <v>155246.66666666666</v>
      </c>
      <c r="L170" s="30">
        <v>155246.66666666666</v>
      </c>
      <c r="M170" s="30">
        <v>155246.66666666666</v>
      </c>
      <c r="N170" s="30">
        <v>155246.66666666666</v>
      </c>
      <c r="O170" s="30">
        <v>155246.66666666666</v>
      </c>
      <c r="P170" s="30">
        <v>155246.66666666666</v>
      </c>
      <c r="Q170" s="30">
        <v>155246.66666666666</v>
      </c>
      <c r="R170" s="30">
        <v>155246.66666666666</v>
      </c>
      <c r="S170" s="30">
        <v>155246.66666666666</v>
      </c>
      <c r="T170" s="30">
        <v>155246.66666666666</v>
      </c>
      <c r="U170" s="30">
        <v>155246.66666666666</v>
      </c>
    </row>
    <row r="171" spans="1:21">
      <c r="A171" s="29" t="s">
        <v>186</v>
      </c>
      <c r="B171" s="30">
        <v>54202.5</v>
      </c>
      <c r="C171" s="30">
        <v>54202.5</v>
      </c>
      <c r="D171" s="30">
        <v>54202.5</v>
      </c>
      <c r="E171" s="30">
        <v>54202.5</v>
      </c>
      <c r="F171" s="30">
        <v>54202.5</v>
      </c>
      <c r="G171" s="30">
        <v>54202.5</v>
      </c>
      <c r="H171" s="30">
        <v>54202.5</v>
      </c>
      <c r="I171" s="30">
        <v>54202.5</v>
      </c>
      <c r="J171" s="30">
        <v>54202.5</v>
      </c>
      <c r="K171" s="30">
        <v>54202.5</v>
      </c>
      <c r="L171" s="30">
        <v>54202.5</v>
      </c>
      <c r="M171" s="30">
        <v>54202.5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</row>
    <row r="172" spans="1:21">
      <c r="A172" s="29" t="s">
        <v>187</v>
      </c>
      <c r="B172" s="30">
        <v>117519.04999999999</v>
      </c>
      <c r="C172" s="30">
        <v>117519.04999999999</v>
      </c>
      <c r="D172" s="30">
        <v>117519.04999999999</v>
      </c>
      <c r="E172" s="30">
        <v>117519.04999999999</v>
      </c>
      <c r="F172" s="30">
        <v>117519.04999999999</v>
      </c>
      <c r="G172" s="30">
        <v>117519.04999999999</v>
      </c>
      <c r="H172" s="30">
        <v>117519.04999999999</v>
      </c>
      <c r="I172" s="30">
        <v>117519.04999999999</v>
      </c>
      <c r="J172" s="30">
        <v>117519.04999999999</v>
      </c>
      <c r="K172" s="30">
        <v>117519.04999999999</v>
      </c>
      <c r="L172" s="30">
        <v>117519.04999999999</v>
      </c>
      <c r="M172" s="30">
        <v>117519.04999999999</v>
      </c>
      <c r="N172" s="30">
        <v>117519.04999999999</v>
      </c>
      <c r="O172" s="30">
        <v>117519.04999999999</v>
      </c>
      <c r="P172" s="30">
        <v>117519.04999999999</v>
      </c>
      <c r="Q172" s="30">
        <v>117519.04999999999</v>
      </c>
      <c r="R172" s="30">
        <v>117519.04999999999</v>
      </c>
      <c r="S172" s="30">
        <v>117519.04999999999</v>
      </c>
      <c r="T172" s="30">
        <v>117519.04999999999</v>
      </c>
      <c r="U172" s="30">
        <v>117519.04999999999</v>
      </c>
    </row>
    <row r="173" spans="1:21">
      <c r="A173" s="29" t="s">
        <v>188</v>
      </c>
      <c r="B173" s="30">
        <v>59555.833333333328</v>
      </c>
      <c r="C173" s="30">
        <v>59555.833333333328</v>
      </c>
      <c r="D173" s="30">
        <v>59555.833333333328</v>
      </c>
      <c r="E173" s="30">
        <v>59555.833333333328</v>
      </c>
      <c r="F173" s="30">
        <v>59555.833333333328</v>
      </c>
      <c r="G173" s="30">
        <v>59555.833333333328</v>
      </c>
      <c r="H173" s="30">
        <v>59555.833333333328</v>
      </c>
      <c r="I173" s="30">
        <v>59555.833333333328</v>
      </c>
      <c r="J173" s="30">
        <v>59555.833333333328</v>
      </c>
      <c r="K173" s="30">
        <v>59555.833333333328</v>
      </c>
      <c r="L173" s="30">
        <v>59555.833333333328</v>
      </c>
      <c r="M173" s="30">
        <v>59555.833333333328</v>
      </c>
      <c r="N173" s="30">
        <v>59555.833333333328</v>
      </c>
      <c r="O173" s="30">
        <v>59555.833333333328</v>
      </c>
      <c r="P173" s="30">
        <v>59555.833333333328</v>
      </c>
      <c r="Q173" s="30">
        <v>59555.833333333328</v>
      </c>
      <c r="R173" s="30">
        <v>59555.833333333328</v>
      </c>
      <c r="S173" s="30">
        <v>59555.833333333328</v>
      </c>
      <c r="T173" s="30">
        <v>59555.833333333328</v>
      </c>
      <c r="U173" s="30">
        <v>59555.833333333328</v>
      </c>
    </row>
    <row r="174" spans="1:21">
      <c r="A174" s="29" t="s">
        <v>189</v>
      </c>
      <c r="B174" s="30">
        <v>175808.33333333334</v>
      </c>
      <c r="C174" s="30">
        <v>175808.33333333334</v>
      </c>
      <c r="D174" s="30">
        <v>175808.33333333334</v>
      </c>
      <c r="E174" s="30">
        <v>175808.33333333334</v>
      </c>
      <c r="F174" s="30">
        <v>175808.33333333334</v>
      </c>
      <c r="G174" s="30">
        <v>175808.33333333334</v>
      </c>
      <c r="H174" s="30">
        <v>175808.33333333334</v>
      </c>
      <c r="I174" s="30">
        <v>175808.33333333334</v>
      </c>
      <c r="J174" s="30">
        <v>175808.33333333334</v>
      </c>
      <c r="K174" s="30">
        <v>175808.33333333334</v>
      </c>
      <c r="L174" s="30">
        <v>175808.33333333334</v>
      </c>
      <c r="M174" s="30">
        <v>175808.33333333334</v>
      </c>
      <c r="N174" s="30">
        <v>175808.33333333334</v>
      </c>
      <c r="O174" s="30">
        <v>175808.33333333334</v>
      </c>
      <c r="P174" s="30">
        <v>175808.33333333334</v>
      </c>
      <c r="Q174" s="30">
        <v>175808.33333333334</v>
      </c>
      <c r="R174" s="30">
        <v>0</v>
      </c>
      <c r="S174" s="30">
        <v>0</v>
      </c>
      <c r="T174" s="30">
        <v>0</v>
      </c>
      <c r="U174" s="30">
        <v>0</v>
      </c>
    </row>
    <row r="175" spans="1:21">
      <c r="A175" s="29" t="s">
        <v>190</v>
      </c>
      <c r="B175" s="30">
        <v>0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</row>
    <row r="176" spans="1:21">
      <c r="A176" s="29" t="s">
        <v>191</v>
      </c>
      <c r="B176" s="30">
        <v>74844.223333333313</v>
      </c>
      <c r="C176" s="30">
        <v>74844.223333333313</v>
      </c>
      <c r="D176" s="30">
        <v>74844.223333333313</v>
      </c>
      <c r="E176" s="30">
        <v>74844.223333333313</v>
      </c>
      <c r="F176" s="30">
        <v>74844.223333333313</v>
      </c>
      <c r="G176" s="30">
        <v>74844.223333333313</v>
      </c>
      <c r="H176" s="30">
        <v>74844.223333333313</v>
      </c>
      <c r="I176" s="30">
        <v>74844.223333333313</v>
      </c>
      <c r="J176" s="30">
        <v>74844.223333333313</v>
      </c>
      <c r="K176" s="30">
        <v>74844.223333333313</v>
      </c>
      <c r="L176" s="30">
        <v>74844.223333333313</v>
      </c>
      <c r="M176" s="30">
        <v>74844.223333333313</v>
      </c>
      <c r="N176" s="30">
        <v>74844.223333333313</v>
      </c>
      <c r="O176" s="30">
        <v>74844.223333333313</v>
      </c>
      <c r="P176" s="30">
        <v>74844.223333333313</v>
      </c>
      <c r="Q176" s="30">
        <v>74844.223333333313</v>
      </c>
      <c r="R176" s="30">
        <v>0</v>
      </c>
      <c r="S176" s="30">
        <v>0</v>
      </c>
      <c r="T176" s="30">
        <v>0</v>
      </c>
      <c r="U176" s="30">
        <v>0</v>
      </c>
    </row>
    <row r="177" spans="1:21">
      <c r="A177" s="29" t="s">
        <v>192</v>
      </c>
      <c r="B177" s="30">
        <v>148303.14999999997</v>
      </c>
      <c r="C177" s="30">
        <v>148303.14999999997</v>
      </c>
      <c r="D177" s="30">
        <v>148303.14999999997</v>
      </c>
      <c r="E177" s="30">
        <v>148303.14999999997</v>
      </c>
      <c r="F177" s="30">
        <v>148303.14999999997</v>
      </c>
      <c r="G177" s="30">
        <v>148303.14999999997</v>
      </c>
      <c r="H177" s="30">
        <v>148303.14999999997</v>
      </c>
      <c r="I177" s="30">
        <v>148303.14999999997</v>
      </c>
      <c r="J177" s="30">
        <v>148303.14999999997</v>
      </c>
      <c r="K177" s="30">
        <v>148303.14999999997</v>
      </c>
      <c r="L177" s="30">
        <v>148303.14999999997</v>
      </c>
      <c r="M177" s="30">
        <v>148303.14999999997</v>
      </c>
      <c r="N177" s="30">
        <v>148303.14999999997</v>
      </c>
      <c r="O177" s="30">
        <v>148303.14999999997</v>
      </c>
      <c r="P177" s="30">
        <v>148303.14999999997</v>
      </c>
      <c r="Q177" s="30">
        <v>148303.14999999997</v>
      </c>
      <c r="R177" s="30">
        <v>148303.14999999997</v>
      </c>
      <c r="S177" s="30">
        <v>148303.14999999997</v>
      </c>
      <c r="T177" s="30">
        <v>148303.14999999997</v>
      </c>
      <c r="U177" s="30">
        <v>148303.14999999997</v>
      </c>
    </row>
    <row r="178" spans="1:21">
      <c r="A178" s="29" t="s">
        <v>193</v>
      </c>
      <c r="B178" s="30">
        <v>172705.83333333331</v>
      </c>
      <c r="C178" s="30">
        <v>172705.83333333331</v>
      </c>
      <c r="D178" s="30">
        <v>172705.83333333331</v>
      </c>
      <c r="E178" s="30">
        <v>172705.83333333331</v>
      </c>
      <c r="F178" s="30">
        <v>172705.83333333331</v>
      </c>
      <c r="G178" s="30">
        <v>172705.83333333331</v>
      </c>
      <c r="H178" s="30">
        <v>172705.83333333331</v>
      </c>
      <c r="I178" s="30">
        <v>172705.83333333331</v>
      </c>
      <c r="J178" s="30">
        <v>172705.83333333331</v>
      </c>
      <c r="K178" s="30">
        <v>172705.83333333331</v>
      </c>
      <c r="L178" s="30">
        <v>172705.83333333331</v>
      </c>
      <c r="M178" s="30">
        <v>172705.83333333331</v>
      </c>
      <c r="N178" s="30">
        <v>172705.83333333331</v>
      </c>
      <c r="O178" s="30">
        <v>172705.83333333331</v>
      </c>
      <c r="P178" s="30">
        <v>172705.83333333331</v>
      </c>
      <c r="Q178" s="30">
        <v>172705.83333333331</v>
      </c>
      <c r="R178" s="30">
        <v>172705.83333333331</v>
      </c>
      <c r="S178" s="30">
        <v>172705.83333333331</v>
      </c>
      <c r="T178" s="30">
        <v>172705.83333333331</v>
      </c>
      <c r="U178" s="30">
        <v>172705.83333333331</v>
      </c>
    </row>
    <row r="179" spans="1:21">
      <c r="A179" s="29" t="s">
        <v>194</v>
      </c>
      <c r="B179" s="30">
        <v>0</v>
      </c>
      <c r="C179" s="30">
        <v>0</v>
      </c>
      <c r="D179" s="30">
        <v>0</v>
      </c>
      <c r="E179" s="30">
        <v>0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</row>
    <row r="180" spans="1:21">
      <c r="A180" s="29" t="s">
        <v>195</v>
      </c>
      <c r="B180" s="30">
        <v>41366.666666666672</v>
      </c>
      <c r="C180" s="30">
        <v>41366.666666666672</v>
      </c>
      <c r="D180" s="30">
        <v>41366.666666666672</v>
      </c>
      <c r="E180" s="30">
        <v>41366.666666666672</v>
      </c>
      <c r="F180" s="30">
        <v>41366.666666666672</v>
      </c>
      <c r="G180" s="30">
        <v>41366.666666666672</v>
      </c>
      <c r="H180" s="30">
        <v>41366.666666666672</v>
      </c>
      <c r="I180" s="30">
        <v>41366.666666666672</v>
      </c>
      <c r="J180" s="30">
        <v>41366.666666666672</v>
      </c>
      <c r="K180" s="30">
        <v>41366.666666666672</v>
      </c>
      <c r="L180" s="30">
        <v>41366.666666666672</v>
      </c>
      <c r="M180" s="30">
        <v>41366.666666666672</v>
      </c>
      <c r="N180" s="30">
        <v>41366.666666666672</v>
      </c>
      <c r="O180" s="30">
        <v>41366.666666666672</v>
      </c>
      <c r="P180" s="30">
        <v>41366.666666666672</v>
      </c>
      <c r="Q180" s="30">
        <v>41366.666666666672</v>
      </c>
      <c r="R180" s="30">
        <v>41366.666666666672</v>
      </c>
      <c r="S180" s="30">
        <v>41366.666666666672</v>
      </c>
      <c r="T180" s="30">
        <v>0</v>
      </c>
      <c r="U180" s="30">
        <v>0</v>
      </c>
    </row>
    <row r="181" spans="1:21">
      <c r="A181" s="29" t="s">
        <v>196</v>
      </c>
      <c r="B181" s="30">
        <v>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</row>
    <row r="182" spans="1:21">
      <c r="A182" s="29" t="s">
        <v>197</v>
      </c>
      <c r="B182" s="30">
        <v>0</v>
      </c>
      <c r="C182" s="30">
        <v>0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</row>
    <row r="183" spans="1:21">
      <c r="A183" s="29" t="s">
        <v>198</v>
      </c>
      <c r="B183" s="30">
        <v>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</row>
    <row r="184" spans="1:21">
      <c r="A184" s="29" t="s">
        <v>199</v>
      </c>
      <c r="B184" s="30">
        <v>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</row>
    <row r="185" spans="1:21">
      <c r="A185" s="29" t="s">
        <v>200</v>
      </c>
      <c r="B185" s="30">
        <v>155665.22118464331</v>
      </c>
      <c r="C185" s="30">
        <v>155665.22118464331</v>
      </c>
      <c r="D185" s="30">
        <v>155665.22118464331</v>
      </c>
      <c r="E185" s="30">
        <v>155665.22118464331</v>
      </c>
      <c r="F185" s="30">
        <v>155665.22118464331</v>
      </c>
      <c r="G185" s="30">
        <v>155665.22118464331</v>
      </c>
      <c r="H185" s="30">
        <v>155665.22118464331</v>
      </c>
      <c r="I185" s="30">
        <v>155665.22118464331</v>
      </c>
      <c r="J185" s="30">
        <v>155665.22118464331</v>
      </c>
      <c r="K185" s="30">
        <v>155665.22118464331</v>
      </c>
      <c r="L185" s="30">
        <v>155665.22118464331</v>
      </c>
      <c r="M185" s="30">
        <v>155665.22118464331</v>
      </c>
      <c r="N185" s="30">
        <v>155665.22118464331</v>
      </c>
      <c r="O185" s="30">
        <v>155665.22118464331</v>
      </c>
      <c r="P185" s="30">
        <v>155665.22118464331</v>
      </c>
      <c r="Q185" s="30">
        <v>155665.22118464331</v>
      </c>
      <c r="R185" s="30">
        <v>155665.22118464331</v>
      </c>
      <c r="S185" s="30">
        <v>0</v>
      </c>
      <c r="T185" s="30">
        <v>0</v>
      </c>
      <c r="U185" s="30">
        <v>0</v>
      </c>
    </row>
    <row r="186" spans="1:21">
      <c r="A186" s="29" t="s">
        <v>201</v>
      </c>
      <c r="B186" s="30">
        <v>13444.166666666666</v>
      </c>
      <c r="C186" s="30">
        <v>13444.166666666666</v>
      </c>
      <c r="D186" s="30">
        <v>13444.166666666666</v>
      </c>
      <c r="E186" s="30">
        <v>13444.166666666666</v>
      </c>
      <c r="F186" s="30">
        <v>13444.166666666666</v>
      </c>
      <c r="G186" s="30">
        <v>13444.166666666666</v>
      </c>
      <c r="H186" s="30">
        <v>13444.166666666666</v>
      </c>
      <c r="I186" s="30">
        <v>13444.166666666666</v>
      </c>
      <c r="J186" s="30">
        <v>13444.166666666666</v>
      </c>
      <c r="K186" s="30">
        <v>13444.166666666666</v>
      </c>
      <c r="L186" s="30">
        <v>13444.166666666666</v>
      </c>
      <c r="M186" s="30">
        <v>13444.166666666666</v>
      </c>
      <c r="N186" s="30">
        <v>13444.166666666666</v>
      </c>
      <c r="O186" s="30">
        <v>13444.166666666666</v>
      </c>
      <c r="P186" s="30">
        <v>13444.166666666666</v>
      </c>
      <c r="Q186" s="30">
        <v>13444.166666666666</v>
      </c>
      <c r="R186" s="30">
        <v>13444.166666666666</v>
      </c>
      <c r="S186" s="30">
        <v>13444.166666666666</v>
      </c>
      <c r="T186" s="30">
        <v>0</v>
      </c>
      <c r="U186" s="30">
        <v>0</v>
      </c>
    </row>
    <row r="187" spans="1:21">
      <c r="A187" s="29" t="s">
        <v>202</v>
      </c>
      <c r="B187" s="30">
        <v>238892.5</v>
      </c>
      <c r="C187" s="30">
        <v>238892.5</v>
      </c>
      <c r="D187" s="30">
        <v>238892.5</v>
      </c>
      <c r="E187" s="30">
        <v>238892.5</v>
      </c>
      <c r="F187" s="30">
        <v>238892.5</v>
      </c>
      <c r="G187" s="30">
        <v>238892.5</v>
      </c>
      <c r="H187" s="30">
        <v>238892.5</v>
      </c>
      <c r="I187" s="30">
        <v>238892.5</v>
      </c>
      <c r="J187" s="30">
        <v>238892.5</v>
      </c>
      <c r="K187" s="30">
        <v>238892.5</v>
      </c>
      <c r="L187" s="30">
        <v>238892.5</v>
      </c>
      <c r="M187" s="30">
        <v>238892.5</v>
      </c>
      <c r="N187" s="30">
        <v>238892.5</v>
      </c>
      <c r="O187" s="30">
        <v>238892.5</v>
      </c>
      <c r="P187" s="30">
        <v>238892.5</v>
      </c>
      <c r="Q187" s="30">
        <v>238892.5</v>
      </c>
      <c r="R187" s="30">
        <v>238892.5</v>
      </c>
      <c r="S187" s="30">
        <v>238892.5</v>
      </c>
      <c r="T187" s="30">
        <v>238892.5</v>
      </c>
      <c r="U187" s="3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zoomScale="150" workbookViewId="0">
      <selection activeCell="E4" sqref="E4"/>
    </sheetView>
  </sheetViews>
  <sheetFormatPr defaultColWidth="8.85546875" defaultRowHeight="14.45"/>
  <cols>
    <col min="2" max="2" width="12.5703125" customWidth="1"/>
    <col min="3" max="3" width="16.42578125" customWidth="1"/>
    <col min="4" max="4" width="12" customWidth="1"/>
    <col min="5" max="5" width="13.5703125" customWidth="1"/>
  </cols>
  <sheetData>
    <row r="1" spans="1:6">
      <c r="A1" s="1" t="s">
        <v>226</v>
      </c>
    </row>
    <row r="2" spans="1:6" ht="30.75" customHeight="1">
      <c r="A2" s="2"/>
      <c r="B2" s="36" t="s">
        <v>227</v>
      </c>
      <c r="C2" s="36"/>
      <c r="D2" s="36" t="s">
        <v>228</v>
      </c>
      <c r="E2" s="36"/>
      <c r="F2" t="s">
        <v>229</v>
      </c>
    </row>
    <row r="3" spans="1:6">
      <c r="A3" s="2"/>
      <c r="B3" s="3" t="s">
        <v>4</v>
      </c>
      <c r="C3" s="3" t="s">
        <v>3</v>
      </c>
      <c r="D3" s="2" t="s">
        <v>230</v>
      </c>
      <c r="E3" s="2" t="s">
        <v>231</v>
      </c>
    </row>
    <row r="4" spans="1:6">
      <c r="A4" s="9">
        <v>2021</v>
      </c>
      <c r="B4" s="11">
        <f>3000/72</f>
        <v>41.666666666666664</v>
      </c>
      <c r="C4" s="11">
        <f>4000/72</f>
        <v>55.555555555555557</v>
      </c>
      <c r="D4" s="25">
        <v>1032.51</v>
      </c>
      <c r="E4" s="25">
        <v>1032.51</v>
      </c>
      <c r="F4" s="23">
        <f>D4*1000000/(8760*0.6)</f>
        <v>196444.06392694064</v>
      </c>
    </row>
    <row r="5" spans="1:6">
      <c r="A5" s="9">
        <f>A4+1</f>
        <v>2022</v>
      </c>
      <c r="B5" s="11">
        <f t="shared" ref="B5:B23" si="0">3000/72</f>
        <v>41.666666666666664</v>
      </c>
      <c r="C5" s="11">
        <f t="shared" ref="C5:C23" si="1">4000/72</f>
        <v>55.555555555555557</v>
      </c>
      <c r="D5" s="12">
        <f>D4+($D$13-$D$4)/($A$13-$A$4)</f>
        <v>1008.9122768888889</v>
      </c>
      <c r="E5" s="12">
        <f>E4+(E$13-E$4)/($A$13-$A$4)</f>
        <v>971.06072133333328</v>
      </c>
      <c r="F5" s="23">
        <f t="shared" ref="F5:F23" si="2">D5*1000000/(8760*0.6)</f>
        <v>191954.39058007777</v>
      </c>
    </row>
    <row r="6" spans="1:6">
      <c r="A6" s="9">
        <f t="shared" ref="A6:A23" si="3">A5+1</f>
        <v>2023</v>
      </c>
      <c r="B6" s="11">
        <f>3000/72</f>
        <v>41.666666666666664</v>
      </c>
      <c r="C6" s="11">
        <f t="shared" si="1"/>
        <v>55.555555555555557</v>
      </c>
      <c r="D6" s="12">
        <f t="shared" ref="D6:D12" si="4">D5+($D$13-$D$4)/($A$13-$A$4-1)</f>
        <v>982.36483838888887</v>
      </c>
      <c r="E6" s="12">
        <f t="shared" ref="E6:E12" si="5">E5+(E$13-E$4)/($A$13-$A$4)</f>
        <v>909.61144266666656</v>
      </c>
      <c r="F6" s="23">
        <f t="shared" si="2"/>
        <v>186903.50806485707</v>
      </c>
    </row>
    <row r="7" spans="1:6">
      <c r="A7" s="9">
        <f t="shared" si="3"/>
        <v>2024</v>
      </c>
      <c r="B7" s="11">
        <f t="shared" si="0"/>
        <v>41.666666666666664</v>
      </c>
      <c r="C7" s="11">
        <f t="shared" si="1"/>
        <v>55.555555555555557</v>
      </c>
      <c r="D7" s="12">
        <f t="shared" si="4"/>
        <v>955.81739988888887</v>
      </c>
      <c r="E7" s="12">
        <f t="shared" si="5"/>
        <v>848.16216399999985</v>
      </c>
      <c r="F7" s="23">
        <f t="shared" si="2"/>
        <v>181852.62554963637</v>
      </c>
    </row>
    <row r="8" spans="1:6">
      <c r="A8" s="9">
        <f t="shared" si="3"/>
        <v>2025</v>
      </c>
      <c r="B8" s="11">
        <f t="shared" si="0"/>
        <v>41.666666666666664</v>
      </c>
      <c r="C8" s="11">
        <f t="shared" si="1"/>
        <v>55.555555555555557</v>
      </c>
      <c r="D8" s="12">
        <f t="shared" si="4"/>
        <v>929.26996138888887</v>
      </c>
      <c r="E8" s="12">
        <f t="shared" si="5"/>
        <v>786.71288533333313</v>
      </c>
      <c r="F8" s="23">
        <f t="shared" si="2"/>
        <v>176801.74303441567</v>
      </c>
    </row>
    <row r="9" spans="1:6">
      <c r="A9" s="9">
        <f t="shared" si="3"/>
        <v>2026</v>
      </c>
      <c r="B9" s="11">
        <f t="shared" si="0"/>
        <v>41.666666666666664</v>
      </c>
      <c r="C9" s="11">
        <f t="shared" si="1"/>
        <v>55.555555555555557</v>
      </c>
      <c r="D9" s="12">
        <f t="shared" si="4"/>
        <v>902.72252288888888</v>
      </c>
      <c r="E9" s="12">
        <f t="shared" si="5"/>
        <v>725.26360666666642</v>
      </c>
      <c r="F9" s="23">
        <f t="shared" si="2"/>
        <v>171750.86051919498</v>
      </c>
    </row>
    <row r="10" spans="1:6">
      <c r="A10" s="9">
        <f t="shared" si="3"/>
        <v>2027</v>
      </c>
      <c r="B10" s="11">
        <f t="shared" si="0"/>
        <v>41.666666666666664</v>
      </c>
      <c r="C10" s="11">
        <f t="shared" si="1"/>
        <v>55.555555555555557</v>
      </c>
      <c r="D10" s="12">
        <f t="shared" si="4"/>
        <v>876.17508438888888</v>
      </c>
      <c r="E10" s="12">
        <f t="shared" si="5"/>
        <v>663.8143279999997</v>
      </c>
      <c r="F10" s="23">
        <f t="shared" si="2"/>
        <v>166699.97800397428</v>
      </c>
    </row>
    <row r="11" spans="1:6">
      <c r="A11" s="9">
        <f t="shared" si="3"/>
        <v>2028</v>
      </c>
      <c r="B11" s="11">
        <f t="shared" si="0"/>
        <v>41.666666666666664</v>
      </c>
      <c r="C11" s="11">
        <f t="shared" si="1"/>
        <v>55.555555555555557</v>
      </c>
      <c r="D11" s="12">
        <f t="shared" si="4"/>
        <v>849.62764588888888</v>
      </c>
      <c r="E11" s="12">
        <f t="shared" si="5"/>
        <v>602.36504933333299</v>
      </c>
      <c r="F11" s="23">
        <f t="shared" si="2"/>
        <v>161649.09548875358</v>
      </c>
    </row>
    <row r="12" spans="1:6">
      <c r="A12" s="9">
        <f t="shared" si="3"/>
        <v>2029</v>
      </c>
      <c r="B12" s="11">
        <f t="shared" si="0"/>
        <v>41.666666666666664</v>
      </c>
      <c r="C12" s="11">
        <f t="shared" si="1"/>
        <v>55.555555555555557</v>
      </c>
      <c r="D12" s="12">
        <f t="shared" si="4"/>
        <v>823.08020738888888</v>
      </c>
      <c r="E12" s="12">
        <f t="shared" si="5"/>
        <v>540.91577066666628</v>
      </c>
      <c r="F12" s="23">
        <f t="shared" si="2"/>
        <v>156598.21297353288</v>
      </c>
    </row>
    <row r="13" spans="1:6">
      <c r="A13" s="9">
        <f t="shared" si="3"/>
        <v>2030</v>
      </c>
      <c r="B13" s="11">
        <f t="shared" si="0"/>
        <v>41.666666666666664</v>
      </c>
      <c r="C13" s="11">
        <f t="shared" si="1"/>
        <v>55.555555555555557</v>
      </c>
      <c r="D13" s="24">
        <f>'Input Calculation'!B11</f>
        <v>820.130492</v>
      </c>
      <c r="E13" s="13">
        <f>'Input Calculation'!B24</f>
        <v>479.46649199999996</v>
      </c>
      <c r="F13" s="23">
        <f t="shared" si="2"/>
        <v>156037.00380517505</v>
      </c>
    </row>
    <row r="14" spans="1:6">
      <c r="A14" s="9">
        <f t="shared" si="3"/>
        <v>2031</v>
      </c>
      <c r="B14" s="11">
        <f t="shared" si="0"/>
        <v>41.666666666666664</v>
      </c>
      <c r="C14" s="11">
        <f t="shared" si="1"/>
        <v>55.555555555555557</v>
      </c>
      <c r="D14" s="12">
        <f>D13+($D$23-$D$13)/($A$23-$A$13)</f>
        <v>819.23049200000003</v>
      </c>
      <c r="E14" s="12">
        <f>E13+($E$23-$E$13)/($A$23-$A$13)</f>
        <v>433.29602079999995</v>
      </c>
      <c r="F14" s="23">
        <f t="shared" si="2"/>
        <v>155865.77092846271</v>
      </c>
    </row>
    <row r="15" spans="1:6">
      <c r="A15" s="9">
        <f t="shared" si="3"/>
        <v>2032</v>
      </c>
      <c r="B15" s="11">
        <f t="shared" si="0"/>
        <v>41.666666666666664</v>
      </c>
      <c r="C15" s="11">
        <f t="shared" si="1"/>
        <v>55.555555555555557</v>
      </c>
      <c r="D15" s="12">
        <f t="shared" ref="D15:D22" si="6">D14+($D$23-$D$13)/($A$23-$A$13)</f>
        <v>818.33049200000005</v>
      </c>
      <c r="E15" s="12">
        <f t="shared" ref="E15:E22" si="7">E14+($E$23-$E$13)/($A$23-$A$13)</f>
        <v>387.12554959999994</v>
      </c>
      <c r="F15" s="23">
        <f t="shared" si="2"/>
        <v>155694.53805175039</v>
      </c>
    </row>
    <row r="16" spans="1:6">
      <c r="A16" s="9">
        <f t="shared" si="3"/>
        <v>2033</v>
      </c>
      <c r="B16" s="11">
        <f t="shared" si="0"/>
        <v>41.666666666666664</v>
      </c>
      <c r="C16" s="11">
        <f t="shared" si="1"/>
        <v>55.555555555555557</v>
      </c>
      <c r="D16" s="12">
        <f t="shared" si="6"/>
        <v>817.43049200000007</v>
      </c>
      <c r="E16" s="12">
        <f t="shared" si="7"/>
        <v>340.95507839999993</v>
      </c>
      <c r="F16" s="23">
        <f t="shared" si="2"/>
        <v>155523.30517503808</v>
      </c>
    </row>
    <row r="17" spans="1:6">
      <c r="A17" s="9">
        <f t="shared" si="3"/>
        <v>2034</v>
      </c>
      <c r="B17" s="11">
        <f t="shared" si="0"/>
        <v>41.666666666666664</v>
      </c>
      <c r="C17" s="11">
        <f t="shared" si="1"/>
        <v>55.555555555555557</v>
      </c>
      <c r="D17" s="12">
        <f t="shared" si="6"/>
        <v>816.53049200000009</v>
      </c>
      <c r="E17" s="12">
        <f t="shared" si="7"/>
        <v>294.78460719999993</v>
      </c>
      <c r="F17" s="23">
        <f t="shared" si="2"/>
        <v>155352.07229832574</v>
      </c>
    </row>
    <row r="18" spans="1:6">
      <c r="A18" s="9">
        <f t="shared" si="3"/>
        <v>2035</v>
      </c>
      <c r="B18" s="11">
        <f t="shared" si="0"/>
        <v>41.666666666666664</v>
      </c>
      <c r="C18" s="11">
        <f t="shared" si="1"/>
        <v>55.555555555555557</v>
      </c>
      <c r="D18" s="12">
        <f t="shared" si="6"/>
        <v>815.63049200000012</v>
      </c>
      <c r="E18" s="12">
        <f t="shared" si="7"/>
        <v>248.61413599999992</v>
      </c>
      <c r="F18" s="23">
        <f t="shared" si="2"/>
        <v>155180.8394216134</v>
      </c>
    </row>
    <row r="19" spans="1:6">
      <c r="A19" s="9">
        <f t="shared" si="3"/>
        <v>2036</v>
      </c>
      <c r="B19" s="11">
        <f t="shared" si="0"/>
        <v>41.666666666666664</v>
      </c>
      <c r="C19" s="11">
        <f t="shared" si="1"/>
        <v>55.555555555555557</v>
      </c>
      <c r="D19" s="12">
        <f t="shared" si="6"/>
        <v>814.73049200000014</v>
      </c>
      <c r="E19" s="12">
        <f t="shared" si="7"/>
        <v>202.44366479999991</v>
      </c>
      <c r="F19" s="23">
        <f t="shared" si="2"/>
        <v>155009.60654490109</v>
      </c>
    </row>
    <row r="20" spans="1:6">
      <c r="A20" s="9">
        <f t="shared" si="3"/>
        <v>2037</v>
      </c>
      <c r="B20" s="11">
        <f t="shared" si="0"/>
        <v>41.666666666666664</v>
      </c>
      <c r="C20" s="11">
        <f t="shared" si="1"/>
        <v>55.555555555555557</v>
      </c>
      <c r="D20" s="12">
        <f t="shared" si="6"/>
        <v>813.83049200000016</v>
      </c>
      <c r="E20" s="12">
        <f t="shared" si="7"/>
        <v>156.2731935999999</v>
      </c>
      <c r="F20" s="23">
        <f t="shared" si="2"/>
        <v>154838.37366818875</v>
      </c>
    </row>
    <row r="21" spans="1:6">
      <c r="A21" s="9">
        <f t="shared" si="3"/>
        <v>2038</v>
      </c>
      <c r="B21" s="11">
        <f t="shared" si="0"/>
        <v>41.666666666666664</v>
      </c>
      <c r="C21" s="11">
        <f t="shared" si="1"/>
        <v>55.555555555555557</v>
      </c>
      <c r="D21" s="12">
        <f t="shared" si="6"/>
        <v>812.93049200000019</v>
      </c>
      <c r="E21" s="12">
        <f t="shared" si="7"/>
        <v>110.10272239999991</v>
      </c>
      <c r="F21" s="23">
        <f t="shared" si="2"/>
        <v>154667.14079147644</v>
      </c>
    </row>
    <row r="22" spans="1:6">
      <c r="A22" s="9">
        <f t="shared" si="3"/>
        <v>2039</v>
      </c>
      <c r="B22" s="11">
        <f t="shared" si="0"/>
        <v>41.666666666666664</v>
      </c>
      <c r="C22" s="11">
        <f t="shared" si="1"/>
        <v>55.555555555555557</v>
      </c>
      <c r="D22" s="12">
        <f t="shared" si="6"/>
        <v>812.03049200000021</v>
      </c>
      <c r="E22" s="12">
        <f t="shared" si="7"/>
        <v>63.932251199999911</v>
      </c>
      <c r="F22" s="23">
        <f t="shared" si="2"/>
        <v>154495.90791476413</v>
      </c>
    </row>
    <row r="23" spans="1:6">
      <c r="A23" s="9">
        <f t="shared" si="3"/>
        <v>2040</v>
      </c>
      <c r="B23" s="11">
        <f t="shared" si="0"/>
        <v>41.666666666666664</v>
      </c>
      <c r="C23" s="11">
        <f t="shared" si="1"/>
        <v>55.555555555555557</v>
      </c>
      <c r="D23" s="24">
        <f>'Input Calculation'!B12</f>
        <v>811.130492</v>
      </c>
      <c r="E23" s="13">
        <f>'Input Calculation'!B25</f>
        <v>17.761779999999987</v>
      </c>
      <c r="F23" s="23">
        <f t="shared" si="2"/>
        <v>154324.67503805176</v>
      </c>
    </row>
  </sheetData>
  <mergeCells count="2">
    <mergeCell ref="B2:C2"/>
    <mergeCell ref="D2:E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3"/>
  <sheetViews>
    <sheetView zoomScale="165" zoomScaleNormal="100" workbookViewId="0">
      <selection activeCell="Z20" sqref="Z20"/>
    </sheetView>
  </sheetViews>
  <sheetFormatPr defaultColWidth="8.85546875" defaultRowHeight="14.45"/>
  <cols>
    <col min="15" max="17" width="18.42578125" customWidth="1"/>
  </cols>
  <sheetData>
    <row r="1" spans="1:28">
      <c r="A1" s="1" t="s">
        <v>232</v>
      </c>
    </row>
    <row r="3" spans="1:28">
      <c r="A3" s="9"/>
      <c r="B3" s="9" t="s">
        <v>233</v>
      </c>
      <c r="C3" s="9" t="s">
        <v>234</v>
      </c>
      <c r="D3" s="9" t="s">
        <v>235</v>
      </c>
      <c r="E3" s="9" t="s">
        <v>236</v>
      </c>
      <c r="F3" s="9" t="s">
        <v>237</v>
      </c>
      <c r="G3" s="9" t="s">
        <v>238</v>
      </c>
      <c r="H3" s="9" t="s">
        <v>239</v>
      </c>
      <c r="I3" s="9" t="s">
        <v>240</v>
      </c>
      <c r="J3" s="9" t="s">
        <v>241</v>
      </c>
      <c r="K3" s="9" t="s">
        <v>242</v>
      </c>
      <c r="N3" s="9"/>
      <c r="O3" s="9" t="s">
        <v>243</v>
      </c>
      <c r="P3" s="33"/>
      <c r="Q3" s="33"/>
    </row>
    <row r="4" spans="1:28">
      <c r="A4" s="9">
        <v>2021</v>
      </c>
      <c r="B4" s="22">
        <v>2.1908344190476177</v>
      </c>
      <c r="C4" s="22">
        <v>1.616429556400508</v>
      </c>
      <c r="D4" s="22">
        <v>1.3984974952380955</v>
      </c>
      <c r="E4" s="22">
        <v>1.2805286529680382</v>
      </c>
      <c r="F4" s="22">
        <v>1.1954705631659051</v>
      </c>
      <c r="G4" s="22">
        <v>1.1345047716894974</v>
      </c>
      <c r="H4" s="22">
        <v>1.0122980019636698</v>
      </c>
      <c r="I4" s="22">
        <v>0.90847234906138918</v>
      </c>
      <c r="J4" s="22">
        <v>0.82517252409944153</v>
      </c>
      <c r="K4" s="22">
        <v>0.67466069000507511</v>
      </c>
      <c r="N4" s="9" t="s">
        <v>233</v>
      </c>
      <c r="O4" s="10">
        <v>0.02</v>
      </c>
      <c r="P4" s="34">
        <f>O4</f>
        <v>0.02</v>
      </c>
      <c r="Q4" s="35">
        <f>41.67*R4*72/1000</f>
        <v>6.5730290574034242</v>
      </c>
      <c r="R4" s="22">
        <v>2.1908344190476177</v>
      </c>
      <c r="S4">
        <v>2.3734805770445546</v>
      </c>
      <c r="T4">
        <v>2.3734805770445546</v>
      </c>
      <c r="U4">
        <v>1.7068804444923444</v>
      </c>
      <c r="V4">
        <v>1.3245380873291421</v>
      </c>
      <c r="W4">
        <v>1.1029353918840623</v>
      </c>
      <c r="X4">
        <v>1.0434065888434096</v>
      </c>
      <c r="Y4">
        <v>1.0139572315449765</v>
      </c>
      <c r="Z4">
        <v>0.92424701719882263</v>
      </c>
      <c r="AA4">
        <v>0.77357255112962786</v>
      </c>
      <c r="AB4">
        <v>0.36935486214905139</v>
      </c>
    </row>
    <row r="5" spans="1:28">
      <c r="A5" s="9">
        <f>A4+1</f>
        <v>2022</v>
      </c>
      <c r="B5" s="22">
        <v>2.1908344190476177</v>
      </c>
      <c r="C5" s="22">
        <v>1.616429556400508</v>
      </c>
      <c r="D5" s="22">
        <v>1.3984974952380955</v>
      </c>
      <c r="E5" s="22">
        <v>1.2805286529680382</v>
      </c>
      <c r="F5" s="22">
        <v>1.1954705631659051</v>
      </c>
      <c r="G5" s="22">
        <v>1.1345047716894974</v>
      </c>
      <c r="H5" s="22">
        <v>1.0122980019636698</v>
      </c>
      <c r="I5" s="22">
        <v>0.90847234906138918</v>
      </c>
      <c r="J5" s="22">
        <v>0.82517252409944153</v>
      </c>
      <c r="K5" s="22">
        <v>0.67466069000507511</v>
      </c>
      <c r="N5" s="9" t="s">
        <v>234</v>
      </c>
      <c r="O5" s="10">
        <v>0.03</v>
      </c>
      <c r="P5" s="34">
        <f>P4+O5</f>
        <v>0.05</v>
      </c>
      <c r="Q5" s="35">
        <f t="shared" ref="Q5:Q13" si="0">41.67*R5*72/1000</f>
        <v>4.8496766122950605</v>
      </c>
      <c r="R5" s="22">
        <v>1.616429556400508</v>
      </c>
      <c r="S5">
        <v>1.7068804444923444</v>
      </c>
    </row>
    <row r="6" spans="1:28">
      <c r="A6" s="9">
        <f t="shared" ref="A6:A23" si="1">A5+1</f>
        <v>2023</v>
      </c>
      <c r="B6" s="22">
        <v>2.1908344190476177</v>
      </c>
      <c r="C6" s="22">
        <v>1.616429556400508</v>
      </c>
      <c r="D6" s="22">
        <v>1.3984974952380955</v>
      </c>
      <c r="E6" s="22">
        <v>1.2805286529680382</v>
      </c>
      <c r="F6" s="22">
        <v>1.1954705631659051</v>
      </c>
      <c r="G6" s="22">
        <v>1.1345047716894974</v>
      </c>
      <c r="H6" s="22">
        <v>1.0122980019636698</v>
      </c>
      <c r="I6" s="22">
        <v>0.90847234906138918</v>
      </c>
      <c r="J6" s="22">
        <v>0.82517252409944153</v>
      </c>
      <c r="K6" s="22">
        <v>0.67466069000507511</v>
      </c>
      <c r="N6" s="9" t="s">
        <v>235</v>
      </c>
      <c r="O6" s="10">
        <v>0.04</v>
      </c>
      <c r="P6" s="34">
        <f t="shared" ref="P6:P13" si="2">P5+O6</f>
        <v>0.09</v>
      </c>
      <c r="Q6" s="35">
        <f t="shared" si="0"/>
        <v>4.1958281251131435</v>
      </c>
      <c r="R6" s="22">
        <v>1.3984974952380955</v>
      </c>
      <c r="S6">
        <v>1.3245380873291421</v>
      </c>
    </row>
    <row r="7" spans="1:28">
      <c r="A7" s="9">
        <f t="shared" si="1"/>
        <v>2024</v>
      </c>
      <c r="B7" s="22">
        <v>2.1908344190476177</v>
      </c>
      <c r="C7" s="22">
        <v>1.616429556400508</v>
      </c>
      <c r="D7" s="22">
        <v>1.3984974952380955</v>
      </c>
      <c r="E7" s="22">
        <v>1.2805286529680382</v>
      </c>
      <c r="F7" s="22">
        <v>1.1954705631659051</v>
      </c>
      <c r="G7" s="22">
        <v>1.1345047716894974</v>
      </c>
      <c r="H7" s="22">
        <v>1.0122980019636698</v>
      </c>
      <c r="I7" s="22">
        <v>0.90847234906138918</v>
      </c>
      <c r="J7" s="22">
        <v>0.82517252409944153</v>
      </c>
      <c r="K7" s="22">
        <v>0.67466069000507511</v>
      </c>
      <c r="N7" s="9" t="s">
        <v>236</v>
      </c>
      <c r="O7" s="10">
        <v>0.05</v>
      </c>
      <c r="P7" s="34">
        <f t="shared" si="2"/>
        <v>0.14000000000000001</v>
      </c>
      <c r="Q7" s="35">
        <f t="shared" si="0"/>
        <v>3.8418932857808272</v>
      </c>
      <c r="R7" s="22">
        <v>1.2805286529680382</v>
      </c>
      <c r="S7">
        <v>1.1029353918840623</v>
      </c>
    </row>
    <row r="8" spans="1:28">
      <c r="A8" s="9">
        <f t="shared" si="1"/>
        <v>2025</v>
      </c>
      <c r="B8" s="22">
        <v>2.1908344190476177</v>
      </c>
      <c r="C8" s="22">
        <v>1.616429556400508</v>
      </c>
      <c r="D8" s="22">
        <v>1.3984974952380955</v>
      </c>
      <c r="E8" s="22">
        <v>1.2805286529680382</v>
      </c>
      <c r="F8" s="22">
        <v>1.1954705631659051</v>
      </c>
      <c r="G8" s="22">
        <v>1.1345047716894974</v>
      </c>
      <c r="H8" s="22">
        <v>1.0122980019636698</v>
      </c>
      <c r="I8" s="22">
        <v>0.90847234906138918</v>
      </c>
      <c r="J8" s="22">
        <v>0.82517252409944153</v>
      </c>
      <c r="K8" s="22">
        <v>0.67466069000507511</v>
      </c>
      <c r="N8" s="9" t="s">
        <v>237</v>
      </c>
      <c r="O8" s="10">
        <v>0.05</v>
      </c>
      <c r="P8" s="34">
        <f t="shared" si="2"/>
        <v>0.19</v>
      </c>
      <c r="Q8" s="35">
        <f t="shared" si="0"/>
        <v>3.5866986024328749</v>
      </c>
      <c r="R8" s="22">
        <v>1.1954705631659051</v>
      </c>
      <c r="S8">
        <v>1.0434065888434096</v>
      </c>
    </row>
    <row r="9" spans="1:28">
      <c r="A9" s="9">
        <f t="shared" si="1"/>
        <v>2026</v>
      </c>
      <c r="B9" s="22">
        <v>2.1908344190476177</v>
      </c>
      <c r="C9" s="22">
        <v>1.616429556400508</v>
      </c>
      <c r="D9" s="22">
        <v>1.3984974952380955</v>
      </c>
      <c r="E9" s="22">
        <v>1.2805286529680382</v>
      </c>
      <c r="F9" s="22">
        <v>1.1954705631659051</v>
      </c>
      <c r="G9" s="22">
        <v>1.1345047716894974</v>
      </c>
      <c r="H9" s="22">
        <v>1.0122980019636698</v>
      </c>
      <c r="I9" s="22">
        <v>0.90847234906138918</v>
      </c>
      <c r="J9" s="22">
        <v>0.82517252409944153</v>
      </c>
      <c r="K9" s="22">
        <v>0.67466069000507511</v>
      </c>
      <c r="N9" s="9" t="s">
        <v>238</v>
      </c>
      <c r="O9" s="10">
        <v>0.05</v>
      </c>
      <c r="P9" s="34">
        <f t="shared" si="2"/>
        <v>0.24</v>
      </c>
      <c r="Q9" s="35">
        <f t="shared" si="0"/>
        <v>3.4037865962136977</v>
      </c>
      <c r="R9" s="22">
        <v>1.1345047716894974</v>
      </c>
      <c r="S9">
        <v>1.0139572315449765</v>
      </c>
    </row>
    <row r="10" spans="1:28">
      <c r="A10" s="9">
        <f t="shared" si="1"/>
        <v>2027</v>
      </c>
      <c r="B10" s="22">
        <v>2.1908344190476177</v>
      </c>
      <c r="C10" s="22">
        <v>1.616429556400508</v>
      </c>
      <c r="D10" s="22">
        <v>1.3984974952380955</v>
      </c>
      <c r="E10" s="22">
        <v>1.2805286529680382</v>
      </c>
      <c r="F10" s="22">
        <v>1.1954705631659051</v>
      </c>
      <c r="G10" s="22">
        <v>1.1345047716894974</v>
      </c>
      <c r="H10" s="22">
        <v>1.0122980019636698</v>
      </c>
      <c r="I10" s="22">
        <v>0.90847234906138918</v>
      </c>
      <c r="J10" s="22">
        <v>0.82517252409944153</v>
      </c>
      <c r="K10" s="22">
        <v>0.67466069000507511</v>
      </c>
      <c r="N10" s="9" t="s">
        <v>239</v>
      </c>
      <c r="O10" s="10">
        <v>0.31</v>
      </c>
      <c r="P10" s="34">
        <f t="shared" si="2"/>
        <v>0.55000000000000004</v>
      </c>
      <c r="Q10" s="35">
        <f t="shared" si="0"/>
        <v>3.0371369574114806</v>
      </c>
      <c r="R10" s="22">
        <v>1.0122980019636698</v>
      </c>
      <c r="S10">
        <v>0.92424701719882263</v>
      </c>
    </row>
    <row r="11" spans="1:28">
      <c r="A11" s="9">
        <f t="shared" si="1"/>
        <v>2028</v>
      </c>
      <c r="B11" s="22">
        <v>2.1908344190476177</v>
      </c>
      <c r="C11" s="22">
        <v>1.616429556400508</v>
      </c>
      <c r="D11" s="22">
        <v>1.3984974952380955</v>
      </c>
      <c r="E11" s="22">
        <v>1.2805286529680382</v>
      </c>
      <c r="F11" s="22">
        <v>1.1954705631659051</v>
      </c>
      <c r="G11" s="22">
        <v>1.1345047716894974</v>
      </c>
      <c r="H11" s="22">
        <v>1.0122980019636698</v>
      </c>
      <c r="I11" s="22">
        <v>0.90847234906138918</v>
      </c>
      <c r="J11" s="22">
        <v>0.82517252409944153</v>
      </c>
      <c r="K11" s="22">
        <v>0.67466069000507511</v>
      </c>
      <c r="N11" s="9" t="s">
        <v>240</v>
      </c>
      <c r="O11" s="10">
        <v>0.15</v>
      </c>
      <c r="P11" s="34">
        <f t="shared" si="2"/>
        <v>0.70000000000000007</v>
      </c>
      <c r="Q11" s="35">
        <f t="shared" si="0"/>
        <v>2.7256350805479426</v>
      </c>
      <c r="R11" s="22">
        <v>0.90847234906138918</v>
      </c>
      <c r="S11">
        <v>0.77357255112962786</v>
      </c>
    </row>
    <row r="12" spans="1:28">
      <c r="A12" s="9">
        <f t="shared" si="1"/>
        <v>2029</v>
      </c>
      <c r="B12" s="22">
        <v>2.1908344190476177</v>
      </c>
      <c r="C12" s="22">
        <v>1.616429556400508</v>
      </c>
      <c r="D12" s="22">
        <v>1.3984974952380955</v>
      </c>
      <c r="E12" s="22">
        <v>1.2805286529680382</v>
      </c>
      <c r="F12" s="22">
        <v>1.1954705631659051</v>
      </c>
      <c r="G12" s="22">
        <v>1.1345047716894974</v>
      </c>
      <c r="H12" s="22">
        <v>1.0122980019636698</v>
      </c>
      <c r="I12" s="22">
        <v>0.90847234906138918</v>
      </c>
      <c r="J12" s="22">
        <v>0.82517252409944153</v>
      </c>
      <c r="K12" s="22">
        <v>0.67466069000507511</v>
      </c>
      <c r="N12" s="9" t="s">
        <v>241</v>
      </c>
      <c r="O12" s="10">
        <v>0.15</v>
      </c>
      <c r="P12" s="34">
        <f t="shared" si="2"/>
        <v>0.85000000000000009</v>
      </c>
      <c r="Q12" s="35">
        <f t="shared" si="0"/>
        <v>2.4757156137041085</v>
      </c>
      <c r="R12" s="22">
        <v>0.82517252409944153</v>
      </c>
      <c r="S12">
        <v>0.36935486214905139</v>
      </c>
    </row>
    <row r="13" spans="1:28">
      <c r="A13" s="9">
        <f t="shared" si="1"/>
        <v>2030</v>
      </c>
      <c r="B13" s="22">
        <v>2.1908344190476177</v>
      </c>
      <c r="C13" s="22">
        <v>1.616429556400508</v>
      </c>
      <c r="D13" s="22">
        <v>1.3984974952380955</v>
      </c>
      <c r="E13" s="22">
        <v>1.2805286529680382</v>
      </c>
      <c r="F13" s="22">
        <v>1.1954705631659051</v>
      </c>
      <c r="G13" s="22">
        <v>1.1345047716894974</v>
      </c>
      <c r="H13" s="22">
        <v>1.0122980019636698</v>
      </c>
      <c r="I13" s="22">
        <v>0.90847234906138918</v>
      </c>
      <c r="J13" s="22">
        <v>0.82517252409944153</v>
      </c>
      <c r="K13" s="22">
        <v>0.67466069000507511</v>
      </c>
      <c r="N13" s="9" t="s">
        <v>242</v>
      </c>
      <c r="O13" s="10">
        <v>0.15</v>
      </c>
      <c r="P13" s="34">
        <f t="shared" si="2"/>
        <v>1</v>
      </c>
      <c r="Q13" s="35">
        <f t="shared" si="0"/>
        <v>2.0241439885808266</v>
      </c>
      <c r="R13" s="22">
        <v>0.67466069000507511</v>
      </c>
      <c r="S13">
        <v>0</v>
      </c>
    </row>
    <row r="14" spans="1:28">
      <c r="A14" s="9">
        <f t="shared" si="1"/>
        <v>2031</v>
      </c>
      <c r="B14" s="22">
        <v>2.1908344190476177</v>
      </c>
      <c r="C14" s="22">
        <v>1.616429556400508</v>
      </c>
      <c r="D14" s="22">
        <v>1.3984974952380955</v>
      </c>
      <c r="E14" s="22">
        <v>1.2805286529680382</v>
      </c>
      <c r="F14" s="22">
        <v>1.1954705631659051</v>
      </c>
      <c r="G14" s="22">
        <v>1.1345047716894974</v>
      </c>
      <c r="H14" s="22">
        <v>1.0122980019636698</v>
      </c>
      <c r="I14" s="22">
        <v>0.90847234906138918</v>
      </c>
      <c r="J14" s="22">
        <v>0.82517252409944153</v>
      </c>
      <c r="K14" s="22">
        <v>0.67466069000507511</v>
      </c>
      <c r="N14" s="9"/>
      <c r="O14" s="9">
        <f>SUM(O4:O13)</f>
        <v>1</v>
      </c>
      <c r="P14" s="33"/>
      <c r="Q14" s="33"/>
      <c r="R14">
        <f>SUMPRODUCT(O4:O13,R4:R13)</f>
        <v>1.003832889357287</v>
      </c>
      <c r="S14">
        <f>SUMPRODUCT(O4:O13,S4:S13)</f>
        <v>0.76762819630588641</v>
      </c>
    </row>
    <row r="15" spans="1:28">
      <c r="A15" s="9">
        <f t="shared" si="1"/>
        <v>2032</v>
      </c>
      <c r="B15" s="22">
        <v>2.1908344190476177</v>
      </c>
      <c r="C15" s="22">
        <v>1.616429556400508</v>
      </c>
      <c r="D15" s="22">
        <v>1.3984974952380955</v>
      </c>
      <c r="E15" s="22">
        <v>1.2805286529680382</v>
      </c>
      <c r="F15" s="22">
        <v>1.1954705631659051</v>
      </c>
      <c r="G15" s="22">
        <v>1.1345047716894974</v>
      </c>
      <c r="H15" s="22">
        <v>1.0122980019636698</v>
      </c>
      <c r="I15" s="22">
        <v>0.90847234906138918</v>
      </c>
      <c r="J15" s="22">
        <v>0.82517252409944153</v>
      </c>
      <c r="K15" s="22">
        <v>0.67466069000507511</v>
      </c>
    </row>
    <row r="16" spans="1:28">
      <c r="A16" s="9">
        <f t="shared" si="1"/>
        <v>2033</v>
      </c>
      <c r="B16" s="22">
        <v>2.1908344190476177</v>
      </c>
      <c r="C16" s="22">
        <v>1.616429556400508</v>
      </c>
      <c r="D16" s="22">
        <v>1.3984974952380955</v>
      </c>
      <c r="E16" s="22">
        <v>1.2805286529680382</v>
      </c>
      <c r="F16" s="22">
        <v>1.1954705631659051</v>
      </c>
      <c r="G16" s="22">
        <v>1.1345047716894974</v>
      </c>
      <c r="H16" s="22">
        <v>1.0122980019636698</v>
      </c>
      <c r="I16" s="22">
        <v>0.90847234906138918</v>
      </c>
      <c r="J16" s="22">
        <v>0.82517252409944153</v>
      </c>
      <c r="K16" s="22">
        <v>0.67466069000507511</v>
      </c>
    </row>
    <row r="17" spans="1:11">
      <c r="A17" s="9">
        <f t="shared" si="1"/>
        <v>2034</v>
      </c>
      <c r="B17" s="22">
        <v>2.1908344190476177</v>
      </c>
      <c r="C17" s="22">
        <v>1.616429556400508</v>
      </c>
      <c r="D17" s="22">
        <v>1.3984974952380955</v>
      </c>
      <c r="E17" s="22">
        <v>1.2805286529680382</v>
      </c>
      <c r="F17" s="22">
        <v>1.1954705631659051</v>
      </c>
      <c r="G17" s="22">
        <v>1.1345047716894974</v>
      </c>
      <c r="H17" s="22">
        <v>1.0122980019636698</v>
      </c>
      <c r="I17" s="22">
        <v>0.90847234906138918</v>
      </c>
      <c r="J17" s="22">
        <v>0.82517252409944153</v>
      </c>
      <c r="K17" s="22">
        <v>0.67466069000507511</v>
      </c>
    </row>
    <row r="18" spans="1:11">
      <c r="A18" s="9">
        <f t="shared" si="1"/>
        <v>2035</v>
      </c>
      <c r="B18" s="22">
        <v>2.1908344190476177</v>
      </c>
      <c r="C18" s="22">
        <v>1.616429556400508</v>
      </c>
      <c r="D18" s="22">
        <v>1.3984974952380955</v>
      </c>
      <c r="E18" s="22">
        <v>1.2805286529680382</v>
      </c>
      <c r="F18" s="22">
        <v>1.1954705631659051</v>
      </c>
      <c r="G18" s="22">
        <v>1.1345047716894974</v>
      </c>
      <c r="H18" s="22">
        <v>1.0122980019636698</v>
      </c>
      <c r="I18" s="22">
        <v>0.90847234906138918</v>
      </c>
      <c r="J18" s="22">
        <v>0.82517252409944153</v>
      </c>
      <c r="K18" s="22">
        <v>0.67466069000507511</v>
      </c>
    </row>
    <row r="19" spans="1:11">
      <c r="A19" s="9">
        <f t="shared" si="1"/>
        <v>2036</v>
      </c>
      <c r="B19" s="22">
        <v>2.1908344190476177</v>
      </c>
      <c r="C19" s="22">
        <v>1.616429556400508</v>
      </c>
      <c r="D19" s="22">
        <v>1.3984974952380955</v>
      </c>
      <c r="E19" s="22">
        <v>1.2805286529680382</v>
      </c>
      <c r="F19" s="22">
        <v>1.1954705631659051</v>
      </c>
      <c r="G19" s="22">
        <v>1.1345047716894974</v>
      </c>
      <c r="H19" s="22">
        <v>1.0122980019636698</v>
      </c>
      <c r="I19" s="22">
        <v>0.90847234906138918</v>
      </c>
      <c r="J19" s="22">
        <v>0.82517252409944153</v>
      </c>
      <c r="K19" s="22">
        <v>0.67466069000507511</v>
      </c>
    </row>
    <row r="20" spans="1:11">
      <c r="A20" s="9">
        <f t="shared" si="1"/>
        <v>2037</v>
      </c>
      <c r="B20" s="22">
        <v>2.1908344190476177</v>
      </c>
      <c r="C20" s="22">
        <v>1.616429556400508</v>
      </c>
      <c r="D20" s="22">
        <v>1.3984974952380955</v>
      </c>
      <c r="E20" s="22">
        <v>1.2805286529680382</v>
      </c>
      <c r="F20" s="22">
        <v>1.1954705631659051</v>
      </c>
      <c r="G20" s="22">
        <v>1.1345047716894974</v>
      </c>
      <c r="H20" s="22">
        <v>1.0122980019636698</v>
      </c>
      <c r="I20" s="22">
        <v>0.90847234906138918</v>
      </c>
      <c r="J20" s="22">
        <v>0.82517252409944153</v>
      </c>
      <c r="K20" s="22">
        <v>0.67466069000507511</v>
      </c>
    </row>
    <row r="21" spans="1:11">
      <c r="A21" s="9">
        <f t="shared" si="1"/>
        <v>2038</v>
      </c>
      <c r="B21" s="22">
        <v>2.1908344190476177</v>
      </c>
      <c r="C21" s="22">
        <v>1.616429556400508</v>
      </c>
      <c r="D21" s="22">
        <v>1.3984974952380955</v>
      </c>
      <c r="E21" s="22">
        <v>1.2805286529680382</v>
      </c>
      <c r="F21" s="22">
        <v>1.1954705631659051</v>
      </c>
      <c r="G21" s="22">
        <v>1.1345047716894974</v>
      </c>
      <c r="H21" s="22">
        <v>1.0122980019636698</v>
      </c>
      <c r="I21" s="22">
        <v>0.90847234906138918</v>
      </c>
      <c r="J21" s="22">
        <v>0.82517252409944153</v>
      </c>
      <c r="K21" s="22">
        <v>0.67466069000507511</v>
      </c>
    </row>
    <row r="22" spans="1:11">
      <c r="A22" s="9">
        <f t="shared" si="1"/>
        <v>2039</v>
      </c>
      <c r="B22" s="22">
        <v>2.1908344190476177</v>
      </c>
      <c r="C22" s="22">
        <v>1.616429556400508</v>
      </c>
      <c r="D22" s="22">
        <v>1.3984974952380955</v>
      </c>
      <c r="E22" s="22">
        <v>1.2805286529680382</v>
      </c>
      <c r="F22" s="22">
        <v>1.1954705631659051</v>
      </c>
      <c r="G22" s="22">
        <v>1.1345047716894974</v>
      </c>
      <c r="H22" s="22">
        <v>1.0122980019636698</v>
      </c>
      <c r="I22" s="22">
        <v>0.90847234906138918</v>
      </c>
      <c r="J22" s="22">
        <v>0.82517252409944153</v>
      </c>
      <c r="K22" s="22">
        <v>0.67466069000507511</v>
      </c>
    </row>
    <row r="23" spans="1:11">
      <c r="A23" s="9">
        <f t="shared" si="1"/>
        <v>2040</v>
      </c>
      <c r="B23" s="22">
        <v>2.1908344190476177</v>
      </c>
      <c r="C23" s="22">
        <v>1.616429556400508</v>
      </c>
      <c r="D23" s="22">
        <v>1.3984974952380955</v>
      </c>
      <c r="E23" s="22">
        <v>1.2805286529680382</v>
      </c>
      <c r="F23" s="22">
        <v>1.1954705631659051</v>
      </c>
      <c r="G23" s="22">
        <v>1.1345047716894974</v>
      </c>
      <c r="H23" s="22">
        <v>1.0122980019636698</v>
      </c>
      <c r="I23" s="22">
        <v>0.90847234906138918</v>
      </c>
      <c r="J23" s="22">
        <v>0.82517252409944153</v>
      </c>
      <c r="K23" s="22">
        <v>0.67466069000507511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1"/>
  <sheetViews>
    <sheetView zoomScale="209" workbookViewId="0">
      <selection activeCell="B5" sqref="B5"/>
    </sheetView>
  </sheetViews>
  <sheetFormatPr defaultColWidth="8.85546875" defaultRowHeight="14.45"/>
  <cols>
    <col min="1" max="1" width="26.140625" customWidth="1"/>
    <col min="3" max="3" width="39.42578125" bestFit="1" customWidth="1"/>
  </cols>
  <sheetData>
    <row r="2" spans="1:3">
      <c r="B2" s="5" t="s">
        <v>244</v>
      </c>
    </row>
    <row r="3" spans="1:3">
      <c r="A3" s="2" t="s">
        <v>245</v>
      </c>
      <c r="B3" s="4">
        <v>0.06</v>
      </c>
      <c r="C3" s="2"/>
    </row>
    <row r="4" spans="1:3">
      <c r="A4" s="2" t="s">
        <v>246</v>
      </c>
      <c r="B4" s="4">
        <v>2.5000000000000001E-2</v>
      </c>
      <c r="C4" s="2" t="s">
        <v>247</v>
      </c>
    </row>
    <row r="5" spans="1:3">
      <c r="A5" s="2" t="s">
        <v>248</v>
      </c>
      <c r="B5" s="2">
        <v>1300</v>
      </c>
      <c r="C5" s="2" t="s">
        <v>249</v>
      </c>
    </row>
    <row r="6" spans="1:3">
      <c r="A6" s="8" t="s">
        <v>250</v>
      </c>
      <c r="B6" s="4">
        <v>5.0000000000000001E-3</v>
      </c>
      <c r="C6" s="37" t="s">
        <v>251</v>
      </c>
    </row>
    <row r="7" spans="1:3">
      <c r="A7" s="8" t="s">
        <v>252</v>
      </c>
      <c r="B7" s="4">
        <v>0.01</v>
      </c>
      <c r="C7" s="37"/>
    </row>
    <row r="8" spans="1:3">
      <c r="A8" s="8" t="s">
        <v>253</v>
      </c>
      <c r="B8" s="4">
        <v>1.4999999999999999E-2</v>
      </c>
      <c r="C8" s="37"/>
    </row>
    <row r="9" spans="1:3">
      <c r="A9" s="2" t="s">
        <v>254</v>
      </c>
      <c r="B9" s="6">
        <v>0.25</v>
      </c>
      <c r="C9" s="2" t="s">
        <v>255</v>
      </c>
    </row>
    <row r="10" spans="1:3">
      <c r="A10" s="2" t="s">
        <v>256</v>
      </c>
      <c r="B10" s="31">
        <v>0.85</v>
      </c>
      <c r="C10" s="2" t="s">
        <v>257</v>
      </c>
    </row>
    <row r="11" spans="1:3">
      <c r="A11" s="2" t="s">
        <v>258</v>
      </c>
      <c r="B11" s="7">
        <v>40</v>
      </c>
      <c r="C11" s="2" t="s">
        <v>259</v>
      </c>
    </row>
  </sheetData>
  <mergeCells count="1">
    <mergeCell ref="C6:C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25"/>
  <sheetViews>
    <sheetView showGridLines="0" zoomScale="130" zoomScaleNormal="130" workbookViewId="0">
      <selection activeCell="F15" sqref="F15"/>
    </sheetView>
  </sheetViews>
  <sheetFormatPr defaultColWidth="8.85546875" defaultRowHeight="14.45"/>
  <cols>
    <col min="1" max="1" width="37.85546875" bestFit="1" customWidth="1"/>
  </cols>
  <sheetData>
    <row r="2" spans="1:3">
      <c r="A2" s="9" t="s">
        <v>260</v>
      </c>
      <c r="B2" s="2">
        <f>SUM(CoalPlantData!F4:F199)/1000</f>
        <v>208.983</v>
      </c>
    </row>
    <row r="3" spans="1:3">
      <c r="A3" s="9" t="s">
        <v>261</v>
      </c>
      <c r="B3" s="2">
        <v>25.251999999999999</v>
      </c>
    </row>
    <row r="5" spans="1:3">
      <c r="A5" s="9" t="s">
        <v>262</v>
      </c>
      <c r="B5" s="2">
        <v>269</v>
      </c>
    </row>
    <row r="6" spans="1:3">
      <c r="A6" s="9" t="s">
        <v>263</v>
      </c>
      <c r="B6" s="2">
        <v>1343</v>
      </c>
    </row>
    <row r="7" spans="1:3">
      <c r="A7" s="9" t="s">
        <v>264</v>
      </c>
      <c r="B7" s="2">
        <v>1334</v>
      </c>
    </row>
    <row r="8" spans="1:3">
      <c r="A8" s="9" t="s">
        <v>265</v>
      </c>
      <c r="B8" s="2">
        <f>B5-(B2-B3)</f>
        <v>85.269000000000005</v>
      </c>
    </row>
    <row r="9" spans="1:3">
      <c r="A9" s="9" t="s">
        <v>266</v>
      </c>
      <c r="B9" s="2">
        <f>B8*70%*8.76</f>
        <v>522.869508</v>
      </c>
    </row>
    <row r="10" spans="1:3">
      <c r="A10" s="9" t="s">
        <v>267</v>
      </c>
      <c r="B10" s="2">
        <v>1032.51</v>
      </c>
      <c r="C10" t="s">
        <v>268</v>
      </c>
    </row>
    <row r="11" spans="1:3">
      <c r="A11" s="9" t="s">
        <v>269</v>
      </c>
      <c r="B11" s="2">
        <f>B6-B9</f>
        <v>820.130492</v>
      </c>
    </row>
    <row r="12" spans="1:3">
      <c r="A12" s="9" t="s">
        <v>270</v>
      </c>
      <c r="B12" s="2">
        <f>B7-B9</f>
        <v>811.130492</v>
      </c>
    </row>
    <row r="14" spans="1:3">
      <c r="A14" s="9" t="s">
        <v>260</v>
      </c>
      <c r="B14" s="2">
        <v>208.983</v>
      </c>
    </row>
    <row r="15" spans="1:3">
      <c r="A15" s="9" t="s">
        <v>261</v>
      </c>
      <c r="B15" s="2">
        <v>25.251999999999999</v>
      </c>
    </row>
    <row r="17" spans="1:3">
      <c r="A17" s="9" t="s">
        <v>271</v>
      </c>
      <c r="B17" s="2">
        <v>221</v>
      </c>
    </row>
    <row r="18" spans="1:3">
      <c r="A18" s="9" t="s">
        <v>272</v>
      </c>
      <c r="B18" s="2">
        <v>708</v>
      </c>
    </row>
    <row r="19" spans="1:3">
      <c r="A19" s="9" t="s">
        <v>273</v>
      </c>
      <c r="B19" s="2">
        <v>181</v>
      </c>
    </row>
    <row r="20" spans="1:3">
      <c r="A20" s="9" t="s">
        <v>274</v>
      </c>
      <c r="B20" s="2">
        <v>37.269000000000005</v>
      </c>
    </row>
    <row r="21" spans="1:3">
      <c r="A21" s="9" t="s">
        <v>266</v>
      </c>
      <c r="B21" s="2">
        <f>B20*70%*8.76</f>
        <v>228.53350800000004</v>
      </c>
    </row>
    <row r="22" spans="1:3">
      <c r="A22" s="9" t="s">
        <v>275</v>
      </c>
      <c r="B22" s="2">
        <f>B20*50%*8.76</f>
        <v>163.23822000000001</v>
      </c>
    </row>
    <row r="23" spans="1:3">
      <c r="A23" s="9" t="s">
        <v>276</v>
      </c>
      <c r="B23" s="2">
        <v>1032.51</v>
      </c>
      <c r="C23" t="s">
        <v>268</v>
      </c>
    </row>
    <row r="24" spans="1:3">
      <c r="A24" s="9" t="s">
        <v>277</v>
      </c>
      <c r="B24" s="26">
        <f>B18-B21</f>
        <v>479.46649199999996</v>
      </c>
    </row>
    <row r="25" spans="1:3">
      <c r="A25" s="9" t="s">
        <v>278</v>
      </c>
      <c r="B25" s="26">
        <f>B19-B22</f>
        <v>17.761779999999987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14A202089B44ABF43D0C03BF1B566" ma:contentTypeVersion="14" ma:contentTypeDescription="Create a new document." ma:contentTypeScope="" ma:versionID="bb169d8a075732eca8dff05b2eb459db">
  <xsd:schema xmlns:xsd="http://www.w3.org/2001/XMLSchema" xmlns:xs="http://www.w3.org/2001/XMLSchema" xmlns:p="http://schemas.microsoft.com/office/2006/metadata/properties" xmlns:ns3="6568c611-3a04-4704-8019-3db3a7c27eba" xmlns:ns4="72eeb87c-2807-47bb-b313-9845d64d7476" targetNamespace="http://schemas.microsoft.com/office/2006/metadata/properties" ma:root="true" ma:fieldsID="1b88dcc54c1ab6a1ca0fda04fe8b7c89" ns3:_="" ns4:_="">
    <xsd:import namespace="6568c611-3a04-4704-8019-3db3a7c27eba"/>
    <xsd:import namespace="72eeb87c-2807-47bb-b313-9845d64d74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8c611-3a04-4704-8019-3db3a7c27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eb87c-2807-47bb-b313-9845d64d747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68c611-3a04-4704-8019-3db3a7c27eba" xsi:nil="true"/>
  </documentManagement>
</p:properties>
</file>

<file path=customXml/itemProps1.xml><?xml version="1.0" encoding="utf-8"?>
<ds:datastoreItem xmlns:ds="http://schemas.openxmlformats.org/officeDocument/2006/customXml" ds:itemID="{185590A2-D2FF-4965-ACF5-F67B45644DA3}"/>
</file>

<file path=customXml/itemProps2.xml><?xml version="1.0" encoding="utf-8"?>
<ds:datastoreItem xmlns:ds="http://schemas.openxmlformats.org/officeDocument/2006/customXml" ds:itemID="{B8FD37E5-4F8F-4144-9C9D-5DE4745807FB}"/>
</file>

<file path=customXml/itemProps3.xml><?xml version="1.0" encoding="utf-8"?>
<ds:datastoreItem xmlns:ds="http://schemas.openxmlformats.org/officeDocument/2006/customXml" ds:itemID="{78BA75F0-A3D0-4876-907E-64BA6CBCF2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Debabrata Chattopadhyay</dc:creator>
  <cp:keywords/>
  <dc:description/>
  <cp:lastModifiedBy>Hannah Luscombe</cp:lastModifiedBy>
  <cp:revision/>
  <dcterms:created xsi:type="dcterms:W3CDTF">2021-06-05T11:37:27Z</dcterms:created>
  <dcterms:modified xsi:type="dcterms:W3CDTF">2024-08-15T15:22:58Z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0x01010083E14A202089B44ABF43D0C03BF1B566</vt:lpwstr>
  </property>
</Properties>
</file>