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67297ddd5e8bd1/Documents/"/>
    </mc:Choice>
  </mc:AlternateContent>
  <xr:revisionPtr revIDLastSave="256" documentId="8_{8B0A0CD0-C40A-4459-B693-C4A30345D742}" xr6:coauthVersionLast="47" xr6:coauthVersionMax="47" xr10:uidLastSave="{6880E29C-24F2-4491-A064-4D69B9CCD9B4}"/>
  <bookViews>
    <workbookView xWindow="-28920" yWindow="-120" windowWidth="29040" windowHeight="15720" activeTab="5" xr2:uid="{00000000-000D-0000-FFFF-FFFF00000000}"/>
  </bookViews>
  <sheets>
    <sheet name="Crowdfunding" sheetId="1" r:id="rId1"/>
    <sheet name="Pivot Table1" sheetId="2" r:id="rId2"/>
    <sheet name="Pivot Table2" sheetId="4" r:id="rId3"/>
    <sheet name="Pivot Table3" sheetId="10" r:id="rId4"/>
    <sheet name="Outcome Based on Goal" sheetId="11" r:id="rId5"/>
    <sheet name="Statistical Analysis" sheetId="12" r:id="rId6"/>
  </sheets>
  <definedNames>
    <definedName name="_xlnm._FilterDatabase" localSheetId="0" hidden="1">Crowdfunding!$A$1:$T$1001</definedName>
  </definedNames>
  <calcPr calcId="191029" concurrentCalc="0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2" l="1"/>
  <c r="I6" i="12"/>
  <c r="I5" i="12"/>
  <c r="I4" i="12"/>
  <c r="I3" i="12"/>
  <c r="I2" i="12"/>
  <c r="G7" i="12"/>
  <c r="G6" i="12"/>
  <c r="G5" i="12"/>
  <c r="G4" i="12"/>
  <c r="G3" i="12"/>
  <c r="G2" i="12"/>
  <c r="D3" i="11"/>
  <c r="B3" i="11"/>
  <c r="C3" i="11"/>
  <c r="E3" i="11"/>
  <c r="H3" i="11"/>
  <c r="D4" i="11"/>
  <c r="B4" i="11"/>
  <c r="C4" i="11"/>
  <c r="E4" i="11"/>
  <c r="H4" i="11"/>
  <c r="D5" i="11"/>
  <c r="B5" i="11"/>
  <c r="C5" i="11"/>
  <c r="E5" i="11"/>
  <c r="H5" i="11"/>
  <c r="D6" i="11"/>
  <c r="B6" i="11"/>
  <c r="C6" i="11"/>
  <c r="E6" i="11"/>
  <c r="H6" i="11"/>
  <c r="D7" i="11"/>
  <c r="B7" i="11"/>
  <c r="C7" i="11"/>
  <c r="E7" i="11"/>
  <c r="H7" i="11"/>
  <c r="D8" i="11"/>
  <c r="B8" i="11"/>
  <c r="C8" i="11"/>
  <c r="E8" i="11"/>
  <c r="H8" i="11"/>
  <c r="D9" i="11"/>
  <c r="B9" i="11"/>
  <c r="C9" i="11"/>
  <c r="E9" i="11"/>
  <c r="H9" i="11"/>
  <c r="D10" i="11"/>
  <c r="B10" i="11"/>
  <c r="C10" i="11"/>
  <c r="E10" i="11"/>
  <c r="H10" i="11"/>
  <c r="D11" i="11"/>
  <c r="B11" i="11"/>
  <c r="C11" i="11"/>
  <c r="E11" i="11"/>
  <c r="H11" i="11"/>
  <c r="D12" i="11"/>
  <c r="B12" i="11"/>
  <c r="C12" i="11"/>
  <c r="E12" i="11"/>
  <c r="H12" i="11"/>
  <c r="D13" i="11"/>
  <c r="B13" i="11"/>
  <c r="C13" i="11"/>
  <c r="E13" i="11"/>
  <c r="H13" i="11"/>
  <c r="D2" i="11"/>
  <c r="B2" i="11"/>
  <c r="C2" i="11"/>
  <c r="E2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M1001" i="1"/>
  <c r="I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<sst xmlns="http://schemas.openxmlformats.org/spreadsheetml/2006/main" count="9069" uniqueCount="2114">
  <si>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</si>
  <si>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</si>
  <si>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</si>
  <si>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</si>
  <si>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</si>
  <si>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</si>
  <si>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</si>
  <si>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</si>
  <si>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</si>
  <si>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</si>
  <si>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</si>
  <si>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</si>
  <si>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</si>
  <si>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</si>
  <si>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</si>
  <si>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</si>
  <si>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</si>
  <si>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</si>
  <si>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</si>
  <si>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</si>
  <si>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</si>
  <si>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</si>
  <si>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</si>
  <si>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</si>
  <si>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</si>
  <si>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</si>
  <si>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</si>
  <si>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</si>
  <si>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</si>
  <si>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</si>
  <si>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</si>
  <si>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</si>
  <si>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</si>
  <si>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</si>
  <si>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</si>
  <si>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</si>
  <si>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</si>
  <si>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</si>
  <si>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</si>
  <si>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</si>
  <si>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</si>
  <si>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</si>
  <si>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</si>
  <si>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</si>
  <si>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</si>
  <si>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</si>
  <si>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</si>
  <si>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</si>
  <si>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</si>
  <si>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</si>
  <si>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</si>
  <si>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</si>
  <si>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</si>
  <si>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</si>
  <si>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</si>
  <si>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</si>
  <si>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</si>
  <si>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</si>
  <si>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</si>
  <si>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</si>
  <si>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</si>
  <si>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</si>
  <si>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</si>
  <si>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</si>
  <si>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</si>
  <si>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</si>
  <si>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</si>
  <si>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</si>
  <si>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</si>
  <si>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</si>
  <si>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</si>
  <si>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</si>
  <si>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</si>
  <si>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</si>
  <si>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</si>
  <si>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</si>
  <si>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</si>
  <si>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</si>
  <si>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</si>
  <si>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</si>
  <si>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</si>
  <si>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</si>
  <si>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</si>
  <si>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</si>
  <si>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</si>
  <si>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</si>
  <si>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</si>
  <si>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</si>
  <si>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</si>
  <si>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</si>
  <si>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</si>
  <si>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</si>
  <si>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</si>
  <si>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</si>
  <si>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</si>
  <si>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</si>
  <si>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</si>
  <si>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</si>
  <si>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</si>
  <si>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</si>
  <si>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</si>
  <si>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</si>
  <si>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</si>
  <si>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</si>
  <si>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</si>
  <si>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</si>
  <si>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</si>
  <si>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</si>
  <si>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</si>
  <si>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</si>
  <si>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</si>
  <si>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</si>
  <si>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</si>
  <si>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</si>
  <si>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</si>
  <si>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</si>
  <si>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</si>
  <si>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</si>
  <si>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</si>
  <si>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</si>
  <si>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</si>
  <si>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</si>
  <si>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</si>
  <si>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</si>
  <si>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</si>
  <si>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</si>
  <si>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</si>
  <si>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</si>
  <si>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</si>
  <si>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</si>
  <si>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</si>
  <si>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</si>
  <si>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</si>
  <si>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</si>
  <si>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</si>
  <si>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</si>
  <si>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</si>
  <si>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</si>
  <si>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</si>
  <si>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</si>
  <si>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</si>
  <si>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</si>
  <si>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</si>
  <si>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</si>
  <si>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</si>
  <si>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</si>
  <si>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</si>
  <si>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</si>
  <si>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</si>
  <si>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</si>
  <si>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</si>
  <si>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</si>
  <si>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</si>
  <si>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</si>
  <si>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</si>
  <si>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</si>
  <si>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</si>
  <si>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</si>
  <si>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</si>
  <si>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</si>
  <si>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</si>
  <si>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</si>
  <si>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</si>
  <si>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</si>
  <si>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</si>
  <si>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</si>
  <si>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</si>
  <si>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</si>
  <si>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</si>
  <si>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</si>
  <si>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</si>
  <si>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</si>
  <si>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</si>
  <si>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</si>
  <si>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</si>
  <si>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</si>
  <si>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</si>
  <si>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</si>
  <si>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</si>
  <si>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</si>
  <si>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</si>
  <si>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</si>
  <si>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</si>
  <si>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</si>
  <si>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</si>
  <si>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</si>
  <si>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</si>
  <si>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</si>
  <si>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</si>
  <si>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</si>
  <si>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</si>
  <si>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</si>
  <si>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</si>
  <si>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</si>
  <si>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</si>
  <si>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</si>
  <si>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</si>
  <si>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</si>
  <si>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</si>
  <si>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</si>
  <si>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</si>
  <si>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</si>
  <si>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</si>
  <si>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</si>
  <si>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</si>
  <si>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</si>
  <si>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</si>
  <si>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</si>
  <si>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</si>
  <si>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</si>
  <si>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</si>
  <si>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</si>
  <si>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</si>
  <si>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</si>
  <si>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</si>
  <si>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</si>
  <si>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</si>
  <si>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</si>
  <si>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</si>
  <si>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</si>
  <si>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</si>
  <si>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</si>
  <si>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</si>
  <si>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</si>
  <si>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</si>
  <si>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</si>
  <si>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</si>
  <si>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</si>
  <si>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</si>
  <si>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</si>
  <si>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</si>
  <si>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</si>
  <si>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</si>
  <si>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</si>
  <si>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</si>
  <si>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</si>
  <si>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</si>
  <si>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</si>
  <si>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</si>
  <si>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</si>
  <si>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</si>
  <si>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</si>
  <si>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</si>
  <si>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</si>
  <si>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</si>
  <si>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</si>
  <si>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</si>
  <si>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</si>
  <si>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</si>
  <si>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</si>
  <si>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</si>
  <si>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</si>
  <si>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</si>
  <si>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</si>
  <si>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</si>
  <si>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</si>
  <si>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</si>
  <si>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</si>
  <si>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</si>
  <si>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</si>
  <si>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</si>
  <si>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</si>
  <si>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</si>
  <si>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</si>
  <si>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</si>
  <si>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</si>
  <si>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</si>
  <si>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</si>
  <si>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</si>
  <si>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</si>
  <si>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</si>
  <si>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</si>
  <si>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</si>
  <si>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</si>
  <si>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</si>
  <si>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</si>
  <si>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</si>
  <si>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</si>
  <si>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</si>
  <si>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</si>
  <si>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</si>
  <si>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</si>
  <si>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</si>
  <si>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</si>
  <si>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</si>
  <si>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</si>
  <si>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</si>
  <si>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</si>
  <si>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</si>
  <si>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</si>
  <si>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</si>
  <si>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</si>
  <si>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</si>
  <si>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</si>
  <si>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</si>
  <si>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</si>
  <si>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</si>
  <si>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</si>
  <si>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</si>
  <si>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</si>
  <si>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</si>
  <si>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</si>
  <si>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</si>
  <si>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</si>
  <si>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</si>
  <si>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</si>
  <si>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</si>
  <si>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</si>
  <si>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</si>
  <si>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</si>
  <si>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</si>
  <si>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</si>
  <si>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</si>
  <si>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</si>
  <si>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</si>
  <si>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</si>
  <si>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</si>
  <si>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</si>
  <si>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</si>
  <si>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</si>
  <si>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</si>
  <si>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</si>
  <si>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</si>
  <si>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</si>
  <si>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</si>
  <si>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</si>
  <si>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</si>
  <si>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</si>
  <si>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</si>
  <si>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</si>
  <si>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</si>
  <si>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</si>
  <si>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</si>
  <si>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</si>
  <si>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</si>
  <si>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</si>
  <si>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</si>
  <si>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</si>
  <si>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</si>
  <si>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</si>
  <si>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</si>
  <si>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</si>
  <si>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</si>
  <si>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</si>
  <si>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</si>
  <si>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</si>
  <si>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</si>
  <si>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</si>
  <si>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</si>
  <si>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</si>
  <si>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</si>
  <si>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</si>
  <si>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</si>
  <si>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</si>
  <si>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</si>
  <si>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</si>
  <si>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</si>
  <si>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</si>
  <si>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</si>
  <si>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</si>
  <si>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</si>
  <si>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</si>
  <si>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</si>
  <si>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</si>
  <si>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</si>
  <si>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</si>
  <si>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</si>
  <si>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</si>
  <si>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</si>
  <si>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</si>
  <si>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</si>
  <si>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</si>
  <si>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</si>
  <si>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</si>
  <si>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</si>
  <si>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</si>
  <si>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</si>
  <si>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</si>
  <si>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</si>
  <si>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</si>
  <si>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</si>
  <si>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</si>
  <si>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</si>
  <si>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</si>
  <si>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</si>
  <si>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</si>
  <si>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</si>
  <si>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</si>
  <si>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</si>
  <si>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</si>
  <si>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</si>
  <si>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</si>
  <si>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</si>
  <si>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</si>
  <si>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</si>
  <si>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</si>
  <si>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</si>
  <si>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</si>
  <si>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</si>
  <si>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</si>
  <si>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</si>
  <si>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</si>
  <si>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</si>
  <si>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</si>
  <si>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</si>
  <si>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</si>
  <si>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</si>
  <si>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</si>
  <si>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</si>
  <si>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</si>
  <si>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</si>
  <si>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</si>
  <si>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</si>
  <si>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</si>
  <si>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</si>
  <si>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</si>
  <si>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</si>
  <si>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</si>
  <si>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</si>
  <si>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</si>
  <si>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</si>
  <si>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</si>
  <si>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</si>
  <si>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</si>
  <si>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</si>
  <si>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</si>
  <si>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</si>
  <si>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</si>
  <si>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</si>
  <si>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</si>
  <si>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</si>
  <si>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</si>
  <si>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</si>
  <si>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</si>
  <si>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</si>
  <si>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</si>
  <si>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</si>
  <si>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</si>
  <si>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</si>
  <si>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</si>
  <si>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</si>
  <si>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</si>
  <si>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</si>
  <si>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</si>
  <si>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</si>
  <si>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</si>
  <si>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</si>
  <si>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</si>
  <si>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</si>
  <si>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</si>
  <si>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</si>
  <si>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</si>
  <si>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</si>
  <si>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</si>
  <si>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</si>
  <si>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</si>
  <si>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</si>
  <si>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</si>
  <si>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</si>
  <si>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</si>
  <si>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</si>
  <si>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</si>
  <si>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</si>
  <si>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</si>
  <si>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</si>
  <si>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</si>
  <si>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</si>
  <si>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</si>
  <si>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</si>
  <si>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</si>
  <si>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</si>
  <si>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</si>
  <si>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</si>
  <si>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</si>
  <si>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</si>
  <si>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</si>
  <si>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</si>
  <si>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</si>
  <si>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</si>
  <si>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</si>
  <si>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</si>
  <si>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</si>
  <si>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</si>
  <si>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</si>
  <si>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</si>
  <si>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</si>
  <si>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</si>
  <si>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</si>
  <si>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</si>
  <si>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</si>
  <si>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</si>
  <si>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</si>
  <si>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</si>
  <si>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</si>
  <si>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</si>
  <si>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</si>
  <si>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</si>
  <si>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</si>
  <si>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</si>
  <si>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</si>
  <si>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</si>
  <si>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</si>
  <si>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</si>
  <si>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</si>
  <si>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</si>
  <si>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</si>
  <si>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</si>
  <si>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</si>
  <si>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</si>
  <si>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</si>
  <si>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</si>
  <si>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</si>
  <si>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</si>
  <si>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</si>
  <si>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</si>
  <si>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</si>
  <si>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</si>
  <si>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</si>
  <si>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</si>
  <si>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</si>
  <si>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</si>
  <si>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</si>
  <si>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</si>
  <si>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</si>
  <si>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</si>
  <si>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</si>
  <si>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</si>
  <si>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</si>
  <si>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</si>
  <si>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</si>
  <si>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</si>
  <si>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</si>
  <si>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</si>
  <si>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</si>
  <si>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</si>
  <si>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</si>
  <si>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</si>
  <si>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</si>
  <si>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</si>
  <si>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</si>
  <si>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</si>
  <si>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</si>
  <si>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</si>
  <si>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</si>
  <si>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</si>
  <si>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</si>
  <si>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</si>
  <si>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</si>
  <si>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</si>
  <si>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</si>
  <si>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</si>
  <si>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</si>
  <si>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</si>
  <si>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</si>
  <si>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</si>
  <si>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</si>
  <si>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</si>
  <si>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</si>
  <si>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</si>
  <si>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</si>
  <si>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</si>
  <si>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</si>
  <si>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</si>
  <si>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</si>
  <si>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</si>
  <si>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</si>
  <si>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</si>
  <si>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</si>
  <si>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</si>
  <si>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</si>
  <si>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</si>
  <si>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</si>
  <si>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</si>
  <si>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</si>
  <si>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</si>
  <si>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</si>
  <si>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</si>
  <si>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</si>
  <si>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</si>
  <si>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</si>
  <si>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</si>
  <si>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</si>
  <si>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</si>
  <si>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</si>
  <si>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</si>
  <si>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</si>
  <si>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</si>
  <si>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</si>
  <si>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</si>
  <si>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</si>
  <si>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</si>
  <si>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</si>
  <si>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</si>
  <si>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</si>
  <si>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</si>
  <si>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</si>
  <si>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</si>
  <si>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</si>
  <si>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</si>
  <si>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</si>
  <si>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</si>
  <si>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</si>
  <si>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</si>
  <si>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</si>
  <si>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</si>
  <si>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</si>
  <si>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</si>
  <si>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</si>
  <si>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</si>
  <si>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</si>
  <si>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</si>
  <si>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</si>
  <si>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</si>
  <si>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</si>
  <si>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</si>
  <si>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</si>
  <si>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</si>
  <si>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</si>
  <si>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</si>
  <si>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</si>
  <si>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</si>
  <si>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</si>
  <si>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</si>
  <si>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</si>
  <si>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</si>
  <si>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</si>
  <si>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</si>
  <si>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</si>
  <si>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</si>
  <si>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</si>
  <si>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</si>
  <si>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</si>
  <si>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</si>
  <si>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</si>
  <si>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</si>
  <si>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</si>
  <si>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</si>
  <si>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</si>
  <si>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</si>
  <si>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</si>
  <si>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</si>
  <si>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</si>
  <si>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</si>
  <si>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</si>
  <si>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</si>
  <si>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</si>
  <si>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</si>
  <si>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</si>
  <si>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</si>
  <si>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</si>
  <si>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</si>
  <si>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</si>
  <si>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</si>
  <si>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</si>
  <si>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</si>
  <si>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</si>
  <si>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</si>
  <si>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</si>
  <si>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</si>
  <si>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</si>
  <si>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</si>
  <si>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</si>
  <si>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</si>
  <si>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</si>
  <si>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</si>
  <si>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</si>
  <si>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</si>
  <si>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</si>
  <si>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</si>
  <si>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</si>
  <si>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</si>
  <si>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</si>
  <si>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</si>
  <si>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</si>
  <si>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</si>
  <si>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</si>
  <si>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</si>
  <si>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</si>
  <si>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</si>
  <si>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</si>
  <si>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</si>
  <si>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</si>
  <si>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</si>
  <si>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</si>
  <si>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</si>
  <si>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</si>
  <si>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</si>
  <si>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</si>
  <si>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</si>
  <si>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</si>
  <si>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</si>
  <si>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</si>
  <si>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</si>
  <si>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</si>
  <si>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</si>
  <si>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</si>
  <si>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</si>
  <si>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</si>
  <si>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</si>
  <si>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</si>
  <si>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</si>
  <si>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</si>
  <si>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</si>
  <si>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</si>
  <si>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</si>
  <si>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</si>
  <si>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</si>
  <si>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</si>
  <si>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</si>
  <si>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</si>
  <si>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</si>
  <si>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</si>
  <si>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</si>
  <si>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</si>
  <si>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</si>
  <si>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</si>
  <si>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</si>
  <si>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</si>
  <si>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</si>
  <si>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</si>
  <si>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</si>
  <si>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</si>
  <si>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</si>
  <si>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</si>
  <si>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</si>
  <si>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</si>
  <si>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</si>
  <si>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</si>
  <si>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</si>
  <si>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</si>
  <si>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</si>
  <si>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</si>
  <si>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</si>
  <si>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</si>
  <si>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</si>
  <si>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</si>
  <si>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</si>
  <si>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</si>
  <si>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</si>
  <si>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</si>
  <si>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</si>
  <si>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</si>
  <si>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</si>
  <si>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</si>
  <si>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</si>
  <si>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</si>
  <si>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</si>
  <si>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</si>
  <si>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</si>
  <si>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</si>
  <si>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</si>
  <si>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</si>
  <si>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</si>
  <si>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</si>
  <si>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</si>
  <si>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</si>
  <si>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</si>
  <si>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</si>
  <si>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</si>
  <si>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</si>
  <si>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</si>
  <si>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</si>
  <si>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</si>
  <si>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</si>
  <si>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</si>
  <si>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</si>
  <si>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</si>
  <si>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</si>
  <si>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</si>
  <si>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</si>
  <si>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</si>
  <si>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</si>
  <si>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</si>
  <si>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</si>
  <si>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</si>
  <si>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</si>
  <si>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</si>
  <si>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</si>
  <si>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</si>
  <si>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</si>
  <si>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</si>
  <si>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</si>
  <si>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</si>
  <si>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</si>
  <si>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</si>
  <si>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</si>
  <si>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</si>
  <si>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</si>
  <si>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</si>
  <si>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</si>
  <si>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</si>
  <si>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</si>
  <si>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</si>
  <si>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</si>
  <si>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</si>
  <si>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</si>
  <si>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</si>
  <si>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</si>
  <si>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</si>
  <si>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</si>
  <si>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</si>
  <si>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</si>
  <si>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</si>
  <si>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</si>
  <si>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</si>
  <si>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</si>
  <si>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</si>
  <si>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</si>
  <si>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</si>
  <si>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</si>
  <si>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</si>
  <si>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</si>
  <si>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</si>
  <si>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</si>
  <si>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</si>
  <si>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</si>
  <si>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</si>
  <si>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</si>
  <si>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</si>
  <si>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</si>
  <si>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</si>
  <si>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</si>
  <si>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</si>
  <si>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</si>
  <si>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</si>
  <si>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</si>
  <si>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</si>
  <si>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</si>
  <si>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</si>
  <si>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</si>
  <si>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</si>
  <si>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</si>
  <si>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</si>
  <si>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</si>
  <si>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</si>
  <si>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</si>
  <si>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</si>
  <si>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</si>
  <si>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</si>
  <si>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</si>
  <si>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</si>
  <si>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</si>
  <si>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</si>
  <si>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</si>
  <si>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</si>
  <si>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</si>
  <si>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</si>
  <si>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</si>
  <si>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</si>
  <si>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</si>
  <si>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</si>
  <si>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</si>
  <si>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</si>
  <si>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</si>
  <si>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</si>
  <si>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</si>
  <si>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</si>
  <si>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</si>
  <si>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</si>
  <si>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</si>
  <si>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</si>
  <si>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</si>
  <si>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</si>
  <si>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</si>
  <si>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</si>
  <si>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</si>
  <si>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</si>
  <si>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</si>
  <si>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</si>
  <si>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</si>
  <si>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</si>
  <si>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</si>
  <si>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</si>
  <si>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</si>
  <si>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</si>
  <si>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</si>
  <si>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</si>
  <si>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</si>
  <si>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</si>
  <si>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</si>
  <si>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</si>
  <si>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</si>
  <si>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</si>
  <si>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</si>
  <si>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</si>
  <si>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</si>
  <si>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</si>
  <si>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</si>
  <si>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</si>
  <si>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</si>
  <si>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</si>
  <si>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</si>
  <si>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</si>
  <si>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</si>
  <si>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</si>
  <si>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</si>
  <si>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</si>
  <si>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</si>
  <si>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</si>
  <si>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</si>
  <si>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</si>
  <si>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</si>
  <si>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</si>
  <si>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</si>
  <si>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</si>
  <si>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</si>
  <si>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</si>
  <si>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</si>
  <si>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</si>
  <si>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</si>
  <si>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</si>
  <si>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</si>
  <si>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</si>
  <si>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</si>
  <si>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</si>
  <si>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</si>
  <si>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</si>
  <si>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</si>
  <si>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</si>
  <si>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</si>
  <si>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</si>
  <si>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</si>
  <si>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</si>
  <si>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</si>
  <si>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</si>
  <si>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</si>
  <si>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</si>
  <si>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</si>
  <si>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</si>
  <si>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</si>
  <si>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</si>
  <si>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</si>
  <si>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</si>
  <si>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</si>
  <si>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</si>
  <si>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</si>
  <si>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</si>
  <si>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</si>
  <si>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</si>
  <si>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</si>
  <si>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</si>
  <si>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</si>
  <si>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</si>
  <si>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</si>
  <si>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</si>
  <si>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</si>
  <si>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</si>
  <si>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</si>
  <si>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</si>
  <si>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</si>
  <si>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</si>
  <si>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</si>
  <si>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</si>
  <si>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</si>
  <si>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</si>
  <si>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</si>
  <si>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</si>
  <si>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</si>
  <si>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</si>
  <si>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</si>
  <si>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</si>
  <si>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</si>
  <si>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</si>
  <si>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</si>
  <si>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</si>
  <si>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</si>
  <si>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</si>
  <si>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</si>
  <si>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</si>
  <si>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</si>
  <si>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</si>
  <si>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</si>
  <si>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</si>
  <si>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</si>
  <si>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</si>
  <si>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</si>
  <si>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</si>
  <si>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</si>
  <si>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</si>
  <si>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</si>
  <si>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</si>
  <si>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</si>
  <si>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</si>
  <si>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</si>
  <si>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</si>
  <si>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</si>
  <si>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</si>
  <si>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</si>
  <si>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</si>
  <si>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</si>
  <si>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</si>
  <si>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</si>
  <si>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</si>
  <si>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</si>
  <si>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</si>
  <si>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</si>
  <si>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</si>
  <si>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</si>
  <si>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</si>
  <si>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</si>
  <si>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</si>
  <si>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</si>
  <si>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</si>
  <si>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</si>
  <si>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</si>
  <si>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</si>
  <si>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</si>
  <si>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</si>
  <si>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</si>
  <si>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</si>
  <si>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</si>
  <si>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</si>
  <si>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</si>
  <si>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</si>
  <si>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</si>
  <si>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</si>
  <si>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</si>
  <si>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</si>
  <si>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</si>
  <si>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</si>
  <si>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</si>
  <si>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</si>
  <si>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</si>
  <si>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</si>
  <si>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</si>
  <si>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</si>
  <si>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</si>
  <si>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</si>
  <si>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</si>
  <si>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</si>
  <si>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</si>
  <si>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</si>
  <si>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</si>
  <si>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</si>
  <si>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</si>
  <si>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</si>
  <si>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</si>
  <si>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</si>
  <si>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</si>
  <si>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</si>
  <si>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</si>
  <si>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</si>
  <si>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</si>
  <si>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</si>
  <si>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</si>
  <si>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</si>
  <si>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</si>
  <si>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</si>
  <si>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</si>
  <si>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</si>
  <si>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</si>
  <si>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</si>
  <si>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</si>
  <si>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</si>
  <si>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</si>
  <si>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</si>
  <si>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</si>
  <si>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</si>
  <si>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</si>
  <si>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</si>
  <si>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</si>
  <si>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</si>
  <si>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</si>
  <si>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</si>
  <si>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</si>
  <si>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</si>
  <si>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</si>
  <si>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</si>
  <si>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</si>
  <si>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</si>
  <si>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</si>
  <si>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</si>
  <si>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</si>
  <si>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</si>
  <si>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</si>
  <si>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</si>
  <si>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</si>
  <si>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</si>
  <si>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</si>
  <si>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</si>
  <si>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</si>
  <si>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</si>
  <si>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</si>
  <si>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</si>
  <si>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</si>
  <si>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</si>
  <si>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</si>
  <si>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</si>
  <si>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</si>
  <si>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</si>
  <si>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</si>
  <si>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</si>
  <si>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</si>
  <si>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</si>
  <si>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</si>
  <si>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</si>
  <si>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</si>
  <si>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</si>
  <si>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</si>
  <si>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</si>
  <si>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</si>
  <si>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</si>
  <si>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</si>
  <si>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</si>
  <si>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</si>
  <si>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</si>
  <si>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</si>
  <si>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</si>
  <si>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</si>
  <si>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</si>
  <si>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</si>
  <si>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</si>
  <si>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</si>
  <si>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</si>
  <si>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</si>
  <si>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</si>
  <si>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</si>
  <si>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</si>
  <si>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</si>
  <si>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</si>
  <si>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</si>
  <si>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</si>
  <si>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</si>
  <si>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</si>
  <si>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</si>
  <si>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</si>
  <si>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</si>
  <si>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</si>
  <si>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</si>
  <si>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</si>
  <si>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</si>
  <si>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</si>
  <si>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</si>
  <si>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</si>
  <si>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</si>
  <si>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</si>
  <si>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</si>
  <si>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</si>
  <si>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</si>
  <si>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</si>
  <si>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</si>
  <si>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</si>
  <si>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</si>
  <si>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</si>
  <si>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</si>
  <si>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</si>
  <si>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</si>
  <si>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</si>
  <si>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</si>
  <si>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</si>
  <si>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</si>
  <si>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</si>
  <si>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</si>
  <si>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</si>
  <si>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</si>
  <si>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</si>
  <si>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</si>
  <si>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</si>
  <si>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</si>
  <si>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</si>
  <si>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</si>
  <si>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</si>
  <si>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</si>
  <si>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</si>
  <si>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</si>
  <si>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</si>
  <si>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</si>
  <si>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</si>
  <si>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</si>
  <si>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</si>
  <si>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</si>
  <si>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</si>
  <si>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</si>
  <si>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</si>
  <si>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</si>
  <si>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</si>
  <si>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</si>
  <si>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</si>
  <si>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</si>
  <si>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</si>
  <si>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</si>
  <si>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</si>
  <si>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</si>
  <si>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</si>
  <si>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</si>
  <si>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</si>
  <si>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</si>
  <si>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</si>
  <si>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</si>
  <si>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</si>
  <si>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</si>
  <si>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</si>
  <si>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</si>
  <si>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</si>
  <si>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</si>
  <si>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</si>
  <si>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</si>
  <si>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</si>
  <si>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</si>
  <si>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</si>
  <si>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</si>
  <si>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</si>
  <si>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</si>
  <si>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</si>
  <si>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</si>
  <si>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</si>
  <si>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</si>
  <si>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</si>
  <si>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</si>
  <si>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</si>
  <si>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</si>
  <si>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</si>
  <si>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</si>
  <si>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</si>
  <si>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</si>
  <si>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</si>
  <si>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</si>
  <si>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</si>
  <si>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</si>
  <si>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</si>
  <si>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</si>
  <si>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</si>
  <si>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</si>
  <si>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</si>
  <si>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</si>
  <si>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</si>
  <si>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</si>
  <si>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</si>
  <si>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</si>
  <si>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</si>
  <si>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</si>
  <si>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</si>
  <si>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</si>
  <si>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</si>
  <si>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</si>
  <si>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</si>
  <si>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</si>
  <si>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</si>
  <si>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</si>
  <si>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</si>
  <si>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</si>
  <si>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</si>
  <si>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</si>
  <si>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</si>
  <si>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</si>
  <si>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</si>
  <si>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</si>
  <si>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</si>
  <si>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</si>
  <si>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</si>
  <si>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</si>
  <si>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</si>
  <si>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</si>
  <si>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</si>
  <si>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</si>
  <si>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</si>
  <si>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</si>
  <si>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</si>
  <si>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</si>
  <si>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</si>
  <si>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</si>
  <si>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</si>
  <si>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</si>
  <si>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</si>
  <si>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</si>
  <si>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</si>
  <si>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</si>
  <si>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</si>
  <si>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</si>
  <si>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</si>
  <si>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</si>
  <si>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</si>
  <si>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</si>
  <si>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</si>
  <si>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</si>
  <si>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</si>
  <si>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</si>
  <si>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</si>
  <si>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</si>
  <si>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</si>
  <si>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</si>
  <si>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</si>
  <si>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</si>
  <si>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</si>
  <si>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</si>
  <si>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</si>
  <si>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</si>
  <si>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</si>
  <si>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</si>
  <si>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</si>
  <si>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</si>
  <si>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</si>
  <si>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</si>
  <si>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</si>
  <si>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</si>
  <si>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</si>
  <si>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</si>
  <si>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</si>
  <si>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</si>
  <si>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</si>
  <si>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</si>
  <si>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</si>
  <si>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</si>
  <si>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</si>
  <si>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</si>
  <si>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</si>
  <si>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</si>
  <si>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</si>
  <si>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</si>
  <si>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</si>
  <si>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</si>
  <si>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</si>
  <si>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</si>
  <si>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</si>
  <si>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</si>
  <si>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</si>
  <si>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</si>
  <si>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</si>
  <si>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</si>
  <si>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</si>
  <si>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</si>
  <si>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</si>
  <si>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</si>
  <si>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</si>
  <si>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</si>
  <si>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</si>
  <si>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</si>
  <si>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</si>
  <si>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</si>
  <si>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</si>
  <si>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</si>
  <si>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</si>
  <si>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</si>
  <si>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</si>
  <si>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</si>
  <si>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</si>
  <si>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</si>
  <si>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</si>
  <si>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</si>
  <si>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</si>
  <si>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</si>
  <si>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</si>
  <si>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</si>
  <si>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</si>
  <si>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</si>
  <si>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</si>
  <si>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</si>
  <si>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</si>
  <si>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</si>
  <si>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</si>
  <si>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</si>
  <si>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</si>
  <si>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</si>
  <si>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</si>
  <si>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</si>
  <si>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</si>
  <si>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</si>
  <si>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</si>
  <si>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</si>
  <si>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</si>
  <si>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</si>
  <si>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</si>
  <si>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</si>
  <si>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</si>
  <si>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</si>
  <si>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</si>
  <si>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</si>
  <si>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</si>
  <si>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</si>
  <si>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</si>
  <si>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</si>
  <si>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</si>
  <si>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</si>
  <si>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</si>
  <si>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</si>
  <si>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</si>
  <si>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</si>
  <si>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</si>
  <si>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</si>
  <si>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</si>
  <si>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</si>
  <si>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</si>
  <si>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</si>
  <si>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</si>
  <si>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</si>
  <si>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</si>
  <si>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</si>
  <si>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</si>
  <si>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</si>
  <si>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</si>
  <si>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</si>
  <si>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</si>
  <si>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</si>
  <si>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</si>
  <si>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</si>
  <si>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</si>
  <si>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</si>
  <si>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</si>
  <si>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</si>
  <si>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</si>
  <si>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</si>
  <si>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</si>
  <si>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</si>
  <si>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</si>
  <si>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</si>
  <si>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</si>
  <si>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</si>
  <si>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</si>
  <si>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</si>
  <si>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</si>
  <si>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</si>
  <si>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</si>
  <si>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</si>
  <si>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</si>
  <si>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</si>
  <si>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</si>
  <si>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</si>
  <si>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</si>
  <si>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</si>
  <si>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</si>
  <si>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</si>
  <si>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</si>
  <si>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</si>
  <si>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</si>
  <si>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</si>
  <si>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</si>
  <si>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</si>
  <si>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</si>
  <si>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</si>
  <si>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</si>
  <si>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</si>
  <si>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</si>
  <si>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</si>
  <si>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</si>
  <si>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</si>
  <si>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</si>
  <si>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</si>
  <si>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</si>
  <si>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</si>
  <si>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</si>
  <si>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</si>
  <si>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</si>
  <si>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</si>
  <si>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</si>
  <si>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</si>
  <si>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</si>
  <si>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</si>
  <si>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</si>
  <si>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</si>
  <si>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</si>
  <si>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</si>
  <si>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</si>
  <si>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</si>
  <si>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</si>
  <si>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</si>
  <si>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</si>
  <si>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</si>
  <si>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</si>
  <si>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</si>
  <si>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</si>
  <si>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</si>
  <si>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</si>
  <si>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</si>
  <si>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</si>
  <si>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</si>
  <si>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</si>
  <si>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</si>
  <si>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</si>
  <si>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</si>
  <si>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</si>
  <si>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</si>
  <si>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</si>
  <si>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</si>
  <si>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</si>
  <si>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</si>
  <si>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</si>
  <si>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</si>
  <si>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</si>
  <si>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</si>
  <si>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</si>
  <si>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</si>
  <si>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</si>
  <si>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</si>
  <si>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</si>
  <si>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</si>
  <si>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</si>
  <si>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</si>
  <si>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</si>
  <si>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</si>
  <si>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</si>
  <si>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</si>
  <si>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</si>
  <si>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</si>
  <si>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</si>
  <si>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</si>
  <si>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</si>
  <si>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</si>
  <si>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</si>
  <si>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</si>
  <si>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</si>
  <si>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</si>
  <si>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</si>
  <si>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</si>
  <si>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</si>
  <si>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</si>
  <si>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</si>
  <si>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</si>
  <si>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</si>
  <si>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</si>
  <si>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</si>
  <si>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</si>
  <si>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</si>
  <si>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</si>
  <si>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</si>
  <si>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</si>
  <si>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</si>
  <si>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</si>
  <si>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</si>
  <si>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</si>
  <si>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</si>
  <si>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</si>
  <si>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</si>
  <si>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</si>
  <si>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</si>
  <si>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</si>
  <si>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</si>
  <si>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</si>
  <si>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</si>
  <si>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</si>
  <si>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</si>
  <si>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</si>
  <si>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</si>
  <si>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</si>
  <si>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</si>
  <si>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</si>
  <si>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</si>
  <si>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</si>
  <si>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</si>
  <si>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</si>
  <si>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</si>
  <si>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</si>
  <si>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</si>
  <si>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</si>
  <si>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</si>
  <si>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</si>
  <si>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</si>
  <si>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</si>
  <si>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</si>
  <si>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</si>
  <si>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</si>
  <si>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</si>
  <si>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</si>
  <si>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</si>
  <si>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</si>
  <si>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</si>
  <si>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</si>
  <si>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</si>
  <si>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</si>
  <si>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</si>
  <si>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</si>
  <si>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</si>
  <si>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</si>
  <si>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</si>
  <si>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</si>
  <si>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</si>
  <si>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</si>
  <si>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</si>
  <si>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</si>
  <si>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</si>
  <si>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</si>
  <si>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</si>
  <si>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</si>
  <si>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</si>
  <si>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</si>
  <si>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</si>
  <si>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</si>
  <si>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</si>
  <si>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</si>
  <si>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</si>
  <si>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</si>
  <si>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</si>
  <si>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</si>
  <si>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</si>
  <si>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</si>
  <si>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</si>
  <si>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</si>
  <si>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</si>
  <si>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</si>
  <si>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</si>
  <si>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</si>
  <si>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</si>
  <si>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</si>
  <si>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</si>
  <si>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</si>
  <si>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</si>
  <si>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</si>
  <si>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</si>
  <si>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</si>
  <si>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</si>
  <si>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</si>
  <si>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</si>
  <si>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</si>
  <si>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</si>
  <si>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</si>
  <si>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</si>
  <si>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</si>
  <si>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</si>
  <si>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</si>
  <si>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</si>
  <si>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</si>
  <si>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</si>
  <si>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</si>
  <si>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</si>
  <si>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</si>
  <si>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</si>
  <si>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</si>
  <si>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</si>
  <si>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</si>
  <si>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</si>
  <si>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</si>
  <si>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</si>
  <si>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</si>
  <si>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</si>
  <si>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</si>
  <si>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</si>
  <si>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</si>
  <si>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</si>
  <si>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</si>
  <si>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</si>
  <si>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</si>
  <si>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</si>
  <si>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</si>
  <si>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</si>
  <si>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</si>
  <si>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</si>
  <si>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</si>
  <si>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</si>
  <si>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</si>
  <si>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</si>
  <si>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</si>
  <si>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</si>
  <si>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</si>
  <si>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</si>
  <si>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</si>
  <si>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</si>
  <si>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</si>
  <si>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</si>
  <si>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</si>
  <si>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</si>
  <si>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</si>
  <si>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</si>
  <si>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</si>
  <si>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</si>
  <si>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</si>
  <si>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</si>
  <si>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</si>
  <si>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</si>
  <si>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</si>
  <si>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</si>
  <si>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</si>
  <si>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</si>
  <si>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</si>
  <si>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</si>
  <si>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</si>
  <si>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</si>
  <si>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</si>
  <si>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</si>
  <si>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</si>
  <si>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</si>
  <si>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</si>
  <si>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</si>
  <si>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</si>
  <si>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</si>
  <si>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</si>
  <si>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</si>
  <si>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</si>
  <si>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</si>
  <si>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</si>
  <si>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</si>
  <si>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</si>
  <si>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</si>
  <si>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</si>
  <si>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</si>
  <si>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</si>
  <si>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</si>
  <si>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</si>
  <si>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</si>
  <si>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</si>
  <si>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</si>
  <si>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</si>
  <si>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</si>
  <si>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</si>
  <si>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</si>
  <si>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</si>
  <si>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</si>
  <si>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</si>
  <si>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</si>
  <si>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</si>
  <si>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</si>
  <si>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</si>
  <si>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</si>
  <si>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</si>
  <si>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</si>
  <si>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</si>
  <si>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</si>
  <si>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</si>
  <si>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</si>
  <si>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</si>
  <si>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</si>
  <si>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</si>
  <si>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</si>
  <si>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</si>
  <si>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</si>
  <si>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</si>
  <si>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</si>
  <si>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</si>
  <si>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</si>
  <si>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</si>
  <si>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</si>
  <si>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</si>
  <si>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</si>
  <si>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</si>
  <si>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</si>
  <si>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</si>
  <si>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</si>
  <si>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</si>
  <si>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</si>
  <si>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</si>
  <si>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</si>
  <si>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</si>
  <si>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</si>
  <si>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</si>
  <si>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</si>
  <si>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</si>
  <si>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</si>
  <si>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</si>
  <si>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</si>
  <si>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</si>
  <si>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</si>
  <si>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</si>
  <si>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</si>
  <si>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</si>
  <si>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</si>
  <si>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</si>
  <si>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</si>
  <si>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</si>
  <si>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</si>
  <si>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</si>
  <si>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</si>
  <si>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</si>
  <si>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</si>
  <si>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</si>
  <si>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</si>
  <si>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</si>
  <si>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</si>
  <si>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</si>
  <si>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</si>
  <si>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</si>
  <si>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</si>
  <si>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</si>
  <si>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</si>
  <si>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</si>
  <si>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</si>
  <si>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</si>
  <si>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</si>
  <si>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</si>
  <si>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</si>
  <si>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</si>
  <si>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</si>
  <si>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</si>
  <si>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</si>
  <si>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</si>
  <si>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</si>
  <si>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</si>
  <si>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</si>
  <si>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</si>
  <si>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</si>
  <si>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</si>
  <si>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</si>
  <si>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</si>
  <si>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</si>
  <si>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</si>
  <si>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</si>
  <si>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</si>
  <si>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</si>
  <si>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</si>
  <si>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</si>
  <si>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</si>
  <si>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</si>
  <si>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</si>
  <si>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</si>
  <si>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</si>
  <si>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</si>
  <si>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</si>
  <si>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</si>
  <si>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</si>
  <si>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</si>
  <si>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</si>
  <si>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</si>
  <si>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</si>
  <si>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</si>
  <si>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</si>
  <si>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</si>
  <si>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</si>
  <si>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</si>
  <si>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</si>
  <si>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</si>
  <si>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</si>
  <si>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</si>
  <si>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</si>
  <si>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</si>
  <si>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</si>
  <si>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</si>
  <si>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</si>
  <si>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</si>
  <si>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</si>
  <si>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</si>
  <si>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</si>
  <si>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</si>
  <si>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</si>
  <si>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</si>
  <si>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</si>
  <si>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</si>
  <si>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</si>
  <si>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</si>
  <si>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</si>
  <si>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</si>
  <si>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</si>
  <si>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</si>
  <si>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</si>
  <si>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</si>
  <si>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</si>
  <si>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</si>
  <si>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</si>
  <si>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</si>
  <si>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</si>
  <si>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</si>
  <si>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</si>
  <si>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</si>
  <si>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</si>
  <si>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</si>
  <si>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</si>
  <si>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</si>
  <si>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</si>
  <si>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</si>
  <si>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</si>
  <si>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</si>
  <si>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</si>
  <si>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</si>
  <si>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</si>
  <si>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</si>
  <si>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</si>
  <si>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</si>
  <si>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</si>
  <si>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</si>
  <si>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</si>
  <si>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</si>
  <si>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</si>
  <si>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</si>
  <si>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</si>
  <si>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</si>
  <si>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</si>
  <si>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</si>
  <si>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</si>
  <si>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</si>
  <si>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</si>
  <si>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</si>
  <si>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</si>
  <si>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</si>
  <si>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</si>
  <si>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</si>
  <si>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</si>
  <si>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</si>
  <si>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</si>
  <si>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</si>
  <si>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</si>
  <si>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</si>
  <si>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</si>
  <si>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</si>
  <si>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</si>
  <si>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</si>
  <si>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</si>
  <si>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</si>
  <si>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</si>
  <si>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</si>
  <si>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</si>
  <si>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</si>
  <si>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</si>
  <si>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</si>
  <si>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</si>
  <si>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</si>
  <si>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</si>
  <si>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</si>
  <si>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</si>
  <si>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</si>
  <si>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</si>
  <si>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</si>
  <si>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</si>
  <si>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</si>
  <si>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</si>
  <si>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</si>
  <si>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</si>
  <si>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</si>
  <si>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</si>
  <si>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</si>
  <si>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</si>
  <si>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</si>
  <si>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</si>
  <si>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</si>
  <si>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</si>
  <si>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</si>
  <si>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</si>
  <si>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</si>
  <si>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</si>
  <si>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</si>
  <si>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</si>
  <si>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</si>
  <si>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</si>
  <si>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</si>
  <si>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</si>
  <si>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</si>
  <si>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</si>
  <si>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</si>
  <si>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</si>
  <si>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</si>
  <si>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</si>
  <si>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</si>
  <si>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</si>
  <si>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</si>
  <si>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</si>
  <si>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</si>
  <si>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</si>
  <si>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</si>
  <si>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</si>
  <si>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</si>
  <si>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</si>
  <si>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</si>
  <si>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</si>
  <si>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</si>
  <si>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</si>
  <si>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</si>
  <si>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</si>
  <si>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</si>
  <si>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</si>
  <si>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</si>
  <si>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</si>
  <si>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</si>
  <si>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</si>
  <si>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</si>
  <si>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</si>
  <si>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</si>
  <si>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</si>
  <si>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</si>
  <si>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</si>
  <si>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</si>
  <si>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</si>
  <si>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</si>
  <si>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</si>
  <si>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</si>
  <si>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</si>
  <si>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</si>
  <si>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</si>
  <si>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</si>
  <si>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</si>
  <si>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</si>
  <si>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</si>
  <si>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</si>
  <si>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</si>
  <si>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</si>
  <si>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</si>
  <si>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</si>
  <si>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</si>
  <si>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</si>
  <si>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</si>
  <si>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</si>
  <si>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</si>
  <si>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</si>
  <si>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</si>
  <si>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</si>
  <si>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</si>
  <si>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</si>
  <si>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</si>
  <si>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</si>
  <si>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</si>
  <si>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</si>
  <si>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</si>
  <si>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</si>
  <si>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</si>
  <si>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</si>
  <si>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</si>
  <si>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</si>
  <si>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</si>
  <si>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</si>
  <si>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</si>
  <si>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</si>
  <si>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</si>
  <si>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</si>
  <si>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</si>
  <si>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</si>
  <si>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</si>
  <si>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</si>
  <si>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</si>
  <si>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</si>
  <si>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</si>
  <si>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</si>
  <si>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</si>
  <si>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</si>
  <si>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</si>
  <si>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</si>
  <si>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</si>
  <si>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</si>
  <si>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</si>
  <si>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</si>
  <si>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</si>
  <si>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</si>
  <si>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</si>
  <si>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</si>
  <si>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</si>
  <si>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</si>
  <si>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</si>
  <si>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</si>
  <si>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</si>
  <si>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</si>
  <si>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</si>
  <si>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</si>
  <si>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</si>
  <si>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</si>
  <si>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</si>
  <si>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</si>
  <si>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</si>
  <si>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</si>
  <si>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</si>
  <si>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</si>
  <si>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</si>
  <si>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</si>
  <si>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</si>
  <si>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</si>
  <si>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</si>
  <si>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</si>
  <si>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</si>
  <si>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</si>
  <si>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</si>
  <si>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</si>
  <si>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</si>
  <si>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</si>
  <si>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</si>
  <si>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</si>
  <si>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</si>
  <si>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</si>
  <si>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</si>
  <si>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</si>
  <si>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</si>
  <si>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</si>
  <si>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</si>
  <si>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</si>
  <si>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</si>
  <si>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</si>
  <si>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</si>
  <si>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</si>
  <si>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</si>
  <si>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</si>
  <si>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</si>
  <si>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</si>
  <si>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</si>
  <si>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</si>
  <si>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</si>
  <si>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</si>
  <si>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</si>
  <si>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</si>
  <si>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</si>
  <si>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</si>
  <si>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Conversions</t>
  </si>
  <si>
    <t>Date Ended Conversions</t>
  </si>
  <si>
    <t>Years (Date Created Conversions)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</si>
  <si>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</si>
  <si>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</si>
  <si>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</si>
  <si>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</si>
  <si>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</si>
  <si>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</si>
  <si>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</si>
  <si>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</si>
  <si>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</si>
  <si>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</si>
  <si>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</si>
  <si>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</si>
  <si>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</si>
  <si>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</si>
  <si>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</si>
  <si>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</si>
  <si>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</si>
  <si>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</si>
  <si>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</si>
  <si>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</si>
  <si>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</si>
  <si>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</si>
  <si>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</si>
  <si>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</si>
  <si>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</si>
  <si>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</si>
  <si>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</si>
  <si>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</si>
  <si>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</si>
  <si>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</si>
  <si>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Grater than or equal to 50000</t>
  </si>
  <si>
    <t xml:space="preserve">Number Failed </t>
  </si>
  <si>
    <t>Successful Campaigns</t>
  </si>
  <si>
    <t>Median</t>
  </si>
  <si>
    <t>Mean</t>
  </si>
  <si>
    <t>Minimum</t>
  </si>
  <si>
    <t>Maximum</t>
  </si>
  <si>
    <t>Variance</t>
  </si>
  <si>
    <t>Standard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</si>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</sst>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16" fillId="0" borderId="0" xfId="0" applyNumberFormat="1" applyFont="1" applyAlignment="1">
      <alignment horizontal="center"/>
    </xf>
    <xf numFmtId="0" fontId="16" fillId="0" borderId="0" xfId="0" applyFont="1"/>
    <xf numFmtId="10" fontId="16" fillId="0" borderId="0" xfId="0" applyNumberFormat="1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Excel.xlsx]Pivot Table1!PivotTable1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3F-4CD6-92E8-80F0D6DD9629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3F-4CD6-92E8-80F0D6DD9629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3F-4CD6-92E8-80F0D6DD9629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3F-4CD6-92E8-80F0D6DD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2648320"/>
        <c:axId val="832647840"/>
      </c:barChart>
      <c:catAx>
        <c:axId val="8326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7840"/>
        <c:crosses val="autoZero"/>
        <c:auto val="1"/>
        <c:lblAlgn val="ctr"/>
        <c:lblOffset val="100"/>
        <c:noMultiLvlLbl val="0"/>
      </c:catAx>
      <c:valAx>
        <c:axId val="8326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Excel.xlsx]Pivot Table2!PivotTable3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A-451E-B4EA-3B3455340623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A-451E-B4EA-3B3455340623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A-451E-B4EA-3B3455340623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A-451E-B4EA-3B345534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182960"/>
        <c:axId val="806184400"/>
      </c:barChart>
      <c:catAx>
        <c:axId val="8061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84400"/>
        <c:crosses val="autoZero"/>
        <c:auto val="1"/>
        <c:lblAlgn val="ctr"/>
        <c:lblOffset val="100"/>
        <c:noMultiLvlLbl val="0"/>
      </c:catAx>
      <c:valAx>
        <c:axId val="8061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Excel.xlsx]Pivot Table3!PivotTable10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7-43B7-BDE2-215BA90FF167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7-43B7-BDE2-215BA90FF167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7-43B7-BDE2-215BA90FF167}"/>
            </c:ext>
          </c:extLst>
        </c:ser>
        <c:ser>
          <c:idx val="3"/>
          <c:order val="3"/>
          <c:tx>
            <c:strRef>
              <c:f>'Pivot Table3'!$E$4:$E$5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7-43B7-BDE2-215BA90F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38416"/>
        <c:axId val="1070338896"/>
      </c:lineChart>
      <c:catAx>
        <c:axId val="10703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38896"/>
        <c:crosses val="autoZero"/>
        <c:auto val="1"/>
        <c:lblAlgn val="ctr"/>
        <c:lblOffset val="100"/>
        <c:noMultiLvlLbl val="0"/>
      </c:catAx>
      <c:valAx>
        <c:axId val="1070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0-4A06-ADFB-9DB8081701CC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0-4A06-ADFB-9DB8081701CC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0-4A06-ADFB-9DB80817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785503"/>
        <c:axId val="1633787903"/>
      </c:lineChart>
      <c:catAx>
        <c:axId val="163378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787903"/>
        <c:crosses val="autoZero"/>
        <c:auto val="1"/>
        <c:lblAlgn val="ctr"/>
        <c:lblOffset val="100"/>
        <c:noMultiLvlLbl val="0"/>
      </c:catAx>
      <c:valAx>
        <c:axId val="16337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7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427037</xdr:colOff>
      <xdr:row>1</xdr:row>
      <xdr:rowOff>111125</xdr:rowOff>
    </xdr:from>
    <xdr:to>
      <xdr:col>14</xdr:col>
      <xdr:colOff>401637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EADCD-1C0D-748E-026E-16C7FD628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407987</xdr:colOff>
      <xdr:row>7</xdr:row>
      <xdr:rowOff>15875</xdr:rowOff>
    </xdr:from>
    <xdr:to>
      <xdr:col>15</xdr:col>
      <xdr:colOff>379412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6BD51-DE62-A7A6-6C8A-0B3233CF4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303212</xdr:colOff>
      <xdr:row>4</xdr:row>
      <xdr:rowOff>25400</xdr:rowOff>
    </xdr:from>
    <xdr:to>
      <xdr:col>13</xdr:col>
      <xdr:colOff>268287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70D26-C1A9-BC09-D8B3-BB64D2890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14</xdr:row>
      <xdr:rowOff>133350</xdr:rowOff>
    </xdr:from>
    <xdr:to>
      <xdr:col>6</xdr:col>
      <xdr:colOff>573087</xdr:colOff>
      <xdr:row>28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44FAF-D261-C575-CE96-332D7D2B8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ster Matsukubo" refreshedDate="45381.601091319448" createdVersion="8" refreshedVersion="8" minRefreshableVersion="3" recordCount="1000" xr:uid="{2C1AE86C-7D6B-44DC-AFD1-09CFD2A91F9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s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s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s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s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s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D64A7-95F0-4ABC-AED6-2B1CEAAEE4D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3EE64-427A-4F20-971F-11E0782BC25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4137B-2CC3-4CF5-91E2-C98FFA59578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80" zoomScaleNormal="80" workbookViewId="0">
      <selection activeCell="H1" activeCellId="1" sqref="F1:F1048576 H1:H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4.6640625" style="5" customWidth="1"/>
    <col min="8" max="8" width="13" bestFit="1" customWidth="1"/>
    <col min="9" max="9" width="16.4140625" style="6" customWidth="1"/>
    <col min="12" max="12" width="11.1640625" bestFit="1" customWidth="1"/>
    <col min="13" max="13" width="23.58203125" style="9" customWidth="1"/>
    <col min="14" max="14" width="11.1640625" bestFit="1" customWidth="1"/>
    <col min="15" max="15" width="23.58203125" style="9" customWidth="1"/>
    <col min="18" max="19" width="28" bestFit="1" customWidth="1"/>
    <col min="20" max="20" width="18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10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E2/D2</f>
        <v>0</v>
      </c>
      <c r="H2">
        <v>0</v>
      </c>
      <c r="I2" s="6" t="e">
        <f>E2/H2</f>
        <v>#DIV/0!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>E3/D3</f>
        <v>10.4</v>
      </c>
      <c r="H3">
        <v>158</v>
      </c>
      <c r="I3" s="6">
        <f t="shared" ref="I3:I66" si="0">E3/H3</f>
        <v>92.151898734177209</v>
      </c>
      <c r="J3" t="s">
        <v>21</v>
      </c>
      <c r="K3" t="s">
        <v>22</v>
      </c>
      <c r="L3">
        <v>1408424400</v>
      </c>
      <c r="M3" s="9">
        <f t="shared" ref="M3:O66" si="1">(((L3/60)/60)/24)+DATE(1970,1,1)</f>
        <v>41870.208333333336</v>
      </c>
      <c r="N3">
        <v>1408597200</v>
      </c>
      <c r="O3" s="9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ref="G4:G66" si="2">E4/D4</f>
        <v>1.3147878228782288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2"/>
        <v>0.58976190476190471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2"/>
        <v>0.69276315789473686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2"/>
        <v>1.7361842105263159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2"/>
        <v>0.20961538461538462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2"/>
        <v>3.2757777777777779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2"/>
        <v>0.19932788374205268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2"/>
        <v>0.51741935483870971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2"/>
        <v>2.6611538461538462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2"/>
        <v>0.48095238095238096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2"/>
        <v>0.89349206349206345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2"/>
        <v>2.4511904761904764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2"/>
        <v>0.66769503546099296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2"/>
        <v>0.47307881773399013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2"/>
        <v>6.4947058823529416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2"/>
        <v>1.5939125295508274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2"/>
        <v>0.66912087912087914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2"/>
        <v>0.48529600000000001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2"/>
        <v>1.1224279210925645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2"/>
        <v>0.40992553191489361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2"/>
        <v>1.2807106598984772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2"/>
        <v>3.3204444444444445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2"/>
        <v>1.1283225108225108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2"/>
        <v>2.1643636363636363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2"/>
        <v>0.4819906976744186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2"/>
        <v>0.79949999999999999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2"/>
        <v>1.0522553516819573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2"/>
        <v>3.2889978213507627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2"/>
        <v>1.606111111111111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2"/>
        <v>3.1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2"/>
        <v>0.86807920792079207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2"/>
        <v>3.7782071713147412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2"/>
        <v>1.5080645161290323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2"/>
        <v>1.5030119521912351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2"/>
        <v>1.572857142857143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2"/>
        <v>1.3998765432098765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2"/>
        <v>3.2532258064516131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2"/>
        <v>0.50777777777777777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2"/>
        <v>1.6906818181818182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2"/>
        <v>2.1292857142857144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2"/>
        <v>4.4394444444444447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2"/>
        <v>1.859390243902439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2"/>
        <v>6.5881249999999998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2"/>
        <v>0.4768421052631579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2"/>
        <v>1.1478378378378378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2"/>
        <v>4.7526666666666664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2"/>
        <v>3.86972972972973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2"/>
        <v>1.89625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2"/>
        <v>0.02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2"/>
        <v>0.91867805186590767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2"/>
        <v>0.34152777777777776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2"/>
        <v>1.4040909090909091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2"/>
        <v>0.89866666666666661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2"/>
        <v>1.7796969696969698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2"/>
        <v>1.436625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2"/>
        <v>2.1527586206896552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2"/>
        <v>2.2711111111111113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2"/>
        <v>2.7507142857142859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2"/>
        <v>1.4437048832271762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2"/>
        <v>0.92745983935742971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2"/>
        <v>7.226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2"/>
        <v>0.11851063829787234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2"/>
        <v>0.97642857142857142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3">E67/D67</f>
        <v>2.3614754098360655</v>
      </c>
      <c r="H67">
        <v>236</v>
      </c>
      <c r="I67" s="6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 s="9">
        <f t="shared" ref="M67:O130" si="5">(((L67/60)/60)/24)+DATE(1970,1,1)</f>
        <v>40570.25</v>
      </c>
      <c r="N67">
        <v>1296712800</v>
      </c>
      <c r="O67" s="9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3"/>
        <v>0.45068965517241377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 s="9">
        <f t="shared" si="5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3"/>
        <v>1.6238567493112948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 s="9">
        <f t="shared" si="5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3"/>
        <v>2.5452631578947367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 s="9">
        <f t="shared" si="5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3"/>
        <v>0.24063291139240506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3"/>
        <v>1.2374140625000001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 s="9">
        <f t="shared" si="5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3"/>
        <v>1.0806666666666667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 s="9">
        <f t="shared" si="5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3"/>
        <v>6.7033333333333331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 s="9">
        <f t="shared" si="5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3"/>
        <v>6.609285714285714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 s="9">
        <f t="shared" si="5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3"/>
        <v>1.2246153846153847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 s="9">
        <f t="shared" si="5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3"/>
        <v>1.5057731958762886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 s="9">
        <f t="shared" si="5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3"/>
        <v>0.78106590724165992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 s="9">
        <f t="shared" si="5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3"/>
        <v>0.46947368421052632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 s="9">
        <f t="shared" si="5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3"/>
        <v>3.008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 s="9">
        <f t="shared" si="5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3"/>
        <v>0.6959861591695502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 s="9">
        <f t="shared" si="5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3"/>
        <v>6.374545454545455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 s="9">
        <f t="shared" si="5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3"/>
        <v>2.253392857142857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 s="9">
        <f t="shared" si="5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3"/>
        <v>14.973000000000001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 s="9">
        <f t="shared" si="5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3"/>
        <v>0.37590225563909774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 s="9">
        <f t="shared" si="5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3"/>
        <v>1.3236942675159236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 s="9">
        <f t="shared" si="5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3"/>
        <v>1.3122448979591836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 s="9">
        <f t="shared" si="5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3"/>
        <v>1.6763513513513513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 s="9">
        <f t="shared" si="5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3"/>
        <v>0.6198488664987406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 s="9">
        <f t="shared" si="5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3"/>
        <v>2.6074999999999999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 s="9">
        <f t="shared" si="5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3"/>
        <v>2.5258823529411765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 s="9">
        <f t="shared" si="5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3"/>
        <v>0.7861538461538462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 s="9">
        <f t="shared" si="5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3"/>
        <v>0.48404406999351912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 s="9">
        <f t="shared" si="5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3"/>
        <v>2.5887500000000001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 s="9">
        <f t="shared" si="5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3"/>
        <v>0.60548713235294116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3"/>
        <v>3.036896551724138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 s="9">
        <f t="shared" si="5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3"/>
        <v>1.1299999999999999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 s="9">
        <f t="shared" si="5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3"/>
        <v>2.1737876614060259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 s="9">
        <f t="shared" si="5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3"/>
        <v>9.2669230769230762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 s="9">
        <f t="shared" si="5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3"/>
        <v>0.33692229038854804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 s="9">
        <f t="shared" si="5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3"/>
        <v>1.9672368421052631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 s="9">
        <f t="shared" si="5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3"/>
        <v>0.01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 s="9">
        <f t="shared" si="5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3"/>
        <v>10.214444444444444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 s="9">
        <f t="shared" si="5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3"/>
        <v>2.8167567567567566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 s="9">
        <f t="shared" si="5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3"/>
        <v>0.24610000000000001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 s="9">
        <f t="shared" si="5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3"/>
        <v>1.4314010067114094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 s="9">
        <f t="shared" si="5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3"/>
        <v>1.4454411764705883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 s="9">
        <f t="shared" si="5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3"/>
        <v>3.5912820512820511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 s="9">
        <f t="shared" si="5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3"/>
        <v>1.8648571428571428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 s="9">
        <f t="shared" si="5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3"/>
        <v>5.9526666666666666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 s="9">
        <f t="shared" si="5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3"/>
        <v>0.5921153846153846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 s="9">
        <f t="shared" si="5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3"/>
        <v>0.14962780898876404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 s="9">
        <f t="shared" si="5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3"/>
        <v>1.1995602605863191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 s="9">
        <f t="shared" si="5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3"/>
        <v>2.6882978723404256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 s="9">
        <f t="shared" si="5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3"/>
        <v>3.7687878787878786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 s="9">
        <f t="shared" si="5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3"/>
        <v>7.2715789473684209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 s="9">
        <f t="shared" si="5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3"/>
        <v>0.87211757648470301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 s="9">
        <f t="shared" si="5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3"/>
        <v>0.88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 s="9">
        <f t="shared" si="5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3"/>
        <v>1.7393877551020409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 s="9">
        <f t="shared" si="5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3"/>
        <v>1.1761111111111111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 s="9">
        <f t="shared" si="5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3"/>
        <v>2.1496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 s="9">
        <f t="shared" si="5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3"/>
        <v>1.4949667110519307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 s="9">
        <f t="shared" si="5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3"/>
        <v>2.1933995584988963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 s="9">
        <f t="shared" si="5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3"/>
        <v>0.64367690058479532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 s="9">
        <f t="shared" si="5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3"/>
        <v>0.18622397298818233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3"/>
        <v>3.6776923076923076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 s="9">
        <f t="shared" si="5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3"/>
        <v>1.5990566037735849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 s="9">
        <f t="shared" si="5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3"/>
        <v>0.38633185349611543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 s="9">
        <f t="shared" si="5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3"/>
        <v>0.51421511627906979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3"/>
        <v>0.60334277620396604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 s="9">
        <f t="shared" si="5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6">E131/D131</f>
        <v>3.2026936026936029E-2</v>
      </c>
      <c r="H131">
        <v>55</v>
      </c>
      <c r="I131" s="6">
        <f t="shared" ref="I131:I194" si="7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O194" si="8">(((L131/60)/60)/24)+DATE(1970,1,1)</f>
        <v>42038.25</v>
      </c>
      <c r="N131">
        <v>1425103200</v>
      </c>
      <c r="O131" s="9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6"/>
        <v>1.5546875</v>
      </c>
      <c r="H132">
        <v>533</v>
      </c>
      <c r="I132" s="6">
        <f t="shared" si="7"/>
        <v>28.001876172607879</v>
      </c>
      <c r="J132" t="s">
        <v>36</v>
      </c>
      <c r="K132" t="s">
        <v>37</v>
      </c>
      <c r="L132">
        <v>1319605200</v>
      </c>
      <c r="M132" s="9">
        <f t="shared" si="8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6"/>
        <v>1.0085974499089254</v>
      </c>
      <c r="H133">
        <v>2443</v>
      </c>
      <c r="I133" s="6">
        <f t="shared" si="7"/>
        <v>67.996725337699544</v>
      </c>
      <c r="J133" t="s">
        <v>40</v>
      </c>
      <c r="K133" t="s">
        <v>41</v>
      </c>
      <c r="L133">
        <v>1385704800</v>
      </c>
      <c r="M133" s="9">
        <f t="shared" si="8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6"/>
        <v>1.1618181818181819</v>
      </c>
      <c r="H134">
        <v>89</v>
      </c>
      <c r="I134" s="6">
        <f t="shared" si="7"/>
        <v>43.078651685393261</v>
      </c>
      <c r="J134" t="s">
        <v>21</v>
      </c>
      <c r="K134" t="s">
        <v>22</v>
      </c>
      <c r="L134">
        <v>1515736800</v>
      </c>
      <c r="M134" s="9">
        <f t="shared" si="8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6"/>
        <v>3.1077777777777778</v>
      </c>
      <c r="H135">
        <v>159</v>
      </c>
      <c r="I135" s="6">
        <f t="shared" si="7"/>
        <v>87.95597484276729</v>
      </c>
      <c r="J135" t="s">
        <v>21</v>
      </c>
      <c r="K135" t="s">
        <v>22</v>
      </c>
      <c r="L135">
        <v>1313125200</v>
      </c>
      <c r="M135" s="9">
        <f t="shared" si="8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6"/>
        <v>0.89736683417085428</v>
      </c>
      <c r="H136">
        <v>940</v>
      </c>
      <c r="I136" s="6">
        <f t="shared" si="7"/>
        <v>94.987234042553197</v>
      </c>
      <c r="J136" t="s">
        <v>98</v>
      </c>
      <c r="K136" t="s">
        <v>99</v>
      </c>
      <c r="L136">
        <v>1308459600</v>
      </c>
      <c r="M136" s="9">
        <f t="shared" si="8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6"/>
        <v>0.71272727272727276</v>
      </c>
      <c r="H137">
        <v>117</v>
      </c>
      <c r="I137" s="6">
        <f t="shared" si="7"/>
        <v>46.905982905982903</v>
      </c>
      <c r="J137" t="s">
        <v>21</v>
      </c>
      <c r="K137" t="s">
        <v>22</v>
      </c>
      <c r="L137">
        <v>1362636000</v>
      </c>
      <c r="M137" s="9">
        <f t="shared" si="8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6"/>
        <v>3.2862318840579711E-2</v>
      </c>
      <c r="H138">
        <v>58</v>
      </c>
      <c r="I138" s="6">
        <f t="shared" si="7"/>
        <v>46.913793103448278</v>
      </c>
      <c r="J138" t="s">
        <v>21</v>
      </c>
      <c r="K138" t="s">
        <v>22</v>
      </c>
      <c r="L138">
        <v>1402117200</v>
      </c>
      <c r="M138" s="9">
        <f t="shared" si="8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6"/>
        <v>2.617777777777778</v>
      </c>
      <c r="H139">
        <v>50</v>
      </c>
      <c r="I139" s="6">
        <f t="shared" si="7"/>
        <v>94.24</v>
      </c>
      <c r="J139" t="s">
        <v>21</v>
      </c>
      <c r="K139" t="s">
        <v>22</v>
      </c>
      <c r="L139">
        <v>1286341200</v>
      </c>
      <c r="M139" s="9">
        <f t="shared" si="8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6"/>
        <v>0.96</v>
      </c>
      <c r="H140">
        <v>115</v>
      </c>
      <c r="I140" s="6">
        <f t="shared" si="7"/>
        <v>80.139130434782615</v>
      </c>
      <c r="J140" t="s">
        <v>21</v>
      </c>
      <c r="K140" t="s">
        <v>22</v>
      </c>
      <c r="L140">
        <v>1348808400</v>
      </c>
      <c r="M140" s="9">
        <f t="shared" si="8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6"/>
        <v>0.20896851248642778</v>
      </c>
      <c r="H141">
        <v>326</v>
      </c>
      <c r="I141" s="6">
        <f t="shared" si="7"/>
        <v>59.036809815950917</v>
      </c>
      <c r="J141" t="s">
        <v>21</v>
      </c>
      <c r="K141" t="s">
        <v>22</v>
      </c>
      <c r="L141">
        <v>1429592400</v>
      </c>
      <c r="M141" s="9">
        <f t="shared" si="8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6"/>
        <v>2.2316363636363636</v>
      </c>
      <c r="H142">
        <v>186</v>
      </c>
      <c r="I142" s="6">
        <f t="shared" si="7"/>
        <v>65.989247311827953</v>
      </c>
      <c r="J142" t="s">
        <v>21</v>
      </c>
      <c r="K142" t="s">
        <v>22</v>
      </c>
      <c r="L142">
        <v>1519538400</v>
      </c>
      <c r="M142" s="9">
        <f t="shared" si="8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6"/>
        <v>1.0159097978227061</v>
      </c>
      <c r="H143">
        <v>1071</v>
      </c>
      <c r="I143" s="6">
        <f t="shared" si="7"/>
        <v>60.992530345471522</v>
      </c>
      <c r="J143" t="s">
        <v>21</v>
      </c>
      <c r="K143" t="s">
        <v>22</v>
      </c>
      <c r="L143">
        <v>1434085200</v>
      </c>
      <c r="M143" s="9">
        <f t="shared" si="8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6"/>
        <v>2.3003999999999998</v>
      </c>
      <c r="H144">
        <v>117</v>
      </c>
      <c r="I144" s="6">
        <f t="shared" si="7"/>
        <v>98.307692307692307</v>
      </c>
      <c r="J144" t="s">
        <v>21</v>
      </c>
      <c r="K144" t="s">
        <v>22</v>
      </c>
      <c r="L144">
        <v>1333688400</v>
      </c>
      <c r="M144" s="9">
        <f t="shared" si="8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6"/>
        <v>1.355925925925926</v>
      </c>
      <c r="H145">
        <v>70</v>
      </c>
      <c r="I145" s="6">
        <f t="shared" si="7"/>
        <v>104.6</v>
      </c>
      <c r="J145" t="s">
        <v>21</v>
      </c>
      <c r="K145" t="s">
        <v>22</v>
      </c>
      <c r="L145">
        <v>1277701200</v>
      </c>
      <c r="M145" s="9">
        <f t="shared" si="8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6"/>
        <v>1.2909999999999999</v>
      </c>
      <c r="H146">
        <v>135</v>
      </c>
      <c r="I146" s="6">
        <f t="shared" si="7"/>
        <v>86.066666666666663</v>
      </c>
      <c r="J146" t="s">
        <v>21</v>
      </c>
      <c r="K146" t="s">
        <v>22</v>
      </c>
      <c r="L146">
        <v>1560747600</v>
      </c>
      <c r="M146" s="9">
        <f t="shared" si="8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6"/>
        <v>2.3651200000000001</v>
      </c>
      <c r="H147">
        <v>768</v>
      </c>
      <c r="I147" s="6">
        <f t="shared" si="7"/>
        <v>76.989583333333329</v>
      </c>
      <c r="J147" t="s">
        <v>98</v>
      </c>
      <c r="K147" t="s">
        <v>99</v>
      </c>
      <c r="L147">
        <v>1410066000</v>
      </c>
      <c r="M147" s="9">
        <f t="shared" si="8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6"/>
        <v>0.17249999999999999</v>
      </c>
      <c r="H148">
        <v>51</v>
      </c>
      <c r="I148" s="6">
        <f t="shared" si="7"/>
        <v>29.764705882352942</v>
      </c>
      <c r="J148" t="s">
        <v>21</v>
      </c>
      <c r="K148" t="s">
        <v>22</v>
      </c>
      <c r="L148">
        <v>1320732000</v>
      </c>
      <c r="M148" s="9">
        <f t="shared" si="8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6"/>
        <v>1.1249397590361445</v>
      </c>
      <c r="H149">
        <v>199</v>
      </c>
      <c r="I149" s="6">
        <f t="shared" si="7"/>
        <v>46.91959798994975</v>
      </c>
      <c r="J149" t="s">
        <v>21</v>
      </c>
      <c r="K149" t="s">
        <v>22</v>
      </c>
      <c r="L149">
        <v>1465794000</v>
      </c>
      <c r="M149" s="9">
        <f t="shared" si="8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6"/>
        <v>1.2102150537634409</v>
      </c>
      <c r="H150">
        <v>107</v>
      </c>
      <c r="I150" s="6">
        <f t="shared" si="7"/>
        <v>105.18691588785046</v>
      </c>
      <c r="J150" t="s">
        <v>21</v>
      </c>
      <c r="K150" t="s">
        <v>22</v>
      </c>
      <c r="L150">
        <v>1500958800</v>
      </c>
      <c r="M150" s="9">
        <f t="shared" si="8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6"/>
        <v>2.1987096774193549</v>
      </c>
      <c r="H151">
        <v>195</v>
      </c>
      <c r="I151" s="6">
        <f t="shared" si="7"/>
        <v>69.907692307692301</v>
      </c>
      <c r="J151" t="s">
        <v>21</v>
      </c>
      <c r="K151" t="s">
        <v>22</v>
      </c>
      <c r="L151">
        <v>1357020000</v>
      </c>
      <c r="M151" s="9">
        <f t="shared" si="8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6"/>
        <v>0.01</v>
      </c>
      <c r="H152">
        <v>1</v>
      </c>
      <c r="I152" s="6">
        <f t="shared" si="7"/>
        <v>1</v>
      </c>
      <c r="J152" t="s">
        <v>21</v>
      </c>
      <c r="K152" t="s">
        <v>22</v>
      </c>
      <c r="L152">
        <v>1544940000</v>
      </c>
      <c r="M152" s="9">
        <f t="shared" si="8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6"/>
        <v>0.64166909620991253</v>
      </c>
      <c r="H153">
        <v>1467</v>
      </c>
      <c r="I153" s="6">
        <f t="shared" si="7"/>
        <v>60.011588275391958</v>
      </c>
      <c r="J153" t="s">
        <v>21</v>
      </c>
      <c r="K153" t="s">
        <v>22</v>
      </c>
      <c r="L153">
        <v>1402290000</v>
      </c>
      <c r="M153" s="9">
        <f t="shared" si="8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6"/>
        <v>4.2306746987951804</v>
      </c>
      <c r="H154">
        <v>3376</v>
      </c>
      <c r="I154" s="6">
        <f t="shared" si="7"/>
        <v>52.006220379146917</v>
      </c>
      <c r="J154" t="s">
        <v>21</v>
      </c>
      <c r="K154" t="s">
        <v>22</v>
      </c>
      <c r="L154">
        <v>1487311200</v>
      </c>
      <c r="M154" s="9">
        <f t="shared" si="8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6"/>
        <v>0.92984160506863778</v>
      </c>
      <c r="H155">
        <v>5681</v>
      </c>
      <c r="I155" s="6">
        <f t="shared" si="7"/>
        <v>31.000176025347649</v>
      </c>
      <c r="J155" t="s">
        <v>21</v>
      </c>
      <c r="K155" t="s">
        <v>22</v>
      </c>
      <c r="L155">
        <v>1350622800</v>
      </c>
      <c r="M155" s="9">
        <f t="shared" si="8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6"/>
        <v>0.58756567425569173</v>
      </c>
      <c r="H156">
        <v>1059</v>
      </c>
      <c r="I156" s="6">
        <f t="shared" si="7"/>
        <v>95.042492917847028</v>
      </c>
      <c r="J156" t="s">
        <v>21</v>
      </c>
      <c r="K156" t="s">
        <v>22</v>
      </c>
      <c r="L156">
        <v>1463029200</v>
      </c>
      <c r="M156" s="9">
        <f t="shared" si="8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6"/>
        <v>0.65022222222222226</v>
      </c>
      <c r="H157">
        <v>1194</v>
      </c>
      <c r="I157" s="6">
        <f t="shared" si="7"/>
        <v>75.968174204355108</v>
      </c>
      <c r="J157" t="s">
        <v>21</v>
      </c>
      <c r="K157" t="s">
        <v>22</v>
      </c>
      <c r="L157">
        <v>1269493200</v>
      </c>
      <c r="M157" s="9">
        <f t="shared" si="8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6"/>
        <v>0.73939560439560437</v>
      </c>
      <c r="H158">
        <v>379</v>
      </c>
      <c r="I158" s="6">
        <f t="shared" si="7"/>
        <v>71.013192612137203</v>
      </c>
      <c r="J158" t="s">
        <v>26</v>
      </c>
      <c r="K158" t="s">
        <v>27</v>
      </c>
      <c r="L158">
        <v>1570251600</v>
      </c>
      <c r="M158" s="9">
        <f t="shared" si="8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6"/>
        <v>0.52666666666666662</v>
      </c>
      <c r="H159">
        <v>30</v>
      </c>
      <c r="I159" s="6">
        <f t="shared" si="7"/>
        <v>73.733333333333334</v>
      </c>
      <c r="J159" t="s">
        <v>26</v>
      </c>
      <c r="K159" t="s">
        <v>27</v>
      </c>
      <c r="L159">
        <v>1388383200</v>
      </c>
      <c r="M159" s="9">
        <f t="shared" si="8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6"/>
        <v>2.2095238095238097</v>
      </c>
      <c r="H160">
        <v>41</v>
      </c>
      <c r="I160" s="6">
        <f t="shared" si="7"/>
        <v>113.17073170731707</v>
      </c>
      <c r="J160" t="s">
        <v>21</v>
      </c>
      <c r="K160" t="s">
        <v>22</v>
      </c>
      <c r="L160">
        <v>1449554400</v>
      </c>
      <c r="M160" s="9">
        <f t="shared" si="8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6"/>
        <v>1.0001150627615063</v>
      </c>
      <c r="H161">
        <v>1821</v>
      </c>
      <c r="I161" s="6">
        <f t="shared" si="7"/>
        <v>105.00933552992861</v>
      </c>
      <c r="J161" t="s">
        <v>21</v>
      </c>
      <c r="K161" t="s">
        <v>22</v>
      </c>
      <c r="L161">
        <v>1553662800</v>
      </c>
      <c r="M161" s="9">
        <f t="shared" si="8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6"/>
        <v>1.6231249999999999</v>
      </c>
      <c r="H162">
        <v>164</v>
      </c>
      <c r="I162" s="6">
        <f t="shared" si="7"/>
        <v>79.176829268292678</v>
      </c>
      <c r="J162" t="s">
        <v>21</v>
      </c>
      <c r="K162" t="s">
        <v>22</v>
      </c>
      <c r="L162">
        <v>1556341200</v>
      </c>
      <c r="M162" s="9">
        <f t="shared" si="8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6"/>
        <v>0.78181818181818186</v>
      </c>
      <c r="H163">
        <v>75</v>
      </c>
      <c r="I163" s="6">
        <f t="shared" si="7"/>
        <v>57.333333333333336</v>
      </c>
      <c r="J163" t="s">
        <v>21</v>
      </c>
      <c r="K163" t="s">
        <v>22</v>
      </c>
      <c r="L163">
        <v>1442984400</v>
      </c>
      <c r="M163" s="9">
        <f t="shared" si="8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6"/>
        <v>1.4973770491803278</v>
      </c>
      <c r="H164">
        <v>157</v>
      </c>
      <c r="I164" s="6">
        <f t="shared" si="7"/>
        <v>58.178343949044589</v>
      </c>
      <c r="J164" t="s">
        <v>98</v>
      </c>
      <c r="K164" t="s">
        <v>99</v>
      </c>
      <c r="L164">
        <v>1544248800</v>
      </c>
      <c r="M164" s="9">
        <f t="shared" si="8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6"/>
        <v>2.5325714285714285</v>
      </c>
      <c r="H165">
        <v>246</v>
      </c>
      <c r="I165" s="6">
        <f t="shared" si="7"/>
        <v>36.032520325203251</v>
      </c>
      <c r="J165" t="s">
        <v>21</v>
      </c>
      <c r="K165" t="s">
        <v>22</v>
      </c>
      <c r="L165">
        <v>1508475600</v>
      </c>
      <c r="M165" s="9">
        <f t="shared" si="8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6"/>
        <v>1.0016943521594683</v>
      </c>
      <c r="H166">
        <v>1396</v>
      </c>
      <c r="I166" s="6">
        <f t="shared" si="7"/>
        <v>107.99068767908309</v>
      </c>
      <c r="J166" t="s">
        <v>21</v>
      </c>
      <c r="K166" t="s">
        <v>22</v>
      </c>
      <c r="L166">
        <v>1507438800</v>
      </c>
      <c r="M166" s="9">
        <f t="shared" si="8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6"/>
        <v>1.2199004424778761</v>
      </c>
      <c r="H167">
        <v>2506</v>
      </c>
      <c r="I167" s="6">
        <f t="shared" si="7"/>
        <v>44.005985634477256</v>
      </c>
      <c r="J167" t="s">
        <v>21</v>
      </c>
      <c r="K167" t="s">
        <v>22</v>
      </c>
      <c r="L167">
        <v>1501563600</v>
      </c>
      <c r="M167" s="9">
        <f t="shared" si="8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6"/>
        <v>1.3713265306122449</v>
      </c>
      <c r="H168">
        <v>244</v>
      </c>
      <c r="I168" s="6">
        <f t="shared" si="7"/>
        <v>55.077868852459019</v>
      </c>
      <c r="J168" t="s">
        <v>21</v>
      </c>
      <c r="K168" t="s">
        <v>22</v>
      </c>
      <c r="L168">
        <v>1292997600</v>
      </c>
      <c r="M168" s="9">
        <f t="shared" si="8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6"/>
        <v>4.155384615384615</v>
      </c>
      <c r="H169">
        <v>146</v>
      </c>
      <c r="I169" s="6">
        <f t="shared" si="7"/>
        <v>74</v>
      </c>
      <c r="J169" t="s">
        <v>26</v>
      </c>
      <c r="K169" t="s">
        <v>27</v>
      </c>
      <c r="L169">
        <v>1370840400</v>
      </c>
      <c r="M169" s="9">
        <f t="shared" si="8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6"/>
        <v>0.3130913348946136</v>
      </c>
      <c r="H170">
        <v>955</v>
      </c>
      <c r="I170" s="6">
        <f t="shared" si="7"/>
        <v>41.996858638743454</v>
      </c>
      <c r="J170" t="s">
        <v>36</v>
      </c>
      <c r="K170" t="s">
        <v>37</v>
      </c>
      <c r="L170">
        <v>1550815200</v>
      </c>
      <c r="M170" s="9">
        <f t="shared" si="8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6"/>
        <v>4.240815450643777</v>
      </c>
      <c r="H171">
        <v>1267</v>
      </c>
      <c r="I171" s="6">
        <f t="shared" si="7"/>
        <v>77.988161010260455</v>
      </c>
      <c r="J171" t="s">
        <v>21</v>
      </c>
      <c r="K171" t="s">
        <v>22</v>
      </c>
      <c r="L171">
        <v>1339909200</v>
      </c>
      <c r="M171" s="9">
        <f t="shared" si="8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6"/>
        <v>2.9388623072833599E-2</v>
      </c>
      <c r="H172">
        <v>67</v>
      </c>
      <c r="I172" s="6">
        <f t="shared" si="7"/>
        <v>82.507462686567166</v>
      </c>
      <c r="J172" t="s">
        <v>21</v>
      </c>
      <c r="K172" t="s">
        <v>22</v>
      </c>
      <c r="L172">
        <v>1501736400</v>
      </c>
      <c r="M172" s="9">
        <f t="shared" si="8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6"/>
        <v>0.1063265306122449</v>
      </c>
      <c r="H173">
        <v>5</v>
      </c>
      <c r="I173" s="6">
        <f t="shared" si="7"/>
        <v>104.2</v>
      </c>
      <c r="J173" t="s">
        <v>21</v>
      </c>
      <c r="K173" t="s">
        <v>22</v>
      </c>
      <c r="L173">
        <v>1395291600</v>
      </c>
      <c r="M173" s="9">
        <f t="shared" si="8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6"/>
        <v>0.82874999999999999</v>
      </c>
      <c r="H174">
        <v>26</v>
      </c>
      <c r="I174" s="6">
        <f t="shared" si="7"/>
        <v>25.5</v>
      </c>
      <c r="J174" t="s">
        <v>21</v>
      </c>
      <c r="K174" t="s">
        <v>22</v>
      </c>
      <c r="L174">
        <v>1405746000</v>
      </c>
      <c r="M174" s="9">
        <f t="shared" si="8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6"/>
        <v>1.6301447776628748</v>
      </c>
      <c r="H175">
        <v>1561</v>
      </c>
      <c r="I175" s="6">
        <f t="shared" si="7"/>
        <v>100.98334401024984</v>
      </c>
      <c r="J175" t="s">
        <v>21</v>
      </c>
      <c r="K175" t="s">
        <v>22</v>
      </c>
      <c r="L175">
        <v>1368853200</v>
      </c>
      <c r="M175" s="9">
        <f t="shared" si="8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6"/>
        <v>8.9466666666666672</v>
      </c>
      <c r="H176">
        <v>48</v>
      </c>
      <c r="I176" s="6">
        <f t="shared" si="7"/>
        <v>111.83333333333333</v>
      </c>
      <c r="J176" t="s">
        <v>21</v>
      </c>
      <c r="K176" t="s">
        <v>22</v>
      </c>
      <c r="L176">
        <v>1444021200</v>
      </c>
      <c r="M176" s="9">
        <f t="shared" si="8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6"/>
        <v>0.26191501103752757</v>
      </c>
      <c r="H177">
        <v>1130</v>
      </c>
      <c r="I177" s="6">
        <f t="shared" si="7"/>
        <v>41.999115044247787</v>
      </c>
      <c r="J177" t="s">
        <v>21</v>
      </c>
      <c r="K177" t="s">
        <v>22</v>
      </c>
      <c r="L177">
        <v>1472619600</v>
      </c>
      <c r="M177" s="9">
        <f t="shared" si="8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6"/>
        <v>0.74834782608695649</v>
      </c>
      <c r="H178">
        <v>782</v>
      </c>
      <c r="I178" s="6">
        <f t="shared" si="7"/>
        <v>110.05115089514067</v>
      </c>
      <c r="J178" t="s">
        <v>21</v>
      </c>
      <c r="K178" t="s">
        <v>22</v>
      </c>
      <c r="L178">
        <v>1472878800</v>
      </c>
      <c r="M178" s="9">
        <f t="shared" si="8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6"/>
        <v>4.1647680412371137</v>
      </c>
      <c r="H179">
        <v>2739</v>
      </c>
      <c r="I179" s="6">
        <f t="shared" si="7"/>
        <v>58.997079225994888</v>
      </c>
      <c r="J179" t="s">
        <v>21</v>
      </c>
      <c r="K179" t="s">
        <v>22</v>
      </c>
      <c r="L179">
        <v>1289800800</v>
      </c>
      <c r="M179" s="9">
        <f t="shared" si="8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6"/>
        <v>0.96208333333333329</v>
      </c>
      <c r="H180">
        <v>210</v>
      </c>
      <c r="I180" s="6">
        <f t="shared" si="7"/>
        <v>32.985714285714288</v>
      </c>
      <c r="J180" t="s">
        <v>21</v>
      </c>
      <c r="K180" t="s">
        <v>22</v>
      </c>
      <c r="L180">
        <v>1505970000</v>
      </c>
      <c r="M180" s="9">
        <f t="shared" si="8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6"/>
        <v>3.5771910112359548</v>
      </c>
      <c r="H181">
        <v>3537</v>
      </c>
      <c r="I181" s="6">
        <f t="shared" si="7"/>
        <v>45.005654509471306</v>
      </c>
      <c r="J181" t="s">
        <v>15</v>
      </c>
      <c r="K181" t="s">
        <v>16</v>
      </c>
      <c r="L181">
        <v>1363496400</v>
      </c>
      <c r="M181" s="9">
        <f t="shared" si="8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6"/>
        <v>3.0845714285714285</v>
      </c>
      <c r="H182">
        <v>2107</v>
      </c>
      <c r="I182" s="6">
        <f t="shared" si="7"/>
        <v>81.98196487897485</v>
      </c>
      <c r="J182" t="s">
        <v>26</v>
      </c>
      <c r="K182" t="s">
        <v>27</v>
      </c>
      <c r="L182">
        <v>1269234000</v>
      </c>
      <c r="M182" s="9">
        <f t="shared" si="8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6"/>
        <v>0.61802325581395345</v>
      </c>
      <c r="H183">
        <v>136</v>
      </c>
      <c r="I183" s="6">
        <f t="shared" si="7"/>
        <v>39.080882352941174</v>
      </c>
      <c r="J183" t="s">
        <v>21</v>
      </c>
      <c r="K183" t="s">
        <v>22</v>
      </c>
      <c r="L183">
        <v>1507093200</v>
      </c>
      <c r="M183" s="9">
        <f t="shared" si="8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6"/>
        <v>7.2232472324723247</v>
      </c>
      <c r="H184">
        <v>3318</v>
      </c>
      <c r="I184" s="6">
        <f t="shared" si="7"/>
        <v>58.996383363471971</v>
      </c>
      <c r="J184" t="s">
        <v>36</v>
      </c>
      <c r="K184" t="s">
        <v>37</v>
      </c>
      <c r="L184">
        <v>1560574800</v>
      </c>
      <c r="M184" s="9">
        <f t="shared" si="8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6"/>
        <v>0.69117647058823528</v>
      </c>
      <c r="H185">
        <v>86</v>
      </c>
      <c r="I185" s="6">
        <f t="shared" si="7"/>
        <v>40.988372093023258</v>
      </c>
      <c r="J185" t="s">
        <v>15</v>
      </c>
      <c r="K185" t="s">
        <v>16</v>
      </c>
      <c r="L185">
        <v>1284008400</v>
      </c>
      <c r="M185" s="9">
        <f t="shared" si="8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6"/>
        <v>2.9305555555555554</v>
      </c>
      <c r="H186">
        <v>340</v>
      </c>
      <c r="I186" s="6">
        <f t="shared" si="7"/>
        <v>31.029411764705884</v>
      </c>
      <c r="J186" t="s">
        <v>21</v>
      </c>
      <c r="K186" t="s">
        <v>22</v>
      </c>
      <c r="L186">
        <v>1556859600</v>
      </c>
      <c r="M186" s="9">
        <f t="shared" si="8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6"/>
        <v>0.71799999999999997</v>
      </c>
      <c r="H187">
        <v>19</v>
      </c>
      <c r="I187" s="6">
        <f t="shared" si="7"/>
        <v>37.789473684210527</v>
      </c>
      <c r="J187" t="s">
        <v>21</v>
      </c>
      <c r="K187" t="s">
        <v>22</v>
      </c>
      <c r="L187">
        <v>1526187600</v>
      </c>
      <c r="M187" s="9">
        <f t="shared" si="8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6"/>
        <v>0.31934684684684683</v>
      </c>
      <c r="H188">
        <v>886</v>
      </c>
      <c r="I188" s="6">
        <f t="shared" si="7"/>
        <v>32.006772009029348</v>
      </c>
      <c r="J188" t="s">
        <v>21</v>
      </c>
      <c r="K188" t="s">
        <v>22</v>
      </c>
      <c r="L188">
        <v>1400821200</v>
      </c>
      <c r="M188" s="9">
        <f t="shared" si="8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6"/>
        <v>2.2987375415282392</v>
      </c>
      <c r="H189">
        <v>1442</v>
      </c>
      <c r="I189" s="6">
        <f t="shared" si="7"/>
        <v>95.966712898751737</v>
      </c>
      <c r="J189" t="s">
        <v>15</v>
      </c>
      <c r="K189" t="s">
        <v>16</v>
      </c>
      <c r="L189">
        <v>1361599200</v>
      </c>
      <c r="M189" s="9">
        <f t="shared" si="8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6"/>
        <v>0.3201219512195122</v>
      </c>
      <c r="H190">
        <v>35</v>
      </c>
      <c r="I190" s="6">
        <f t="shared" si="7"/>
        <v>75</v>
      </c>
      <c r="J190" t="s">
        <v>107</v>
      </c>
      <c r="K190" t="s">
        <v>108</v>
      </c>
      <c r="L190">
        <v>1417500000</v>
      </c>
      <c r="M190" s="9">
        <f t="shared" si="8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6"/>
        <v>0.23525352848928385</v>
      </c>
      <c r="H191">
        <v>441</v>
      </c>
      <c r="I191" s="6">
        <f t="shared" si="7"/>
        <v>102.0498866213152</v>
      </c>
      <c r="J191" t="s">
        <v>21</v>
      </c>
      <c r="K191" t="s">
        <v>22</v>
      </c>
      <c r="L191">
        <v>1457071200</v>
      </c>
      <c r="M191" s="9">
        <f t="shared" si="8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6"/>
        <v>0.68594594594594593</v>
      </c>
      <c r="H192">
        <v>24</v>
      </c>
      <c r="I192" s="6">
        <f t="shared" si="7"/>
        <v>105.75</v>
      </c>
      <c r="J192" t="s">
        <v>21</v>
      </c>
      <c r="K192" t="s">
        <v>22</v>
      </c>
      <c r="L192">
        <v>1370322000</v>
      </c>
      <c r="M192" s="9">
        <f t="shared" si="8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6"/>
        <v>0.37952380952380954</v>
      </c>
      <c r="H193">
        <v>86</v>
      </c>
      <c r="I193" s="6">
        <f t="shared" si="7"/>
        <v>37.069767441860463</v>
      </c>
      <c r="J193" t="s">
        <v>107</v>
      </c>
      <c r="K193" t="s">
        <v>108</v>
      </c>
      <c r="L193">
        <v>1552366800</v>
      </c>
      <c r="M193" s="9">
        <f t="shared" si="8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6"/>
        <v>0.19992957746478873</v>
      </c>
      <c r="H194">
        <v>243</v>
      </c>
      <c r="I194" s="6">
        <f t="shared" si="7"/>
        <v>35.049382716049379</v>
      </c>
      <c r="J194" t="s">
        <v>21</v>
      </c>
      <c r="K194" t="s">
        <v>22</v>
      </c>
      <c r="L194">
        <v>1403845200</v>
      </c>
      <c r="M194" s="9">
        <f t="shared" si="8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9">E195/D195</f>
        <v>0.45636363636363636</v>
      </c>
      <c r="H195">
        <v>65</v>
      </c>
      <c r="I195" s="6">
        <f t="shared" ref="I195:I258" si="10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O258" si="11">(((L195/60)/60)/24)+DATE(1970,1,1)</f>
        <v>43198.208333333328</v>
      </c>
      <c r="N195">
        <v>1523509200</v>
      </c>
      <c r="O195" s="9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9"/>
        <v>1.227605633802817</v>
      </c>
      <c r="H196">
        <v>126</v>
      </c>
      <c r="I196" s="6">
        <f t="shared" si="10"/>
        <v>69.174603174603178</v>
      </c>
      <c r="J196" t="s">
        <v>21</v>
      </c>
      <c r="K196" t="s">
        <v>22</v>
      </c>
      <c r="L196">
        <v>1442206800</v>
      </c>
      <c r="M196" s="9">
        <f t="shared" si="11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9"/>
        <v>3.61753164556962</v>
      </c>
      <c r="H197">
        <v>524</v>
      </c>
      <c r="I197" s="6">
        <f t="shared" si="10"/>
        <v>109.07824427480917</v>
      </c>
      <c r="J197" t="s">
        <v>21</v>
      </c>
      <c r="K197" t="s">
        <v>22</v>
      </c>
      <c r="L197">
        <v>1532840400</v>
      </c>
      <c r="M197" s="9">
        <f t="shared" si="11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9"/>
        <v>0.63146341463414635</v>
      </c>
      <c r="H198">
        <v>100</v>
      </c>
      <c r="I198" s="6">
        <f t="shared" si="10"/>
        <v>51.78</v>
      </c>
      <c r="J198" t="s">
        <v>36</v>
      </c>
      <c r="K198" t="s">
        <v>37</v>
      </c>
      <c r="L198">
        <v>1472878800</v>
      </c>
      <c r="M198" s="9">
        <f t="shared" si="11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9"/>
        <v>2.9820475319926874</v>
      </c>
      <c r="H199">
        <v>1989</v>
      </c>
      <c r="I199" s="6">
        <f t="shared" si="10"/>
        <v>82.010055304172951</v>
      </c>
      <c r="J199" t="s">
        <v>21</v>
      </c>
      <c r="K199" t="s">
        <v>22</v>
      </c>
      <c r="L199">
        <v>1498194000</v>
      </c>
      <c r="M199" s="9">
        <f t="shared" si="11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9"/>
        <v>9.5585443037974685E-2</v>
      </c>
      <c r="H200">
        <v>168</v>
      </c>
      <c r="I200" s="6">
        <f t="shared" si="10"/>
        <v>35.958333333333336</v>
      </c>
      <c r="J200" t="s">
        <v>21</v>
      </c>
      <c r="K200" t="s">
        <v>22</v>
      </c>
      <c r="L200">
        <v>1281070800</v>
      </c>
      <c r="M200" s="9">
        <f t="shared" si="11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9"/>
        <v>0.5377777777777778</v>
      </c>
      <c r="H201">
        <v>13</v>
      </c>
      <c r="I201" s="6">
        <f t="shared" si="10"/>
        <v>74.461538461538467</v>
      </c>
      <c r="J201" t="s">
        <v>21</v>
      </c>
      <c r="K201" t="s">
        <v>22</v>
      </c>
      <c r="L201">
        <v>1436245200</v>
      </c>
      <c r="M201" s="9">
        <f t="shared" si="11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9"/>
        <v>0.02</v>
      </c>
      <c r="H202">
        <v>1</v>
      </c>
      <c r="I202" s="6">
        <f t="shared" si="10"/>
        <v>2</v>
      </c>
      <c r="J202" t="s">
        <v>15</v>
      </c>
      <c r="K202" t="s">
        <v>16</v>
      </c>
      <c r="L202">
        <v>1269493200</v>
      </c>
      <c r="M202" s="9">
        <f t="shared" si="11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9"/>
        <v>6.8119047619047617</v>
      </c>
      <c r="H203">
        <v>157</v>
      </c>
      <c r="I203" s="6">
        <f t="shared" si="10"/>
        <v>91.114649681528661</v>
      </c>
      <c r="J203" t="s">
        <v>21</v>
      </c>
      <c r="K203" t="s">
        <v>22</v>
      </c>
      <c r="L203">
        <v>1406264400</v>
      </c>
      <c r="M203" s="9">
        <f t="shared" si="11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9"/>
        <v>0.78831325301204824</v>
      </c>
      <c r="H204">
        <v>82</v>
      </c>
      <c r="I204" s="6">
        <f t="shared" si="10"/>
        <v>79.792682926829272</v>
      </c>
      <c r="J204" t="s">
        <v>21</v>
      </c>
      <c r="K204" t="s">
        <v>22</v>
      </c>
      <c r="L204">
        <v>1317531600</v>
      </c>
      <c r="M204" s="9">
        <f t="shared" si="11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9"/>
        <v>1.3440792216817234</v>
      </c>
      <c r="H205">
        <v>4498</v>
      </c>
      <c r="I205" s="6">
        <f t="shared" si="10"/>
        <v>42.999777678968428</v>
      </c>
      <c r="J205" t="s">
        <v>26</v>
      </c>
      <c r="K205" t="s">
        <v>27</v>
      </c>
      <c r="L205">
        <v>1484632800</v>
      </c>
      <c r="M205" s="9">
        <f t="shared" si="11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9"/>
        <v>3.372E-2</v>
      </c>
      <c r="H206">
        <v>40</v>
      </c>
      <c r="I206" s="6">
        <f t="shared" si="10"/>
        <v>63.225000000000001</v>
      </c>
      <c r="J206" t="s">
        <v>21</v>
      </c>
      <c r="K206" t="s">
        <v>22</v>
      </c>
      <c r="L206">
        <v>1301806800</v>
      </c>
      <c r="M206" s="9">
        <f t="shared" si="11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9"/>
        <v>4.3184615384615386</v>
      </c>
      <c r="H207">
        <v>80</v>
      </c>
      <c r="I207" s="6">
        <f t="shared" si="10"/>
        <v>70.174999999999997</v>
      </c>
      <c r="J207" t="s">
        <v>21</v>
      </c>
      <c r="K207" t="s">
        <v>22</v>
      </c>
      <c r="L207">
        <v>1539752400</v>
      </c>
      <c r="M207" s="9">
        <f t="shared" si="11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9"/>
        <v>0.38844444444444443</v>
      </c>
      <c r="H208">
        <v>57</v>
      </c>
      <c r="I208" s="6">
        <f t="shared" si="10"/>
        <v>61.333333333333336</v>
      </c>
      <c r="J208" t="s">
        <v>21</v>
      </c>
      <c r="K208" t="s">
        <v>22</v>
      </c>
      <c r="L208">
        <v>1267250400</v>
      </c>
      <c r="M208" s="9">
        <f t="shared" si="11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9"/>
        <v>4.2569999999999997</v>
      </c>
      <c r="H209">
        <v>43</v>
      </c>
      <c r="I209" s="6">
        <f t="shared" si="10"/>
        <v>99</v>
      </c>
      <c r="J209" t="s">
        <v>21</v>
      </c>
      <c r="K209" t="s">
        <v>22</v>
      </c>
      <c r="L209">
        <v>1535432400</v>
      </c>
      <c r="M209" s="9">
        <f t="shared" si="11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9"/>
        <v>1.0112239715591671</v>
      </c>
      <c r="H210">
        <v>2053</v>
      </c>
      <c r="I210" s="6">
        <f t="shared" si="10"/>
        <v>96.984900146127615</v>
      </c>
      <c r="J210" t="s">
        <v>21</v>
      </c>
      <c r="K210" t="s">
        <v>22</v>
      </c>
      <c r="L210">
        <v>1510207200</v>
      </c>
      <c r="M210" s="9">
        <f t="shared" si="11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9"/>
        <v>0.21188688946015424</v>
      </c>
      <c r="H211">
        <v>808</v>
      </c>
      <c r="I211" s="6">
        <f t="shared" si="10"/>
        <v>51.004950495049506</v>
      </c>
      <c r="J211" t="s">
        <v>26</v>
      </c>
      <c r="K211" t="s">
        <v>27</v>
      </c>
      <c r="L211">
        <v>1462510800</v>
      </c>
      <c r="M211" s="9">
        <f t="shared" si="11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9"/>
        <v>0.67425531914893622</v>
      </c>
      <c r="H212">
        <v>226</v>
      </c>
      <c r="I212" s="6">
        <f t="shared" si="10"/>
        <v>28.044247787610619</v>
      </c>
      <c r="J212" t="s">
        <v>36</v>
      </c>
      <c r="K212" t="s">
        <v>37</v>
      </c>
      <c r="L212">
        <v>1488520800</v>
      </c>
      <c r="M212" s="9">
        <f t="shared" si="11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9"/>
        <v>0.9492337164750958</v>
      </c>
      <c r="H213">
        <v>1625</v>
      </c>
      <c r="I213" s="6">
        <f t="shared" si="10"/>
        <v>60.984615384615381</v>
      </c>
      <c r="J213" t="s">
        <v>21</v>
      </c>
      <c r="K213" t="s">
        <v>22</v>
      </c>
      <c r="L213">
        <v>1377579600</v>
      </c>
      <c r="M213" s="9">
        <f t="shared" si="11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9"/>
        <v>1.5185185185185186</v>
      </c>
      <c r="H214">
        <v>168</v>
      </c>
      <c r="I214" s="6">
        <f t="shared" si="10"/>
        <v>73.214285714285708</v>
      </c>
      <c r="J214" t="s">
        <v>21</v>
      </c>
      <c r="K214" t="s">
        <v>22</v>
      </c>
      <c r="L214">
        <v>1576389600</v>
      </c>
      <c r="M214" s="9">
        <f t="shared" si="11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9"/>
        <v>1.9516382252559727</v>
      </c>
      <c r="H215">
        <v>4289</v>
      </c>
      <c r="I215" s="6">
        <f t="shared" si="10"/>
        <v>39.997435299603637</v>
      </c>
      <c r="J215" t="s">
        <v>21</v>
      </c>
      <c r="K215" t="s">
        <v>22</v>
      </c>
      <c r="L215">
        <v>1289019600</v>
      </c>
      <c r="M215" s="9">
        <f t="shared" si="11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9"/>
        <v>10.231428571428571</v>
      </c>
      <c r="H216">
        <v>165</v>
      </c>
      <c r="I216" s="6">
        <f t="shared" si="10"/>
        <v>86.812121212121212</v>
      </c>
      <c r="J216" t="s">
        <v>21</v>
      </c>
      <c r="K216" t="s">
        <v>22</v>
      </c>
      <c r="L216">
        <v>1282194000</v>
      </c>
      <c r="M216" s="9">
        <f t="shared" si="11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9"/>
        <v>3.8418367346938778E-2</v>
      </c>
      <c r="H217">
        <v>143</v>
      </c>
      <c r="I217" s="6">
        <f t="shared" si="10"/>
        <v>42.125874125874127</v>
      </c>
      <c r="J217" t="s">
        <v>21</v>
      </c>
      <c r="K217" t="s">
        <v>22</v>
      </c>
      <c r="L217">
        <v>1550037600</v>
      </c>
      <c r="M217" s="9">
        <f t="shared" si="11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9"/>
        <v>1.5507066557107643</v>
      </c>
      <c r="H218">
        <v>1815</v>
      </c>
      <c r="I218" s="6">
        <f t="shared" si="10"/>
        <v>103.97851239669421</v>
      </c>
      <c r="J218" t="s">
        <v>21</v>
      </c>
      <c r="K218" t="s">
        <v>22</v>
      </c>
      <c r="L218">
        <v>1321941600</v>
      </c>
      <c r="M218" s="9">
        <f t="shared" si="11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9"/>
        <v>0.44753477588871715</v>
      </c>
      <c r="H219">
        <v>934</v>
      </c>
      <c r="I219" s="6">
        <f t="shared" si="10"/>
        <v>62.003211991434689</v>
      </c>
      <c r="J219" t="s">
        <v>21</v>
      </c>
      <c r="K219" t="s">
        <v>22</v>
      </c>
      <c r="L219">
        <v>1556427600</v>
      </c>
      <c r="M219" s="9">
        <f t="shared" si="11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9"/>
        <v>2.1594736842105262</v>
      </c>
      <c r="H220">
        <v>397</v>
      </c>
      <c r="I220" s="6">
        <f t="shared" si="10"/>
        <v>31.005037783375315</v>
      </c>
      <c r="J220" t="s">
        <v>40</v>
      </c>
      <c r="K220" t="s">
        <v>41</v>
      </c>
      <c r="L220">
        <v>1320991200</v>
      </c>
      <c r="M220" s="9">
        <f t="shared" si="11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9"/>
        <v>3.3212709832134291</v>
      </c>
      <c r="H221">
        <v>1539</v>
      </c>
      <c r="I221" s="6">
        <f t="shared" si="10"/>
        <v>89.991552956465242</v>
      </c>
      <c r="J221" t="s">
        <v>21</v>
      </c>
      <c r="K221" t="s">
        <v>22</v>
      </c>
      <c r="L221">
        <v>1345093200</v>
      </c>
      <c r="M221" s="9">
        <f t="shared" si="11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9"/>
        <v>8.4430379746835441E-2</v>
      </c>
      <c r="H222">
        <v>17</v>
      </c>
      <c r="I222" s="6">
        <f t="shared" si="10"/>
        <v>39.235294117647058</v>
      </c>
      <c r="J222" t="s">
        <v>21</v>
      </c>
      <c r="K222" t="s">
        <v>22</v>
      </c>
      <c r="L222">
        <v>1309496400</v>
      </c>
      <c r="M222" s="9">
        <f t="shared" si="11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9"/>
        <v>0.9862551440329218</v>
      </c>
      <c r="H223">
        <v>2179</v>
      </c>
      <c r="I223" s="6">
        <f t="shared" si="10"/>
        <v>54.993116108306566</v>
      </c>
      <c r="J223" t="s">
        <v>21</v>
      </c>
      <c r="K223" t="s">
        <v>22</v>
      </c>
      <c r="L223">
        <v>1340254800</v>
      </c>
      <c r="M223" s="9">
        <f t="shared" si="11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9"/>
        <v>1.3797916666666667</v>
      </c>
      <c r="H224">
        <v>138</v>
      </c>
      <c r="I224" s="6">
        <f t="shared" si="10"/>
        <v>47.992753623188406</v>
      </c>
      <c r="J224" t="s">
        <v>21</v>
      </c>
      <c r="K224" t="s">
        <v>22</v>
      </c>
      <c r="L224">
        <v>1412226000</v>
      </c>
      <c r="M224" s="9">
        <f t="shared" si="11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9"/>
        <v>0.93810996563573879</v>
      </c>
      <c r="H225">
        <v>931</v>
      </c>
      <c r="I225" s="6">
        <f t="shared" si="10"/>
        <v>87.966702470461868</v>
      </c>
      <c r="J225" t="s">
        <v>21</v>
      </c>
      <c r="K225" t="s">
        <v>22</v>
      </c>
      <c r="L225">
        <v>1458104400</v>
      </c>
      <c r="M225" s="9">
        <f t="shared" si="11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9"/>
        <v>4.0363930885529156</v>
      </c>
      <c r="H226">
        <v>3594</v>
      </c>
      <c r="I226" s="6">
        <f t="shared" si="10"/>
        <v>51.999165275459099</v>
      </c>
      <c r="J226" t="s">
        <v>21</v>
      </c>
      <c r="K226" t="s">
        <v>22</v>
      </c>
      <c r="L226">
        <v>1411534800</v>
      </c>
      <c r="M226" s="9">
        <f t="shared" si="11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9"/>
        <v>2.6017404129793511</v>
      </c>
      <c r="H227">
        <v>5880</v>
      </c>
      <c r="I227" s="6">
        <f t="shared" si="10"/>
        <v>29.999659863945578</v>
      </c>
      <c r="J227" t="s">
        <v>21</v>
      </c>
      <c r="K227" t="s">
        <v>22</v>
      </c>
      <c r="L227">
        <v>1399093200</v>
      </c>
      <c r="M227" s="9">
        <f t="shared" si="11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9"/>
        <v>3.6663333333333332</v>
      </c>
      <c r="H228">
        <v>112</v>
      </c>
      <c r="I228" s="6">
        <f t="shared" si="10"/>
        <v>98.205357142857139</v>
      </c>
      <c r="J228" t="s">
        <v>21</v>
      </c>
      <c r="K228" t="s">
        <v>22</v>
      </c>
      <c r="L228">
        <v>1270702800</v>
      </c>
      <c r="M228" s="9">
        <f t="shared" si="11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9"/>
        <v>1.687208538587849</v>
      </c>
      <c r="H229">
        <v>943</v>
      </c>
      <c r="I229" s="6">
        <f t="shared" si="10"/>
        <v>108.96182396606575</v>
      </c>
      <c r="J229" t="s">
        <v>21</v>
      </c>
      <c r="K229" t="s">
        <v>22</v>
      </c>
      <c r="L229">
        <v>1431666000</v>
      </c>
      <c r="M229" s="9">
        <f t="shared" si="11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9"/>
        <v>1.1990717911530093</v>
      </c>
      <c r="H230">
        <v>2468</v>
      </c>
      <c r="I230" s="6">
        <f t="shared" si="10"/>
        <v>66.998379254457049</v>
      </c>
      <c r="J230" t="s">
        <v>21</v>
      </c>
      <c r="K230" t="s">
        <v>22</v>
      </c>
      <c r="L230">
        <v>1472619600</v>
      </c>
      <c r="M230" s="9">
        <f t="shared" si="11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9"/>
        <v>1.936892523364486</v>
      </c>
      <c r="H231">
        <v>2551</v>
      </c>
      <c r="I231" s="6">
        <f t="shared" si="10"/>
        <v>64.99333594668758</v>
      </c>
      <c r="J231" t="s">
        <v>21</v>
      </c>
      <c r="K231" t="s">
        <v>22</v>
      </c>
      <c r="L231">
        <v>1496293200</v>
      </c>
      <c r="M231" s="9">
        <f t="shared" si="11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9"/>
        <v>4.2016666666666671</v>
      </c>
      <c r="H232">
        <v>101</v>
      </c>
      <c r="I232" s="6">
        <f t="shared" si="10"/>
        <v>99.841584158415841</v>
      </c>
      <c r="J232" t="s">
        <v>21</v>
      </c>
      <c r="K232" t="s">
        <v>22</v>
      </c>
      <c r="L232">
        <v>1575612000</v>
      </c>
      <c r="M232" s="9">
        <f t="shared" si="11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9"/>
        <v>0.76708333333333334</v>
      </c>
      <c r="H233">
        <v>67</v>
      </c>
      <c r="I233" s="6">
        <f t="shared" si="10"/>
        <v>82.432835820895519</v>
      </c>
      <c r="J233" t="s">
        <v>21</v>
      </c>
      <c r="K233" t="s">
        <v>22</v>
      </c>
      <c r="L233">
        <v>1369112400</v>
      </c>
      <c r="M233" s="9">
        <f t="shared" si="11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9"/>
        <v>1.7126470588235294</v>
      </c>
      <c r="H234">
        <v>92</v>
      </c>
      <c r="I234" s="6">
        <f t="shared" si="10"/>
        <v>63.293478260869563</v>
      </c>
      <c r="J234" t="s">
        <v>21</v>
      </c>
      <c r="K234" t="s">
        <v>22</v>
      </c>
      <c r="L234">
        <v>1469422800</v>
      </c>
      <c r="M234" s="9">
        <f t="shared" si="11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9"/>
        <v>1.5789473684210527</v>
      </c>
      <c r="H235">
        <v>62</v>
      </c>
      <c r="I235" s="6">
        <f t="shared" si="10"/>
        <v>96.774193548387103</v>
      </c>
      <c r="J235" t="s">
        <v>21</v>
      </c>
      <c r="K235" t="s">
        <v>22</v>
      </c>
      <c r="L235">
        <v>1307854800</v>
      </c>
      <c r="M235" s="9">
        <f t="shared" si="11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9"/>
        <v>1.0908</v>
      </c>
      <c r="H236">
        <v>149</v>
      </c>
      <c r="I236" s="6">
        <f t="shared" si="10"/>
        <v>54.906040268456373</v>
      </c>
      <c r="J236" t="s">
        <v>107</v>
      </c>
      <c r="K236" t="s">
        <v>108</v>
      </c>
      <c r="L236">
        <v>1503378000</v>
      </c>
      <c r="M236" s="9">
        <f t="shared" si="11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9"/>
        <v>0.41732558139534881</v>
      </c>
      <c r="H237">
        <v>92</v>
      </c>
      <c r="I237" s="6">
        <f t="shared" si="10"/>
        <v>39.010869565217391</v>
      </c>
      <c r="J237" t="s">
        <v>21</v>
      </c>
      <c r="K237" t="s">
        <v>22</v>
      </c>
      <c r="L237">
        <v>1486965600</v>
      </c>
      <c r="M237" s="9">
        <f t="shared" si="11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9"/>
        <v>0.10944303797468355</v>
      </c>
      <c r="H238">
        <v>57</v>
      </c>
      <c r="I238" s="6">
        <f t="shared" si="10"/>
        <v>75.84210526315789</v>
      </c>
      <c r="J238" t="s">
        <v>26</v>
      </c>
      <c r="K238" t="s">
        <v>27</v>
      </c>
      <c r="L238">
        <v>1561438800</v>
      </c>
      <c r="M238" s="9">
        <f t="shared" si="11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9"/>
        <v>1.593763440860215</v>
      </c>
      <c r="H239">
        <v>329</v>
      </c>
      <c r="I239" s="6">
        <f t="shared" si="10"/>
        <v>45.051671732522799</v>
      </c>
      <c r="J239" t="s">
        <v>21</v>
      </c>
      <c r="K239" t="s">
        <v>22</v>
      </c>
      <c r="L239">
        <v>1398402000</v>
      </c>
      <c r="M239" s="9">
        <f t="shared" si="11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9"/>
        <v>4.2241666666666671</v>
      </c>
      <c r="H240">
        <v>97</v>
      </c>
      <c r="I240" s="6">
        <f t="shared" si="10"/>
        <v>104.51546391752578</v>
      </c>
      <c r="J240" t="s">
        <v>36</v>
      </c>
      <c r="K240" t="s">
        <v>37</v>
      </c>
      <c r="L240">
        <v>1513231200</v>
      </c>
      <c r="M240" s="9">
        <f t="shared" si="11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9"/>
        <v>0.97718749999999999</v>
      </c>
      <c r="H241">
        <v>41</v>
      </c>
      <c r="I241" s="6">
        <f t="shared" si="10"/>
        <v>76.268292682926827</v>
      </c>
      <c r="J241" t="s">
        <v>21</v>
      </c>
      <c r="K241" t="s">
        <v>22</v>
      </c>
      <c r="L241">
        <v>1440824400</v>
      </c>
      <c r="M241" s="9">
        <f t="shared" si="11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9"/>
        <v>4.1878911564625847</v>
      </c>
      <c r="H242">
        <v>1784</v>
      </c>
      <c r="I242" s="6">
        <f t="shared" si="10"/>
        <v>69.015695067264573</v>
      </c>
      <c r="J242" t="s">
        <v>21</v>
      </c>
      <c r="K242" t="s">
        <v>22</v>
      </c>
      <c r="L242">
        <v>1281070800</v>
      </c>
      <c r="M242" s="9">
        <f t="shared" si="11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9"/>
        <v>1.0191632047477746</v>
      </c>
      <c r="H243">
        <v>1684</v>
      </c>
      <c r="I243" s="6">
        <f t="shared" si="10"/>
        <v>101.97684085510689</v>
      </c>
      <c r="J243" t="s">
        <v>26</v>
      </c>
      <c r="K243" t="s">
        <v>27</v>
      </c>
      <c r="L243">
        <v>1397365200</v>
      </c>
      <c r="M243" s="9">
        <f t="shared" si="11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9"/>
        <v>1.2772619047619047</v>
      </c>
      <c r="H244">
        <v>250</v>
      </c>
      <c r="I244" s="6">
        <f t="shared" si="10"/>
        <v>42.915999999999997</v>
      </c>
      <c r="J244" t="s">
        <v>21</v>
      </c>
      <c r="K244" t="s">
        <v>22</v>
      </c>
      <c r="L244">
        <v>1494392400</v>
      </c>
      <c r="M244" s="9">
        <f t="shared" si="11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9"/>
        <v>4.4521739130434783</v>
      </c>
      <c r="H245">
        <v>238</v>
      </c>
      <c r="I245" s="6">
        <f t="shared" si="10"/>
        <v>43.025210084033617</v>
      </c>
      <c r="J245" t="s">
        <v>21</v>
      </c>
      <c r="K245" t="s">
        <v>22</v>
      </c>
      <c r="L245">
        <v>1520143200</v>
      </c>
      <c r="M245" s="9">
        <f t="shared" si="11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9"/>
        <v>5.6971428571428575</v>
      </c>
      <c r="H246">
        <v>53</v>
      </c>
      <c r="I246" s="6">
        <f t="shared" si="10"/>
        <v>75.245283018867923</v>
      </c>
      <c r="J246" t="s">
        <v>21</v>
      </c>
      <c r="K246" t="s">
        <v>22</v>
      </c>
      <c r="L246">
        <v>1405314000</v>
      </c>
      <c r="M246" s="9">
        <f t="shared" si="11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9"/>
        <v>5.0934482758620687</v>
      </c>
      <c r="H247">
        <v>214</v>
      </c>
      <c r="I247" s="6">
        <f t="shared" si="10"/>
        <v>69.023364485981304</v>
      </c>
      <c r="J247" t="s">
        <v>21</v>
      </c>
      <c r="K247" t="s">
        <v>22</v>
      </c>
      <c r="L247">
        <v>1396846800</v>
      </c>
      <c r="M247" s="9">
        <f t="shared" si="11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9"/>
        <v>3.2553333333333332</v>
      </c>
      <c r="H248">
        <v>222</v>
      </c>
      <c r="I248" s="6">
        <f t="shared" si="10"/>
        <v>65.986486486486484</v>
      </c>
      <c r="J248" t="s">
        <v>21</v>
      </c>
      <c r="K248" t="s">
        <v>22</v>
      </c>
      <c r="L248">
        <v>1375678800</v>
      </c>
      <c r="M248" s="9">
        <f t="shared" si="11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9"/>
        <v>9.3261616161616168</v>
      </c>
      <c r="H249">
        <v>1884</v>
      </c>
      <c r="I249" s="6">
        <f t="shared" si="10"/>
        <v>98.013800424628457</v>
      </c>
      <c r="J249" t="s">
        <v>21</v>
      </c>
      <c r="K249" t="s">
        <v>22</v>
      </c>
      <c r="L249">
        <v>1482386400</v>
      </c>
      <c r="M249" s="9">
        <f t="shared" si="11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9"/>
        <v>2.1133870967741935</v>
      </c>
      <c r="H250">
        <v>218</v>
      </c>
      <c r="I250" s="6">
        <f t="shared" si="10"/>
        <v>60.105504587155963</v>
      </c>
      <c r="J250" t="s">
        <v>26</v>
      </c>
      <c r="K250" t="s">
        <v>27</v>
      </c>
      <c r="L250">
        <v>1420005600</v>
      </c>
      <c r="M250" s="9">
        <f t="shared" si="11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9"/>
        <v>2.7332520325203253</v>
      </c>
      <c r="H251">
        <v>6465</v>
      </c>
      <c r="I251" s="6">
        <f t="shared" si="10"/>
        <v>26.000773395204948</v>
      </c>
      <c r="J251" t="s">
        <v>21</v>
      </c>
      <c r="K251" t="s">
        <v>22</v>
      </c>
      <c r="L251">
        <v>1420178400</v>
      </c>
      <c r="M251" s="9">
        <f t="shared" si="11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9"/>
        <v>0.03</v>
      </c>
      <c r="H252">
        <v>1</v>
      </c>
      <c r="I252" s="6">
        <f t="shared" si="10"/>
        <v>3</v>
      </c>
      <c r="J252" t="s">
        <v>21</v>
      </c>
      <c r="K252" t="s">
        <v>22</v>
      </c>
      <c r="L252">
        <v>1264399200</v>
      </c>
      <c r="M252" s="9">
        <f t="shared" si="11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9"/>
        <v>0.54084507042253516</v>
      </c>
      <c r="H253">
        <v>101</v>
      </c>
      <c r="I253" s="6">
        <f t="shared" si="10"/>
        <v>38.019801980198018</v>
      </c>
      <c r="J253" t="s">
        <v>21</v>
      </c>
      <c r="K253" t="s">
        <v>22</v>
      </c>
      <c r="L253">
        <v>1355032800</v>
      </c>
      <c r="M253" s="9">
        <f t="shared" si="11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9"/>
        <v>6.2629999999999999</v>
      </c>
      <c r="H254">
        <v>59</v>
      </c>
      <c r="I254" s="6">
        <f t="shared" si="10"/>
        <v>106.15254237288136</v>
      </c>
      <c r="J254" t="s">
        <v>21</v>
      </c>
      <c r="K254" t="s">
        <v>22</v>
      </c>
      <c r="L254">
        <v>1382677200</v>
      </c>
      <c r="M254" s="9">
        <f t="shared" si="11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9"/>
        <v>0.8902139917695473</v>
      </c>
      <c r="H255">
        <v>1335</v>
      </c>
      <c r="I255" s="6">
        <f t="shared" si="10"/>
        <v>81.019475655430711</v>
      </c>
      <c r="J255" t="s">
        <v>15</v>
      </c>
      <c r="K255" t="s">
        <v>16</v>
      </c>
      <c r="L255">
        <v>1302238800</v>
      </c>
      <c r="M255" s="9">
        <f t="shared" si="11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9"/>
        <v>1.8489130434782608</v>
      </c>
      <c r="H256">
        <v>88</v>
      </c>
      <c r="I256" s="6">
        <f t="shared" si="10"/>
        <v>96.647727272727266</v>
      </c>
      <c r="J256" t="s">
        <v>21</v>
      </c>
      <c r="K256" t="s">
        <v>22</v>
      </c>
      <c r="L256">
        <v>1487656800</v>
      </c>
      <c r="M256" s="9">
        <f t="shared" si="11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9"/>
        <v>1.2016770186335404</v>
      </c>
      <c r="H257">
        <v>1697</v>
      </c>
      <c r="I257" s="6">
        <f t="shared" si="10"/>
        <v>57.003535651149086</v>
      </c>
      <c r="J257" t="s">
        <v>21</v>
      </c>
      <c r="K257" t="s">
        <v>22</v>
      </c>
      <c r="L257">
        <v>1297836000</v>
      </c>
      <c r="M257" s="9">
        <f t="shared" si="11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9"/>
        <v>0.23390243902439026</v>
      </c>
      <c r="H258">
        <v>15</v>
      </c>
      <c r="I258" s="6">
        <f t="shared" si="10"/>
        <v>63.93333333333333</v>
      </c>
      <c r="J258" t="s">
        <v>40</v>
      </c>
      <c r="K258" t="s">
        <v>41</v>
      </c>
      <c r="L258">
        <v>1453615200</v>
      </c>
      <c r="M258" s="9">
        <f t="shared" si="11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12">E259/D259</f>
        <v>1.46</v>
      </c>
      <c r="H259">
        <v>92</v>
      </c>
      <c r="I259" s="6">
        <f t="shared" ref="I259:I322" si="13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O322" si="14">(((L259/60)/60)/24)+DATE(1970,1,1)</f>
        <v>41338.25</v>
      </c>
      <c r="N259">
        <v>1363669200</v>
      </c>
      <c r="O259" s="9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2"/>
        <v>2.6848000000000001</v>
      </c>
      <c r="H260">
        <v>186</v>
      </c>
      <c r="I260" s="6">
        <f t="shared" si="13"/>
        <v>72.172043010752688</v>
      </c>
      <c r="J260" t="s">
        <v>21</v>
      </c>
      <c r="K260" t="s">
        <v>22</v>
      </c>
      <c r="L260">
        <v>1481176800</v>
      </c>
      <c r="M260" s="9">
        <f t="shared" si="14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2"/>
        <v>5.9749999999999996</v>
      </c>
      <c r="H261">
        <v>138</v>
      </c>
      <c r="I261" s="6">
        <f t="shared" si="13"/>
        <v>77.934782608695656</v>
      </c>
      <c r="J261" t="s">
        <v>21</v>
      </c>
      <c r="K261" t="s">
        <v>22</v>
      </c>
      <c r="L261">
        <v>1354946400</v>
      </c>
      <c r="M261" s="9">
        <f t="shared" si="14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2"/>
        <v>1.5769841269841269</v>
      </c>
      <c r="H262">
        <v>261</v>
      </c>
      <c r="I262" s="6">
        <f t="shared" si="13"/>
        <v>38.065134099616856</v>
      </c>
      <c r="J262" t="s">
        <v>21</v>
      </c>
      <c r="K262" t="s">
        <v>22</v>
      </c>
      <c r="L262">
        <v>1348808400</v>
      </c>
      <c r="M262" s="9">
        <f t="shared" si="14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2"/>
        <v>0.31201660735468567</v>
      </c>
      <c r="H263">
        <v>454</v>
      </c>
      <c r="I263" s="6">
        <f t="shared" si="13"/>
        <v>57.936123348017624</v>
      </c>
      <c r="J263" t="s">
        <v>21</v>
      </c>
      <c r="K263" t="s">
        <v>22</v>
      </c>
      <c r="L263">
        <v>1282712400</v>
      </c>
      <c r="M263" s="9">
        <f t="shared" si="14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2"/>
        <v>3.1341176470588237</v>
      </c>
      <c r="H264">
        <v>107</v>
      </c>
      <c r="I264" s="6">
        <f t="shared" si="13"/>
        <v>49.794392523364486</v>
      </c>
      <c r="J264" t="s">
        <v>21</v>
      </c>
      <c r="K264" t="s">
        <v>22</v>
      </c>
      <c r="L264">
        <v>1301979600</v>
      </c>
      <c r="M264" s="9">
        <f t="shared" si="14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2"/>
        <v>3.7089655172413791</v>
      </c>
      <c r="H265">
        <v>199</v>
      </c>
      <c r="I265" s="6">
        <f t="shared" si="13"/>
        <v>54.050251256281406</v>
      </c>
      <c r="J265" t="s">
        <v>21</v>
      </c>
      <c r="K265" t="s">
        <v>22</v>
      </c>
      <c r="L265">
        <v>1263016800</v>
      </c>
      <c r="M265" s="9">
        <f t="shared" si="14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2"/>
        <v>3.6266447368421053</v>
      </c>
      <c r="H266">
        <v>5512</v>
      </c>
      <c r="I266" s="6">
        <f t="shared" si="13"/>
        <v>30.002721335268504</v>
      </c>
      <c r="J266" t="s">
        <v>21</v>
      </c>
      <c r="K266" t="s">
        <v>22</v>
      </c>
      <c r="L266">
        <v>1360648800</v>
      </c>
      <c r="M266" s="9">
        <f t="shared" si="14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2"/>
        <v>1.2308163265306122</v>
      </c>
      <c r="H267">
        <v>86</v>
      </c>
      <c r="I267" s="6">
        <f t="shared" si="13"/>
        <v>70.127906976744185</v>
      </c>
      <c r="J267" t="s">
        <v>21</v>
      </c>
      <c r="K267" t="s">
        <v>22</v>
      </c>
      <c r="L267">
        <v>1451800800</v>
      </c>
      <c r="M267" s="9">
        <f t="shared" si="14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2"/>
        <v>0.76766756032171579</v>
      </c>
      <c r="H268">
        <v>3182</v>
      </c>
      <c r="I268" s="6">
        <f t="shared" si="13"/>
        <v>26.996228786926462</v>
      </c>
      <c r="J268" t="s">
        <v>107</v>
      </c>
      <c r="K268" t="s">
        <v>108</v>
      </c>
      <c r="L268">
        <v>1415340000</v>
      </c>
      <c r="M268" s="9">
        <f t="shared" si="14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2"/>
        <v>2.3362012987012988</v>
      </c>
      <c r="H269">
        <v>2768</v>
      </c>
      <c r="I269" s="6">
        <f t="shared" si="13"/>
        <v>51.990606936416185</v>
      </c>
      <c r="J269" t="s">
        <v>26</v>
      </c>
      <c r="K269" t="s">
        <v>27</v>
      </c>
      <c r="L269">
        <v>1351054800</v>
      </c>
      <c r="M269" s="9">
        <f t="shared" si="14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2"/>
        <v>1.8053333333333332</v>
      </c>
      <c r="H270">
        <v>48</v>
      </c>
      <c r="I270" s="6">
        <f t="shared" si="13"/>
        <v>56.416666666666664</v>
      </c>
      <c r="J270" t="s">
        <v>21</v>
      </c>
      <c r="K270" t="s">
        <v>22</v>
      </c>
      <c r="L270">
        <v>1349326800</v>
      </c>
      <c r="M270" s="9">
        <f t="shared" si="14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2"/>
        <v>2.5262857142857142</v>
      </c>
      <c r="H271">
        <v>87</v>
      </c>
      <c r="I271" s="6">
        <f t="shared" si="13"/>
        <v>101.63218390804597</v>
      </c>
      <c r="J271" t="s">
        <v>21</v>
      </c>
      <c r="K271" t="s">
        <v>22</v>
      </c>
      <c r="L271">
        <v>1548914400</v>
      </c>
      <c r="M271" s="9">
        <f t="shared" si="14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2"/>
        <v>0.27176538240368026</v>
      </c>
      <c r="H272">
        <v>1890</v>
      </c>
      <c r="I272" s="6">
        <f t="shared" si="13"/>
        <v>25.005291005291006</v>
      </c>
      <c r="J272" t="s">
        <v>21</v>
      </c>
      <c r="K272" t="s">
        <v>22</v>
      </c>
      <c r="L272">
        <v>1291269600</v>
      </c>
      <c r="M272" s="9">
        <f t="shared" si="14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2"/>
        <v>1.2706571242680547E-2</v>
      </c>
      <c r="H273">
        <v>61</v>
      </c>
      <c r="I273" s="6">
        <f t="shared" si="13"/>
        <v>32.016393442622949</v>
      </c>
      <c r="J273" t="s">
        <v>21</v>
      </c>
      <c r="K273" t="s">
        <v>22</v>
      </c>
      <c r="L273">
        <v>1449468000</v>
      </c>
      <c r="M273" s="9">
        <f t="shared" si="14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2"/>
        <v>3.0400978473581213</v>
      </c>
      <c r="H274">
        <v>1894</v>
      </c>
      <c r="I274" s="6">
        <f t="shared" si="13"/>
        <v>82.021647307286173</v>
      </c>
      <c r="J274" t="s">
        <v>21</v>
      </c>
      <c r="K274" t="s">
        <v>22</v>
      </c>
      <c r="L274">
        <v>1562734800</v>
      </c>
      <c r="M274" s="9">
        <f t="shared" si="14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2"/>
        <v>1.3723076923076922</v>
      </c>
      <c r="H275">
        <v>282</v>
      </c>
      <c r="I275" s="6">
        <f t="shared" si="13"/>
        <v>37.957446808510639</v>
      </c>
      <c r="J275" t="s">
        <v>15</v>
      </c>
      <c r="K275" t="s">
        <v>16</v>
      </c>
      <c r="L275">
        <v>1505624400</v>
      </c>
      <c r="M275" s="9">
        <f t="shared" si="14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2"/>
        <v>0.32208333333333333</v>
      </c>
      <c r="H276">
        <v>15</v>
      </c>
      <c r="I276" s="6">
        <f t="shared" si="13"/>
        <v>51.533333333333331</v>
      </c>
      <c r="J276" t="s">
        <v>21</v>
      </c>
      <c r="K276" t="s">
        <v>22</v>
      </c>
      <c r="L276">
        <v>1509948000</v>
      </c>
      <c r="M276" s="9">
        <f t="shared" si="14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2"/>
        <v>2.4151282051282053</v>
      </c>
      <c r="H277">
        <v>116</v>
      </c>
      <c r="I277" s="6">
        <f t="shared" si="13"/>
        <v>81.198275862068968</v>
      </c>
      <c r="J277" t="s">
        <v>21</v>
      </c>
      <c r="K277" t="s">
        <v>22</v>
      </c>
      <c r="L277">
        <v>1554526800</v>
      </c>
      <c r="M277" s="9">
        <f t="shared" si="14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2"/>
        <v>0.96799999999999997</v>
      </c>
      <c r="H278">
        <v>133</v>
      </c>
      <c r="I278" s="6">
        <f t="shared" si="13"/>
        <v>40.030075187969928</v>
      </c>
      <c r="J278" t="s">
        <v>21</v>
      </c>
      <c r="K278" t="s">
        <v>22</v>
      </c>
      <c r="L278">
        <v>1334811600</v>
      </c>
      <c r="M278" s="9">
        <f t="shared" si="14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2"/>
        <v>10.664285714285715</v>
      </c>
      <c r="H279">
        <v>83</v>
      </c>
      <c r="I279" s="6">
        <f t="shared" si="13"/>
        <v>89.939759036144579</v>
      </c>
      <c r="J279" t="s">
        <v>21</v>
      </c>
      <c r="K279" t="s">
        <v>22</v>
      </c>
      <c r="L279">
        <v>1279515600</v>
      </c>
      <c r="M279" s="9">
        <f t="shared" si="14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2"/>
        <v>3.2588888888888889</v>
      </c>
      <c r="H280">
        <v>91</v>
      </c>
      <c r="I280" s="6">
        <f t="shared" si="13"/>
        <v>96.692307692307693</v>
      </c>
      <c r="J280" t="s">
        <v>21</v>
      </c>
      <c r="K280" t="s">
        <v>22</v>
      </c>
      <c r="L280">
        <v>1353909600</v>
      </c>
      <c r="M280" s="9">
        <f t="shared" si="14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2"/>
        <v>1.7070000000000001</v>
      </c>
      <c r="H281">
        <v>546</v>
      </c>
      <c r="I281" s="6">
        <f t="shared" si="13"/>
        <v>25.010989010989011</v>
      </c>
      <c r="J281" t="s">
        <v>21</v>
      </c>
      <c r="K281" t="s">
        <v>22</v>
      </c>
      <c r="L281">
        <v>1535950800</v>
      </c>
      <c r="M281" s="9">
        <f t="shared" si="14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2"/>
        <v>5.8144</v>
      </c>
      <c r="H282">
        <v>393</v>
      </c>
      <c r="I282" s="6">
        <f t="shared" si="13"/>
        <v>36.987277353689571</v>
      </c>
      <c r="J282" t="s">
        <v>21</v>
      </c>
      <c r="K282" t="s">
        <v>22</v>
      </c>
      <c r="L282">
        <v>1511244000</v>
      </c>
      <c r="M282" s="9">
        <f t="shared" si="14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2"/>
        <v>0.91520972644376897</v>
      </c>
      <c r="H283">
        <v>2062</v>
      </c>
      <c r="I283" s="6">
        <f t="shared" si="13"/>
        <v>73.012609117361791</v>
      </c>
      <c r="J283" t="s">
        <v>21</v>
      </c>
      <c r="K283" t="s">
        <v>22</v>
      </c>
      <c r="L283">
        <v>1331445600</v>
      </c>
      <c r="M283" s="9">
        <f t="shared" si="14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2"/>
        <v>1.0804761904761904</v>
      </c>
      <c r="H284">
        <v>133</v>
      </c>
      <c r="I284" s="6">
        <f t="shared" si="13"/>
        <v>68.240601503759393</v>
      </c>
      <c r="J284" t="s">
        <v>21</v>
      </c>
      <c r="K284" t="s">
        <v>22</v>
      </c>
      <c r="L284">
        <v>1480226400</v>
      </c>
      <c r="M284" s="9">
        <f t="shared" si="14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2"/>
        <v>0.18728395061728395</v>
      </c>
      <c r="H285">
        <v>29</v>
      </c>
      <c r="I285" s="6">
        <f t="shared" si="13"/>
        <v>52.310344827586206</v>
      </c>
      <c r="J285" t="s">
        <v>36</v>
      </c>
      <c r="K285" t="s">
        <v>37</v>
      </c>
      <c r="L285">
        <v>1464584400</v>
      </c>
      <c r="M285" s="9">
        <f t="shared" si="14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2"/>
        <v>0.83193877551020412</v>
      </c>
      <c r="H286">
        <v>132</v>
      </c>
      <c r="I286" s="6">
        <f t="shared" si="13"/>
        <v>61.765151515151516</v>
      </c>
      <c r="J286" t="s">
        <v>21</v>
      </c>
      <c r="K286" t="s">
        <v>22</v>
      </c>
      <c r="L286">
        <v>1335848400</v>
      </c>
      <c r="M286" s="9">
        <f t="shared" si="14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2"/>
        <v>7.0633333333333335</v>
      </c>
      <c r="H287">
        <v>254</v>
      </c>
      <c r="I287" s="6">
        <f t="shared" si="13"/>
        <v>25.027559055118111</v>
      </c>
      <c r="J287" t="s">
        <v>21</v>
      </c>
      <c r="K287" t="s">
        <v>22</v>
      </c>
      <c r="L287">
        <v>1473483600</v>
      </c>
      <c r="M287" s="9">
        <f t="shared" si="14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2"/>
        <v>0.17446030330062445</v>
      </c>
      <c r="H288">
        <v>184</v>
      </c>
      <c r="I288" s="6">
        <f t="shared" si="13"/>
        <v>106.28804347826087</v>
      </c>
      <c r="J288" t="s">
        <v>21</v>
      </c>
      <c r="K288" t="s">
        <v>22</v>
      </c>
      <c r="L288">
        <v>1479880800</v>
      </c>
      <c r="M288" s="9">
        <f t="shared" si="14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2"/>
        <v>2.0973015873015872</v>
      </c>
      <c r="H289">
        <v>176</v>
      </c>
      <c r="I289" s="6">
        <f t="shared" si="13"/>
        <v>75.07386363636364</v>
      </c>
      <c r="J289" t="s">
        <v>21</v>
      </c>
      <c r="K289" t="s">
        <v>22</v>
      </c>
      <c r="L289">
        <v>1430197200</v>
      </c>
      <c r="M289" s="9">
        <f t="shared" si="14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2"/>
        <v>0.97785714285714287</v>
      </c>
      <c r="H290">
        <v>137</v>
      </c>
      <c r="I290" s="6">
        <f t="shared" si="13"/>
        <v>39.970802919708028</v>
      </c>
      <c r="J290" t="s">
        <v>36</v>
      </c>
      <c r="K290" t="s">
        <v>37</v>
      </c>
      <c r="L290">
        <v>1331701200</v>
      </c>
      <c r="M290" s="9">
        <f t="shared" si="14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2"/>
        <v>16.842500000000001</v>
      </c>
      <c r="H291">
        <v>337</v>
      </c>
      <c r="I291" s="6">
        <f t="shared" si="13"/>
        <v>39.982195845697326</v>
      </c>
      <c r="J291" t="s">
        <v>15</v>
      </c>
      <c r="K291" t="s">
        <v>16</v>
      </c>
      <c r="L291">
        <v>1438578000</v>
      </c>
      <c r="M291" s="9">
        <f t="shared" si="14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2"/>
        <v>0.54402135231316728</v>
      </c>
      <c r="H292">
        <v>908</v>
      </c>
      <c r="I292" s="6">
        <f t="shared" si="13"/>
        <v>101.01541850220265</v>
      </c>
      <c r="J292" t="s">
        <v>21</v>
      </c>
      <c r="K292" t="s">
        <v>22</v>
      </c>
      <c r="L292">
        <v>1368162000</v>
      </c>
      <c r="M292" s="9">
        <f t="shared" si="14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2"/>
        <v>4.5661111111111108</v>
      </c>
      <c r="H293">
        <v>107</v>
      </c>
      <c r="I293" s="6">
        <f t="shared" si="13"/>
        <v>76.813084112149539</v>
      </c>
      <c r="J293" t="s">
        <v>21</v>
      </c>
      <c r="K293" t="s">
        <v>22</v>
      </c>
      <c r="L293">
        <v>1318654800</v>
      </c>
      <c r="M293" s="9">
        <f t="shared" si="14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2"/>
        <v>9.8219178082191785E-2</v>
      </c>
      <c r="H294">
        <v>10</v>
      </c>
      <c r="I294" s="6">
        <f t="shared" si="13"/>
        <v>71.7</v>
      </c>
      <c r="J294" t="s">
        <v>21</v>
      </c>
      <c r="K294" t="s">
        <v>22</v>
      </c>
      <c r="L294">
        <v>1331874000</v>
      </c>
      <c r="M294" s="9">
        <f t="shared" si="14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2"/>
        <v>0.16384615384615384</v>
      </c>
      <c r="H295">
        <v>32</v>
      </c>
      <c r="I295" s="6">
        <f t="shared" si="13"/>
        <v>33.28125</v>
      </c>
      <c r="J295" t="s">
        <v>107</v>
      </c>
      <c r="K295" t="s">
        <v>108</v>
      </c>
      <c r="L295">
        <v>1286254800</v>
      </c>
      <c r="M295" s="9">
        <f t="shared" si="14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2"/>
        <v>13.396666666666667</v>
      </c>
      <c r="H296">
        <v>183</v>
      </c>
      <c r="I296" s="6">
        <f t="shared" si="13"/>
        <v>43.923497267759565</v>
      </c>
      <c r="J296" t="s">
        <v>21</v>
      </c>
      <c r="K296" t="s">
        <v>22</v>
      </c>
      <c r="L296">
        <v>1540530000</v>
      </c>
      <c r="M296" s="9">
        <f t="shared" si="14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2"/>
        <v>0.35650077760497667</v>
      </c>
      <c r="H297">
        <v>1910</v>
      </c>
      <c r="I297" s="6">
        <f t="shared" si="13"/>
        <v>36.004712041884815</v>
      </c>
      <c r="J297" t="s">
        <v>98</v>
      </c>
      <c r="K297" t="s">
        <v>99</v>
      </c>
      <c r="L297">
        <v>1381813200</v>
      </c>
      <c r="M297" s="9">
        <f t="shared" si="14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2"/>
        <v>0.54950819672131146</v>
      </c>
      <c r="H298">
        <v>38</v>
      </c>
      <c r="I298" s="6">
        <f t="shared" si="13"/>
        <v>88.21052631578948</v>
      </c>
      <c r="J298" t="s">
        <v>26</v>
      </c>
      <c r="K298" t="s">
        <v>27</v>
      </c>
      <c r="L298">
        <v>1548655200</v>
      </c>
      <c r="M298" s="9">
        <f t="shared" si="14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2"/>
        <v>0.94236111111111109</v>
      </c>
      <c r="H299">
        <v>104</v>
      </c>
      <c r="I299" s="6">
        <f t="shared" si="13"/>
        <v>65.240384615384613</v>
      </c>
      <c r="J299" t="s">
        <v>26</v>
      </c>
      <c r="K299" t="s">
        <v>27</v>
      </c>
      <c r="L299">
        <v>1389679200</v>
      </c>
      <c r="M299" s="9">
        <f t="shared" si="14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2"/>
        <v>1.4391428571428571</v>
      </c>
      <c r="H300">
        <v>72</v>
      </c>
      <c r="I300" s="6">
        <f t="shared" si="13"/>
        <v>69.958333333333329</v>
      </c>
      <c r="J300" t="s">
        <v>21</v>
      </c>
      <c r="K300" t="s">
        <v>22</v>
      </c>
      <c r="L300">
        <v>1456466400</v>
      </c>
      <c r="M300" s="9">
        <f t="shared" si="14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2"/>
        <v>0.51421052631578945</v>
      </c>
      <c r="H301">
        <v>49</v>
      </c>
      <c r="I301" s="6">
        <f t="shared" si="13"/>
        <v>39.877551020408163</v>
      </c>
      <c r="J301" t="s">
        <v>21</v>
      </c>
      <c r="K301" t="s">
        <v>22</v>
      </c>
      <c r="L301">
        <v>1456984800</v>
      </c>
      <c r="M301" s="9">
        <f t="shared" si="14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2"/>
        <v>0.05</v>
      </c>
      <c r="H302">
        <v>1</v>
      </c>
      <c r="I302" s="6">
        <f t="shared" si="13"/>
        <v>5</v>
      </c>
      <c r="J302" t="s">
        <v>36</v>
      </c>
      <c r="K302" t="s">
        <v>37</v>
      </c>
      <c r="L302">
        <v>1504069200</v>
      </c>
      <c r="M302" s="9">
        <f t="shared" si="14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2"/>
        <v>13.446666666666667</v>
      </c>
      <c r="H303">
        <v>295</v>
      </c>
      <c r="I303" s="6">
        <f t="shared" si="13"/>
        <v>41.023728813559323</v>
      </c>
      <c r="J303" t="s">
        <v>21</v>
      </c>
      <c r="K303" t="s">
        <v>22</v>
      </c>
      <c r="L303">
        <v>1424930400</v>
      </c>
      <c r="M303" s="9">
        <f t="shared" si="14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2"/>
        <v>0.31844940867279897</v>
      </c>
      <c r="H304">
        <v>245</v>
      </c>
      <c r="I304" s="6">
        <f t="shared" si="13"/>
        <v>98.914285714285711</v>
      </c>
      <c r="J304" t="s">
        <v>21</v>
      </c>
      <c r="K304" t="s">
        <v>22</v>
      </c>
      <c r="L304">
        <v>1535864400</v>
      </c>
      <c r="M304" s="9">
        <f t="shared" si="14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2"/>
        <v>0.82617647058823529</v>
      </c>
      <c r="H305">
        <v>32</v>
      </c>
      <c r="I305" s="6">
        <f t="shared" si="13"/>
        <v>87.78125</v>
      </c>
      <c r="J305" t="s">
        <v>21</v>
      </c>
      <c r="K305" t="s">
        <v>22</v>
      </c>
      <c r="L305">
        <v>1452146400</v>
      </c>
      <c r="M305" s="9">
        <f t="shared" si="14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2"/>
        <v>5.4614285714285717</v>
      </c>
      <c r="H306">
        <v>142</v>
      </c>
      <c r="I306" s="6">
        <f t="shared" si="13"/>
        <v>80.767605633802816</v>
      </c>
      <c r="J306" t="s">
        <v>21</v>
      </c>
      <c r="K306" t="s">
        <v>22</v>
      </c>
      <c r="L306">
        <v>1470546000</v>
      </c>
      <c r="M306" s="9">
        <f t="shared" si="14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2"/>
        <v>2.8621428571428571</v>
      </c>
      <c r="H307">
        <v>85</v>
      </c>
      <c r="I307" s="6">
        <f t="shared" si="13"/>
        <v>94.28235294117647</v>
      </c>
      <c r="J307" t="s">
        <v>21</v>
      </c>
      <c r="K307" t="s">
        <v>22</v>
      </c>
      <c r="L307">
        <v>1458363600</v>
      </c>
      <c r="M307" s="9">
        <f t="shared" si="14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2"/>
        <v>7.9076923076923072E-2</v>
      </c>
      <c r="H308">
        <v>7</v>
      </c>
      <c r="I308" s="6">
        <f t="shared" si="13"/>
        <v>73.428571428571431</v>
      </c>
      <c r="J308" t="s">
        <v>21</v>
      </c>
      <c r="K308" t="s">
        <v>22</v>
      </c>
      <c r="L308">
        <v>1500008400</v>
      </c>
      <c r="M308" s="9">
        <f t="shared" si="14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2"/>
        <v>1.3213677811550153</v>
      </c>
      <c r="H309">
        <v>659</v>
      </c>
      <c r="I309" s="6">
        <f t="shared" si="13"/>
        <v>65.968133535660087</v>
      </c>
      <c r="J309" t="s">
        <v>36</v>
      </c>
      <c r="K309" t="s">
        <v>37</v>
      </c>
      <c r="L309">
        <v>1338958800</v>
      </c>
      <c r="M309" s="9">
        <f t="shared" si="14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2"/>
        <v>0.74077834179357027</v>
      </c>
      <c r="H310">
        <v>803</v>
      </c>
      <c r="I310" s="6">
        <f t="shared" si="13"/>
        <v>109.04109589041096</v>
      </c>
      <c r="J310" t="s">
        <v>21</v>
      </c>
      <c r="K310" t="s">
        <v>22</v>
      </c>
      <c r="L310">
        <v>1303102800</v>
      </c>
      <c r="M310" s="9">
        <f t="shared" si="14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2"/>
        <v>0.75292682926829269</v>
      </c>
      <c r="H311">
        <v>75</v>
      </c>
      <c r="I311" s="6">
        <f t="shared" si="13"/>
        <v>41.16</v>
      </c>
      <c r="J311" t="s">
        <v>21</v>
      </c>
      <c r="K311" t="s">
        <v>22</v>
      </c>
      <c r="L311">
        <v>1316581200</v>
      </c>
      <c r="M311" s="9">
        <f t="shared" si="14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2"/>
        <v>0.20333333333333334</v>
      </c>
      <c r="H312">
        <v>16</v>
      </c>
      <c r="I312" s="6">
        <f t="shared" si="13"/>
        <v>99.125</v>
      </c>
      <c r="J312" t="s">
        <v>21</v>
      </c>
      <c r="K312" t="s">
        <v>22</v>
      </c>
      <c r="L312">
        <v>1270789200</v>
      </c>
      <c r="M312" s="9">
        <f t="shared" si="14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2"/>
        <v>2.0336507936507937</v>
      </c>
      <c r="H313">
        <v>121</v>
      </c>
      <c r="I313" s="6">
        <f t="shared" si="13"/>
        <v>105.88429752066116</v>
      </c>
      <c r="J313" t="s">
        <v>21</v>
      </c>
      <c r="K313" t="s">
        <v>22</v>
      </c>
      <c r="L313">
        <v>1297836000</v>
      </c>
      <c r="M313" s="9">
        <f t="shared" si="14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2"/>
        <v>3.1022842639593908</v>
      </c>
      <c r="H314">
        <v>3742</v>
      </c>
      <c r="I314" s="6">
        <f t="shared" si="13"/>
        <v>48.996525921966864</v>
      </c>
      <c r="J314" t="s">
        <v>21</v>
      </c>
      <c r="K314" t="s">
        <v>22</v>
      </c>
      <c r="L314">
        <v>1382677200</v>
      </c>
      <c r="M314" s="9">
        <f t="shared" si="14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2"/>
        <v>3.9531818181818181</v>
      </c>
      <c r="H315">
        <v>223</v>
      </c>
      <c r="I315" s="6">
        <f t="shared" si="13"/>
        <v>39</v>
      </c>
      <c r="J315" t="s">
        <v>21</v>
      </c>
      <c r="K315" t="s">
        <v>22</v>
      </c>
      <c r="L315">
        <v>1330322400</v>
      </c>
      <c r="M315" s="9">
        <f t="shared" si="14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2"/>
        <v>2.9471428571428571</v>
      </c>
      <c r="H316">
        <v>133</v>
      </c>
      <c r="I316" s="6">
        <f t="shared" si="13"/>
        <v>31.022556390977442</v>
      </c>
      <c r="J316" t="s">
        <v>21</v>
      </c>
      <c r="K316" t="s">
        <v>22</v>
      </c>
      <c r="L316">
        <v>1552366800</v>
      </c>
      <c r="M316" s="9">
        <f t="shared" si="14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2"/>
        <v>0.33894736842105261</v>
      </c>
      <c r="H317">
        <v>31</v>
      </c>
      <c r="I317" s="6">
        <f t="shared" si="13"/>
        <v>103.87096774193549</v>
      </c>
      <c r="J317" t="s">
        <v>21</v>
      </c>
      <c r="K317" t="s">
        <v>22</v>
      </c>
      <c r="L317">
        <v>1400907600</v>
      </c>
      <c r="M317" s="9">
        <f t="shared" si="14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2"/>
        <v>0.66677083333333331</v>
      </c>
      <c r="H318">
        <v>108</v>
      </c>
      <c r="I318" s="6">
        <f t="shared" si="13"/>
        <v>59.268518518518519</v>
      </c>
      <c r="J318" t="s">
        <v>107</v>
      </c>
      <c r="K318" t="s">
        <v>108</v>
      </c>
      <c r="L318">
        <v>1574143200</v>
      </c>
      <c r="M318" s="9">
        <f t="shared" si="14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2"/>
        <v>0.19227272727272726</v>
      </c>
      <c r="H319">
        <v>30</v>
      </c>
      <c r="I319" s="6">
        <f t="shared" si="13"/>
        <v>42.3</v>
      </c>
      <c r="J319" t="s">
        <v>21</v>
      </c>
      <c r="K319" t="s">
        <v>22</v>
      </c>
      <c r="L319">
        <v>1494738000</v>
      </c>
      <c r="M319" s="9">
        <f t="shared" si="14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2"/>
        <v>0.15842105263157893</v>
      </c>
      <c r="H320">
        <v>17</v>
      </c>
      <c r="I320" s="6">
        <f t="shared" si="13"/>
        <v>53.117647058823529</v>
      </c>
      <c r="J320" t="s">
        <v>21</v>
      </c>
      <c r="K320" t="s">
        <v>22</v>
      </c>
      <c r="L320">
        <v>1392357600</v>
      </c>
      <c r="M320" s="9">
        <f t="shared" si="14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2"/>
        <v>0.38702380952380955</v>
      </c>
      <c r="H321">
        <v>64</v>
      </c>
      <c r="I321" s="6">
        <f t="shared" si="13"/>
        <v>50.796875</v>
      </c>
      <c r="J321" t="s">
        <v>21</v>
      </c>
      <c r="K321" t="s">
        <v>22</v>
      </c>
      <c r="L321">
        <v>1281589200</v>
      </c>
      <c r="M321" s="9">
        <f t="shared" si="14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12"/>
        <v>9.5876777251184833E-2</v>
      </c>
      <c r="H322">
        <v>80</v>
      </c>
      <c r="I322" s="6">
        <f t="shared" si="13"/>
        <v>101.15</v>
      </c>
      <c r="J322" t="s">
        <v>21</v>
      </c>
      <c r="K322" t="s">
        <v>22</v>
      </c>
      <c r="L322">
        <v>1305003600</v>
      </c>
      <c r="M322" s="9">
        <f t="shared" si="14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15">E323/D323</f>
        <v>0.94144366197183094</v>
      </c>
      <c r="H323">
        <v>2468</v>
      </c>
      <c r="I323" s="6">
        <f t="shared" ref="I323:I386" si="16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O386" si="17">(((L323/60)/60)/24)+DATE(1970,1,1)</f>
        <v>40634.208333333336</v>
      </c>
      <c r="N323">
        <v>1302325200</v>
      </c>
      <c r="O323" s="9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15"/>
        <v>1.6656234096692113</v>
      </c>
      <c r="H324">
        <v>5168</v>
      </c>
      <c r="I324" s="6">
        <f t="shared" si="16"/>
        <v>37.998645510835914</v>
      </c>
      <c r="J324" t="s">
        <v>21</v>
      </c>
      <c r="K324" t="s">
        <v>22</v>
      </c>
      <c r="L324">
        <v>1290664800</v>
      </c>
      <c r="M324" s="9">
        <f t="shared" si="17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15"/>
        <v>0.24134831460674158</v>
      </c>
      <c r="H325">
        <v>26</v>
      </c>
      <c r="I325" s="6">
        <f t="shared" si="16"/>
        <v>82.615384615384613</v>
      </c>
      <c r="J325" t="s">
        <v>40</v>
      </c>
      <c r="K325" t="s">
        <v>41</v>
      </c>
      <c r="L325">
        <v>1395896400</v>
      </c>
      <c r="M325" s="9">
        <f t="shared" si="17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15"/>
        <v>1.6405633802816901</v>
      </c>
      <c r="H326">
        <v>307</v>
      </c>
      <c r="I326" s="6">
        <f t="shared" si="16"/>
        <v>37.941368078175898</v>
      </c>
      <c r="J326" t="s">
        <v>21</v>
      </c>
      <c r="K326" t="s">
        <v>22</v>
      </c>
      <c r="L326">
        <v>1434862800</v>
      </c>
      <c r="M326" s="9">
        <f t="shared" si="17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15"/>
        <v>0.90723076923076929</v>
      </c>
      <c r="H327">
        <v>73</v>
      </c>
      <c r="I327" s="6">
        <f t="shared" si="16"/>
        <v>80.780821917808225</v>
      </c>
      <c r="J327" t="s">
        <v>21</v>
      </c>
      <c r="K327" t="s">
        <v>22</v>
      </c>
      <c r="L327">
        <v>1529125200</v>
      </c>
      <c r="M327" s="9">
        <f t="shared" si="17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15"/>
        <v>0.46194444444444444</v>
      </c>
      <c r="H328">
        <v>128</v>
      </c>
      <c r="I328" s="6">
        <f t="shared" si="16"/>
        <v>25.984375</v>
      </c>
      <c r="J328" t="s">
        <v>21</v>
      </c>
      <c r="K328" t="s">
        <v>22</v>
      </c>
      <c r="L328">
        <v>1451109600</v>
      </c>
      <c r="M328" s="9">
        <f t="shared" si="17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15"/>
        <v>0.38538461538461538</v>
      </c>
      <c r="H329">
        <v>33</v>
      </c>
      <c r="I329" s="6">
        <f t="shared" si="16"/>
        <v>30.363636363636363</v>
      </c>
      <c r="J329" t="s">
        <v>21</v>
      </c>
      <c r="K329" t="s">
        <v>22</v>
      </c>
      <c r="L329">
        <v>1566968400</v>
      </c>
      <c r="M329" s="9">
        <f t="shared" si="17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15"/>
        <v>1.3356231003039514</v>
      </c>
      <c r="H330">
        <v>2441</v>
      </c>
      <c r="I330" s="6">
        <f t="shared" si="16"/>
        <v>54.004916018025398</v>
      </c>
      <c r="J330" t="s">
        <v>21</v>
      </c>
      <c r="K330" t="s">
        <v>22</v>
      </c>
      <c r="L330">
        <v>1543557600</v>
      </c>
      <c r="M330" s="9">
        <f t="shared" si="17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15"/>
        <v>0.22896588486140726</v>
      </c>
      <c r="H331">
        <v>211</v>
      </c>
      <c r="I331" s="6">
        <f t="shared" si="16"/>
        <v>101.78672985781991</v>
      </c>
      <c r="J331" t="s">
        <v>21</v>
      </c>
      <c r="K331" t="s">
        <v>22</v>
      </c>
      <c r="L331">
        <v>1481522400</v>
      </c>
      <c r="M331" s="9">
        <f t="shared" si="17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15"/>
        <v>1.8495548961424333</v>
      </c>
      <c r="H332">
        <v>1385</v>
      </c>
      <c r="I332" s="6">
        <f t="shared" si="16"/>
        <v>45.003610108303249</v>
      </c>
      <c r="J332" t="s">
        <v>40</v>
      </c>
      <c r="K332" t="s">
        <v>41</v>
      </c>
      <c r="L332">
        <v>1512712800</v>
      </c>
      <c r="M332" s="9">
        <f t="shared" si="17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15"/>
        <v>4.4372727272727275</v>
      </c>
      <c r="H333">
        <v>190</v>
      </c>
      <c r="I333" s="6">
        <f t="shared" si="16"/>
        <v>77.068421052631578</v>
      </c>
      <c r="J333" t="s">
        <v>21</v>
      </c>
      <c r="K333" t="s">
        <v>22</v>
      </c>
      <c r="L333">
        <v>1324274400</v>
      </c>
      <c r="M333" s="9">
        <f t="shared" si="17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15"/>
        <v>1.999806763285024</v>
      </c>
      <c r="H334">
        <v>470</v>
      </c>
      <c r="I334" s="6">
        <f t="shared" si="16"/>
        <v>88.076595744680844</v>
      </c>
      <c r="J334" t="s">
        <v>21</v>
      </c>
      <c r="K334" t="s">
        <v>22</v>
      </c>
      <c r="L334">
        <v>1364446800</v>
      </c>
      <c r="M334" s="9">
        <f t="shared" si="17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15"/>
        <v>1.2395833333333333</v>
      </c>
      <c r="H335">
        <v>253</v>
      </c>
      <c r="I335" s="6">
        <f t="shared" si="16"/>
        <v>47.035573122529641</v>
      </c>
      <c r="J335" t="s">
        <v>21</v>
      </c>
      <c r="K335" t="s">
        <v>22</v>
      </c>
      <c r="L335">
        <v>1542693600</v>
      </c>
      <c r="M335" s="9">
        <f t="shared" si="17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15"/>
        <v>1.8661329305135952</v>
      </c>
      <c r="H336">
        <v>1113</v>
      </c>
      <c r="I336" s="6">
        <f t="shared" si="16"/>
        <v>110.99550763701707</v>
      </c>
      <c r="J336" t="s">
        <v>21</v>
      </c>
      <c r="K336" t="s">
        <v>22</v>
      </c>
      <c r="L336">
        <v>1515564000</v>
      </c>
      <c r="M336" s="9">
        <f t="shared" si="17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15"/>
        <v>1.1428538550057536</v>
      </c>
      <c r="H337">
        <v>2283</v>
      </c>
      <c r="I337" s="6">
        <f t="shared" si="16"/>
        <v>87.003066141042481</v>
      </c>
      <c r="J337" t="s">
        <v>21</v>
      </c>
      <c r="K337" t="s">
        <v>22</v>
      </c>
      <c r="L337">
        <v>1573797600</v>
      </c>
      <c r="M337" s="9">
        <f t="shared" si="17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15"/>
        <v>0.97032531824611035</v>
      </c>
      <c r="H338">
        <v>1072</v>
      </c>
      <c r="I338" s="6">
        <f t="shared" si="16"/>
        <v>63.994402985074629</v>
      </c>
      <c r="J338" t="s">
        <v>21</v>
      </c>
      <c r="K338" t="s">
        <v>22</v>
      </c>
      <c r="L338">
        <v>1292392800</v>
      </c>
      <c r="M338" s="9">
        <f t="shared" si="17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15"/>
        <v>1.2281904761904763</v>
      </c>
      <c r="H339">
        <v>1095</v>
      </c>
      <c r="I339" s="6">
        <f t="shared" si="16"/>
        <v>105.9945205479452</v>
      </c>
      <c r="J339" t="s">
        <v>21</v>
      </c>
      <c r="K339" t="s">
        <v>22</v>
      </c>
      <c r="L339">
        <v>1573452000</v>
      </c>
      <c r="M339" s="9">
        <f t="shared" si="17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15"/>
        <v>1.7914326647564469</v>
      </c>
      <c r="H340">
        <v>1690</v>
      </c>
      <c r="I340" s="6">
        <f t="shared" si="16"/>
        <v>73.989349112426041</v>
      </c>
      <c r="J340" t="s">
        <v>21</v>
      </c>
      <c r="K340" t="s">
        <v>22</v>
      </c>
      <c r="L340">
        <v>1317790800</v>
      </c>
      <c r="M340" s="9">
        <f t="shared" si="17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15"/>
        <v>0.79951577402787966</v>
      </c>
      <c r="H341">
        <v>1297</v>
      </c>
      <c r="I341" s="6">
        <f t="shared" si="16"/>
        <v>84.02004626060139</v>
      </c>
      <c r="J341" t="s">
        <v>15</v>
      </c>
      <c r="K341" t="s">
        <v>16</v>
      </c>
      <c r="L341">
        <v>1501650000</v>
      </c>
      <c r="M341" s="9">
        <f t="shared" si="17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15"/>
        <v>0.94242587601078165</v>
      </c>
      <c r="H342">
        <v>393</v>
      </c>
      <c r="I342" s="6">
        <f t="shared" si="16"/>
        <v>88.966921119592882</v>
      </c>
      <c r="J342" t="s">
        <v>21</v>
      </c>
      <c r="K342" t="s">
        <v>22</v>
      </c>
      <c r="L342">
        <v>1323669600</v>
      </c>
      <c r="M342" s="9">
        <f t="shared" si="17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15"/>
        <v>0.84669291338582675</v>
      </c>
      <c r="H343">
        <v>1257</v>
      </c>
      <c r="I343" s="6">
        <f t="shared" si="16"/>
        <v>76.990453460620529</v>
      </c>
      <c r="J343" t="s">
        <v>21</v>
      </c>
      <c r="K343" t="s">
        <v>22</v>
      </c>
      <c r="L343">
        <v>1440738000</v>
      </c>
      <c r="M343" s="9">
        <f t="shared" si="17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15"/>
        <v>0.66521920668058454</v>
      </c>
      <c r="H344">
        <v>328</v>
      </c>
      <c r="I344" s="6">
        <f t="shared" si="16"/>
        <v>97.146341463414629</v>
      </c>
      <c r="J344" t="s">
        <v>21</v>
      </c>
      <c r="K344" t="s">
        <v>22</v>
      </c>
      <c r="L344">
        <v>1374296400</v>
      </c>
      <c r="M344" s="9">
        <f t="shared" si="17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15"/>
        <v>0.53922222222222227</v>
      </c>
      <c r="H345">
        <v>147</v>
      </c>
      <c r="I345" s="6">
        <f t="shared" si="16"/>
        <v>33.013605442176868</v>
      </c>
      <c r="J345" t="s">
        <v>21</v>
      </c>
      <c r="K345" t="s">
        <v>22</v>
      </c>
      <c r="L345">
        <v>1384840800</v>
      </c>
      <c r="M345" s="9">
        <f t="shared" si="17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15"/>
        <v>0.41983299595141699</v>
      </c>
      <c r="H346">
        <v>830</v>
      </c>
      <c r="I346" s="6">
        <f t="shared" si="16"/>
        <v>99.950602409638549</v>
      </c>
      <c r="J346" t="s">
        <v>21</v>
      </c>
      <c r="K346" t="s">
        <v>22</v>
      </c>
      <c r="L346">
        <v>1516600800</v>
      </c>
      <c r="M346" s="9">
        <f t="shared" si="17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15"/>
        <v>0.14694796954314721</v>
      </c>
      <c r="H347">
        <v>331</v>
      </c>
      <c r="I347" s="6">
        <f t="shared" si="16"/>
        <v>69.966767371601208</v>
      </c>
      <c r="J347" t="s">
        <v>40</v>
      </c>
      <c r="K347" t="s">
        <v>41</v>
      </c>
      <c r="L347">
        <v>1436418000</v>
      </c>
      <c r="M347" s="9">
        <f t="shared" si="17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15"/>
        <v>0.34475</v>
      </c>
      <c r="H348">
        <v>25</v>
      </c>
      <c r="I348" s="6">
        <f t="shared" si="16"/>
        <v>110.32</v>
      </c>
      <c r="J348" t="s">
        <v>21</v>
      </c>
      <c r="K348" t="s">
        <v>22</v>
      </c>
      <c r="L348">
        <v>1503550800</v>
      </c>
      <c r="M348" s="9">
        <f t="shared" si="17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15"/>
        <v>14.007777777777777</v>
      </c>
      <c r="H349">
        <v>191</v>
      </c>
      <c r="I349" s="6">
        <f t="shared" si="16"/>
        <v>66.005235602094245</v>
      </c>
      <c r="J349" t="s">
        <v>21</v>
      </c>
      <c r="K349" t="s">
        <v>22</v>
      </c>
      <c r="L349">
        <v>1423634400</v>
      </c>
      <c r="M349" s="9">
        <f t="shared" si="17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15"/>
        <v>0.71770351758793971</v>
      </c>
      <c r="H350">
        <v>3483</v>
      </c>
      <c r="I350" s="6">
        <f t="shared" si="16"/>
        <v>41.005742176284812</v>
      </c>
      <c r="J350" t="s">
        <v>21</v>
      </c>
      <c r="K350" t="s">
        <v>22</v>
      </c>
      <c r="L350">
        <v>1487224800</v>
      </c>
      <c r="M350" s="9">
        <f t="shared" si="17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15"/>
        <v>0.53074115044247783</v>
      </c>
      <c r="H351">
        <v>923</v>
      </c>
      <c r="I351" s="6">
        <f t="shared" si="16"/>
        <v>103.96316359696641</v>
      </c>
      <c r="J351" t="s">
        <v>21</v>
      </c>
      <c r="K351" t="s">
        <v>22</v>
      </c>
      <c r="L351">
        <v>1500008400</v>
      </c>
      <c r="M351" s="9">
        <f t="shared" si="17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15"/>
        <v>0.05</v>
      </c>
      <c r="H352">
        <v>1</v>
      </c>
      <c r="I352" s="6">
        <f t="shared" si="16"/>
        <v>5</v>
      </c>
      <c r="J352" t="s">
        <v>21</v>
      </c>
      <c r="K352" t="s">
        <v>22</v>
      </c>
      <c r="L352">
        <v>1432098000</v>
      </c>
      <c r="M352" s="9">
        <f t="shared" si="17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15"/>
        <v>1.2770715249662619</v>
      </c>
      <c r="H353">
        <v>2013</v>
      </c>
      <c r="I353" s="6">
        <f t="shared" si="16"/>
        <v>47.009935419771487</v>
      </c>
      <c r="J353" t="s">
        <v>21</v>
      </c>
      <c r="K353" t="s">
        <v>22</v>
      </c>
      <c r="L353">
        <v>1440392400</v>
      </c>
      <c r="M353" s="9">
        <f t="shared" si="17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15"/>
        <v>0.34892857142857142</v>
      </c>
      <c r="H354">
        <v>33</v>
      </c>
      <c r="I354" s="6">
        <f t="shared" si="16"/>
        <v>29.606060606060606</v>
      </c>
      <c r="J354" t="s">
        <v>15</v>
      </c>
      <c r="K354" t="s">
        <v>16</v>
      </c>
      <c r="L354">
        <v>1446876000</v>
      </c>
      <c r="M354" s="9">
        <f t="shared" si="17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15"/>
        <v>4.105982142857143</v>
      </c>
      <c r="H355">
        <v>1703</v>
      </c>
      <c r="I355" s="6">
        <f t="shared" si="16"/>
        <v>81.010569583088667</v>
      </c>
      <c r="J355" t="s">
        <v>21</v>
      </c>
      <c r="K355" t="s">
        <v>22</v>
      </c>
      <c r="L355">
        <v>1562302800</v>
      </c>
      <c r="M355" s="9">
        <f t="shared" si="17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15"/>
        <v>1.2373770491803278</v>
      </c>
      <c r="H356">
        <v>80</v>
      </c>
      <c r="I356" s="6">
        <f t="shared" si="16"/>
        <v>94.35</v>
      </c>
      <c r="J356" t="s">
        <v>36</v>
      </c>
      <c r="K356" t="s">
        <v>37</v>
      </c>
      <c r="L356">
        <v>1378184400</v>
      </c>
      <c r="M356" s="9">
        <f t="shared" si="17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15"/>
        <v>0.58973684210526311</v>
      </c>
      <c r="H357">
        <v>86</v>
      </c>
      <c r="I357" s="6">
        <f t="shared" si="16"/>
        <v>26.058139534883722</v>
      </c>
      <c r="J357" t="s">
        <v>21</v>
      </c>
      <c r="K357" t="s">
        <v>22</v>
      </c>
      <c r="L357">
        <v>1485064800</v>
      </c>
      <c r="M357" s="9">
        <f t="shared" si="17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15"/>
        <v>0.36892473118279567</v>
      </c>
      <c r="H358">
        <v>40</v>
      </c>
      <c r="I358" s="6">
        <f t="shared" si="16"/>
        <v>85.775000000000006</v>
      </c>
      <c r="J358" t="s">
        <v>107</v>
      </c>
      <c r="K358" t="s">
        <v>108</v>
      </c>
      <c r="L358">
        <v>1326520800</v>
      </c>
      <c r="M358" s="9">
        <f t="shared" si="17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15"/>
        <v>1.8491304347826087</v>
      </c>
      <c r="H359">
        <v>41</v>
      </c>
      <c r="I359" s="6">
        <f t="shared" si="16"/>
        <v>103.73170731707317</v>
      </c>
      <c r="J359" t="s">
        <v>21</v>
      </c>
      <c r="K359" t="s">
        <v>22</v>
      </c>
      <c r="L359">
        <v>1441256400</v>
      </c>
      <c r="M359" s="9">
        <f t="shared" si="17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15"/>
        <v>0.11814432989690722</v>
      </c>
      <c r="H360">
        <v>23</v>
      </c>
      <c r="I360" s="6">
        <f t="shared" si="16"/>
        <v>49.826086956521742</v>
      </c>
      <c r="J360" t="s">
        <v>15</v>
      </c>
      <c r="K360" t="s">
        <v>16</v>
      </c>
      <c r="L360">
        <v>1533877200</v>
      </c>
      <c r="M360" s="9">
        <f t="shared" si="17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15"/>
        <v>2.9870000000000001</v>
      </c>
      <c r="H361">
        <v>187</v>
      </c>
      <c r="I361" s="6">
        <f t="shared" si="16"/>
        <v>63.893048128342244</v>
      </c>
      <c r="J361" t="s">
        <v>21</v>
      </c>
      <c r="K361" t="s">
        <v>22</v>
      </c>
      <c r="L361">
        <v>1314421200</v>
      </c>
      <c r="M361" s="9">
        <f t="shared" si="17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15"/>
        <v>2.2635175879396985</v>
      </c>
      <c r="H362">
        <v>2875</v>
      </c>
      <c r="I362" s="6">
        <f t="shared" si="16"/>
        <v>47.002434782608695</v>
      </c>
      <c r="J362" t="s">
        <v>40</v>
      </c>
      <c r="K362" t="s">
        <v>41</v>
      </c>
      <c r="L362">
        <v>1293861600</v>
      </c>
      <c r="M362" s="9">
        <f t="shared" si="17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15"/>
        <v>1.7356363636363636</v>
      </c>
      <c r="H363">
        <v>88</v>
      </c>
      <c r="I363" s="6">
        <f t="shared" si="16"/>
        <v>108.47727272727273</v>
      </c>
      <c r="J363" t="s">
        <v>21</v>
      </c>
      <c r="K363" t="s">
        <v>22</v>
      </c>
      <c r="L363">
        <v>1507352400</v>
      </c>
      <c r="M363" s="9">
        <f t="shared" si="17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15"/>
        <v>3.7175675675675675</v>
      </c>
      <c r="H364">
        <v>191</v>
      </c>
      <c r="I364" s="6">
        <f t="shared" si="16"/>
        <v>72.015706806282722</v>
      </c>
      <c r="J364" t="s">
        <v>21</v>
      </c>
      <c r="K364" t="s">
        <v>22</v>
      </c>
      <c r="L364">
        <v>1296108000</v>
      </c>
      <c r="M364" s="9">
        <f t="shared" si="17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15"/>
        <v>1.601923076923077</v>
      </c>
      <c r="H365">
        <v>139</v>
      </c>
      <c r="I365" s="6">
        <f t="shared" si="16"/>
        <v>59.928057553956833</v>
      </c>
      <c r="J365" t="s">
        <v>21</v>
      </c>
      <c r="K365" t="s">
        <v>22</v>
      </c>
      <c r="L365">
        <v>1324965600</v>
      </c>
      <c r="M365" s="9">
        <f t="shared" si="17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15"/>
        <v>16.163333333333334</v>
      </c>
      <c r="H366">
        <v>186</v>
      </c>
      <c r="I366" s="6">
        <f t="shared" si="16"/>
        <v>78.209677419354833</v>
      </c>
      <c r="J366" t="s">
        <v>21</v>
      </c>
      <c r="K366" t="s">
        <v>22</v>
      </c>
      <c r="L366">
        <v>1520229600</v>
      </c>
      <c r="M366" s="9">
        <f t="shared" si="17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15"/>
        <v>7.3343749999999996</v>
      </c>
      <c r="H367">
        <v>112</v>
      </c>
      <c r="I367" s="6">
        <f t="shared" si="16"/>
        <v>104.77678571428571</v>
      </c>
      <c r="J367" t="s">
        <v>26</v>
      </c>
      <c r="K367" t="s">
        <v>27</v>
      </c>
      <c r="L367">
        <v>1482991200</v>
      </c>
      <c r="M367" s="9">
        <f t="shared" si="17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15"/>
        <v>5.9211111111111112</v>
      </c>
      <c r="H368">
        <v>101</v>
      </c>
      <c r="I368" s="6">
        <f t="shared" si="16"/>
        <v>105.52475247524752</v>
      </c>
      <c r="J368" t="s">
        <v>21</v>
      </c>
      <c r="K368" t="s">
        <v>22</v>
      </c>
      <c r="L368">
        <v>1294034400</v>
      </c>
      <c r="M368" s="9">
        <f t="shared" si="17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15"/>
        <v>0.18888888888888888</v>
      </c>
      <c r="H369">
        <v>75</v>
      </c>
      <c r="I369" s="6">
        <f t="shared" si="16"/>
        <v>24.933333333333334</v>
      </c>
      <c r="J369" t="s">
        <v>21</v>
      </c>
      <c r="K369" t="s">
        <v>22</v>
      </c>
      <c r="L369">
        <v>1413608400</v>
      </c>
      <c r="M369" s="9">
        <f t="shared" si="17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15"/>
        <v>2.7680769230769231</v>
      </c>
      <c r="H370">
        <v>206</v>
      </c>
      <c r="I370" s="6">
        <f t="shared" si="16"/>
        <v>69.873786407766985</v>
      </c>
      <c r="J370" t="s">
        <v>40</v>
      </c>
      <c r="K370" t="s">
        <v>41</v>
      </c>
      <c r="L370">
        <v>1286946000</v>
      </c>
      <c r="M370" s="9">
        <f t="shared" si="17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15"/>
        <v>2.730185185185185</v>
      </c>
      <c r="H371">
        <v>154</v>
      </c>
      <c r="I371" s="6">
        <f t="shared" si="16"/>
        <v>95.733766233766232</v>
      </c>
      <c r="J371" t="s">
        <v>21</v>
      </c>
      <c r="K371" t="s">
        <v>22</v>
      </c>
      <c r="L371">
        <v>1359871200</v>
      </c>
      <c r="M371" s="9">
        <f t="shared" si="17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15"/>
        <v>1.593633125556545</v>
      </c>
      <c r="H372">
        <v>5966</v>
      </c>
      <c r="I372" s="6">
        <f t="shared" si="16"/>
        <v>29.997485752598056</v>
      </c>
      <c r="J372" t="s">
        <v>21</v>
      </c>
      <c r="K372" t="s">
        <v>22</v>
      </c>
      <c r="L372">
        <v>1555304400</v>
      </c>
      <c r="M372" s="9">
        <f t="shared" si="17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15"/>
        <v>0.67869978858350954</v>
      </c>
      <c r="H373">
        <v>2176</v>
      </c>
      <c r="I373" s="6">
        <f t="shared" si="16"/>
        <v>59.011948529411768</v>
      </c>
      <c r="J373" t="s">
        <v>21</v>
      </c>
      <c r="K373" t="s">
        <v>22</v>
      </c>
      <c r="L373">
        <v>1423375200</v>
      </c>
      <c r="M373" s="9">
        <f t="shared" si="17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15"/>
        <v>15.915555555555555</v>
      </c>
      <c r="H374">
        <v>169</v>
      </c>
      <c r="I374" s="6">
        <f t="shared" si="16"/>
        <v>84.757396449704146</v>
      </c>
      <c r="J374" t="s">
        <v>21</v>
      </c>
      <c r="K374" t="s">
        <v>22</v>
      </c>
      <c r="L374">
        <v>1420696800</v>
      </c>
      <c r="M374" s="9">
        <f t="shared" si="17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15"/>
        <v>7.3018222222222224</v>
      </c>
      <c r="H375">
        <v>2106</v>
      </c>
      <c r="I375" s="6">
        <f t="shared" si="16"/>
        <v>78.010921177587846</v>
      </c>
      <c r="J375" t="s">
        <v>21</v>
      </c>
      <c r="K375" t="s">
        <v>22</v>
      </c>
      <c r="L375">
        <v>1502946000</v>
      </c>
      <c r="M375" s="9">
        <f t="shared" si="17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15"/>
        <v>0.13185782556750297</v>
      </c>
      <c r="H376">
        <v>441</v>
      </c>
      <c r="I376" s="6">
        <f t="shared" si="16"/>
        <v>50.05215419501134</v>
      </c>
      <c r="J376" t="s">
        <v>21</v>
      </c>
      <c r="K376" t="s">
        <v>22</v>
      </c>
      <c r="L376">
        <v>1547186400</v>
      </c>
      <c r="M376" s="9">
        <f t="shared" si="17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15"/>
        <v>0.54777777777777781</v>
      </c>
      <c r="H377">
        <v>25</v>
      </c>
      <c r="I377" s="6">
        <f t="shared" si="16"/>
        <v>59.16</v>
      </c>
      <c r="J377" t="s">
        <v>21</v>
      </c>
      <c r="K377" t="s">
        <v>22</v>
      </c>
      <c r="L377">
        <v>1444971600</v>
      </c>
      <c r="M377" s="9">
        <f t="shared" si="17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15"/>
        <v>3.6102941176470589</v>
      </c>
      <c r="H378">
        <v>131</v>
      </c>
      <c r="I378" s="6">
        <f t="shared" si="16"/>
        <v>93.702290076335885</v>
      </c>
      <c r="J378" t="s">
        <v>21</v>
      </c>
      <c r="K378" t="s">
        <v>22</v>
      </c>
      <c r="L378">
        <v>1404622800</v>
      </c>
      <c r="M378" s="9">
        <f t="shared" si="17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15"/>
        <v>0.10257545271629778</v>
      </c>
      <c r="H379">
        <v>127</v>
      </c>
      <c r="I379" s="6">
        <f t="shared" si="16"/>
        <v>40.14173228346457</v>
      </c>
      <c r="J379" t="s">
        <v>21</v>
      </c>
      <c r="K379" t="s">
        <v>22</v>
      </c>
      <c r="L379">
        <v>1571720400</v>
      </c>
      <c r="M379" s="9">
        <f t="shared" si="17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15"/>
        <v>0.13962962962962963</v>
      </c>
      <c r="H380">
        <v>355</v>
      </c>
      <c r="I380" s="6">
        <f t="shared" si="16"/>
        <v>70.090140845070422</v>
      </c>
      <c r="J380" t="s">
        <v>21</v>
      </c>
      <c r="K380" t="s">
        <v>22</v>
      </c>
      <c r="L380">
        <v>1526878800</v>
      </c>
      <c r="M380" s="9">
        <f t="shared" si="17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15"/>
        <v>0.40444444444444444</v>
      </c>
      <c r="H381">
        <v>44</v>
      </c>
      <c r="I381" s="6">
        <f t="shared" si="16"/>
        <v>66.181818181818187</v>
      </c>
      <c r="J381" t="s">
        <v>40</v>
      </c>
      <c r="K381" t="s">
        <v>41</v>
      </c>
      <c r="L381">
        <v>1319691600</v>
      </c>
      <c r="M381" s="9">
        <f t="shared" si="17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15"/>
        <v>1.6032</v>
      </c>
      <c r="H382">
        <v>84</v>
      </c>
      <c r="I382" s="6">
        <f t="shared" si="16"/>
        <v>47.714285714285715</v>
      </c>
      <c r="J382" t="s">
        <v>21</v>
      </c>
      <c r="K382" t="s">
        <v>22</v>
      </c>
      <c r="L382">
        <v>1371963600</v>
      </c>
      <c r="M382" s="9">
        <f t="shared" si="17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15"/>
        <v>1.8394339622641509</v>
      </c>
      <c r="H383">
        <v>155</v>
      </c>
      <c r="I383" s="6">
        <f t="shared" si="16"/>
        <v>62.896774193548389</v>
      </c>
      <c r="J383" t="s">
        <v>21</v>
      </c>
      <c r="K383" t="s">
        <v>22</v>
      </c>
      <c r="L383">
        <v>1433739600</v>
      </c>
      <c r="M383" s="9">
        <f t="shared" si="17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15"/>
        <v>0.63769230769230767</v>
      </c>
      <c r="H384">
        <v>67</v>
      </c>
      <c r="I384" s="6">
        <f t="shared" si="16"/>
        <v>86.611940298507463</v>
      </c>
      <c r="J384" t="s">
        <v>21</v>
      </c>
      <c r="K384" t="s">
        <v>22</v>
      </c>
      <c r="L384">
        <v>1508130000</v>
      </c>
      <c r="M384" s="9">
        <f t="shared" si="17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15"/>
        <v>2.2538095238095237</v>
      </c>
      <c r="H385">
        <v>189</v>
      </c>
      <c r="I385" s="6">
        <f t="shared" si="16"/>
        <v>75.126984126984127</v>
      </c>
      <c r="J385" t="s">
        <v>21</v>
      </c>
      <c r="K385" t="s">
        <v>22</v>
      </c>
      <c r="L385">
        <v>1550037600</v>
      </c>
      <c r="M385" s="9">
        <f t="shared" si="17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15"/>
        <v>1.7200961538461539</v>
      </c>
      <c r="H386">
        <v>4799</v>
      </c>
      <c r="I386" s="6">
        <f t="shared" si="16"/>
        <v>41.004167534903104</v>
      </c>
      <c r="J386" t="s">
        <v>21</v>
      </c>
      <c r="K386" t="s">
        <v>22</v>
      </c>
      <c r="L386">
        <v>1486706400</v>
      </c>
      <c r="M386" s="9">
        <f t="shared" si="17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18">E387/D387</f>
        <v>1.4616709511568124</v>
      </c>
      <c r="H387">
        <v>1137</v>
      </c>
      <c r="I387" s="6">
        <f t="shared" ref="I387:I450" si="19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O450" si="20">(((L387/60)/60)/24)+DATE(1970,1,1)</f>
        <v>43553.208333333328</v>
      </c>
      <c r="N387">
        <v>1556600400</v>
      </c>
      <c r="O387" s="9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18"/>
        <v>0.76423616236162362</v>
      </c>
      <c r="H388">
        <v>1068</v>
      </c>
      <c r="I388" s="6">
        <f t="shared" si="19"/>
        <v>96.960674157303373</v>
      </c>
      <c r="J388" t="s">
        <v>21</v>
      </c>
      <c r="K388" t="s">
        <v>22</v>
      </c>
      <c r="L388">
        <v>1277528400</v>
      </c>
      <c r="M388" s="9">
        <f t="shared" si="20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18"/>
        <v>0.39261467889908258</v>
      </c>
      <c r="H389">
        <v>424</v>
      </c>
      <c r="I389" s="6">
        <f t="shared" si="19"/>
        <v>100.93160377358491</v>
      </c>
      <c r="J389" t="s">
        <v>21</v>
      </c>
      <c r="K389" t="s">
        <v>22</v>
      </c>
      <c r="L389">
        <v>1339477200</v>
      </c>
      <c r="M389" s="9">
        <f t="shared" si="20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18"/>
        <v>0.11270034843205574</v>
      </c>
      <c r="H390">
        <v>145</v>
      </c>
      <c r="I390" s="6">
        <f t="shared" si="19"/>
        <v>89.227586206896547</v>
      </c>
      <c r="J390" t="s">
        <v>98</v>
      </c>
      <c r="K390" t="s">
        <v>99</v>
      </c>
      <c r="L390">
        <v>1325656800</v>
      </c>
      <c r="M390" s="9">
        <f t="shared" si="20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18"/>
        <v>1.2211084337349398</v>
      </c>
      <c r="H391">
        <v>1152</v>
      </c>
      <c r="I391" s="6">
        <f t="shared" si="19"/>
        <v>87.979166666666671</v>
      </c>
      <c r="J391" t="s">
        <v>21</v>
      </c>
      <c r="K391" t="s">
        <v>22</v>
      </c>
      <c r="L391">
        <v>1288242000</v>
      </c>
      <c r="M391" s="9">
        <f t="shared" si="20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18"/>
        <v>1.8654166666666667</v>
      </c>
      <c r="H392">
        <v>50</v>
      </c>
      <c r="I392" s="6">
        <f t="shared" si="19"/>
        <v>89.54</v>
      </c>
      <c r="J392" t="s">
        <v>21</v>
      </c>
      <c r="K392" t="s">
        <v>22</v>
      </c>
      <c r="L392">
        <v>1379048400</v>
      </c>
      <c r="M392" s="9">
        <f t="shared" si="20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18"/>
        <v>7.27317880794702E-2</v>
      </c>
      <c r="H393">
        <v>151</v>
      </c>
      <c r="I393" s="6">
        <f t="shared" si="19"/>
        <v>29.09271523178808</v>
      </c>
      <c r="J393" t="s">
        <v>21</v>
      </c>
      <c r="K393" t="s">
        <v>22</v>
      </c>
      <c r="L393">
        <v>1389679200</v>
      </c>
      <c r="M393" s="9">
        <f t="shared" si="20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18"/>
        <v>0.65642371234207963</v>
      </c>
      <c r="H394">
        <v>1608</v>
      </c>
      <c r="I394" s="6">
        <f t="shared" si="19"/>
        <v>42.006218905472636</v>
      </c>
      <c r="J394" t="s">
        <v>21</v>
      </c>
      <c r="K394" t="s">
        <v>22</v>
      </c>
      <c r="L394">
        <v>1294293600</v>
      </c>
      <c r="M394" s="9">
        <f t="shared" si="20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18"/>
        <v>2.2896178343949045</v>
      </c>
      <c r="H395">
        <v>3059</v>
      </c>
      <c r="I395" s="6">
        <f t="shared" si="19"/>
        <v>47.004903563255965</v>
      </c>
      <c r="J395" t="s">
        <v>15</v>
      </c>
      <c r="K395" t="s">
        <v>16</v>
      </c>
      <c r="L395">
        <v>1500267600</v>
      </c>
      <c r="M395" s="9">
        <f t="shared" si="20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18"/>
        <v>4.6937499999999996</v>
      </c>
      <c r="H396">
        <v>34</v>
      </c>
      <c r="I396" s="6">
        <f t="shared" si="19"/>
        <v>110.44117647058823</v>
      </c>
      <c r="J396" t="s">
        <v>21</v>
      </c>
      <c r="K396" t="s">
        <v>22</v>
      </c>
      <c r="L396">
        <v>1375074000</v>
      </c>
      <c r="M396" s="9">
        <f t="shared" si="20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18"/>
        <v>1.3011267605633803</v>
      </c>
      <c r="H397">
        <v>220</v>
      </c>
      <c r="I397" s="6">
        <f t="shared" si="19"/>
        <v>41.990909090909092</v>
      </c>
      <c r="J397" t="s">
        <v>21</v>
      </c>
      <c r="K397" t="s">
        <v>22</v>
      </c>
      <c r="L397">
        <v>1323324000</v>
      </c>
      <c r="M397" s="9">
        <f t="shared" si="20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18"/>
        <v>1.6705422993492407</v>
      </c>
      <c r="H398">
        <v>1604</v>
      </c>
      <c r="I398" s="6">
        <f t="shared" si="19"/>
        <v>48.012468827930178</v>
      </c>
      <c r="J398" t="s">
        <v>26</v>
      </c>
      <c r="K398" t="s">
        <v>27</v>
      </c>
      <c r="L398">
        <v>1538715600</v>
      </c>
      <c r="M398" s="9">
        <f t="shared" si="20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18"/>
        <v>1.738641975308642</v>
      </c>
      <c r="H399">
        <v>454</v>
      </c>
      <c r="I399" s="6">
        <f t="shared" si="19"/>
        <v>31.019823788546255</v>
      </c>
      <c r="J399" t="s">
        <v>21</v>
      </c>
      <c r="K399" t="s">
        <v>22</v>
      </c>
      <c r="L399">
        <v>1369285200</v>
      </c>
      <c r="M399" s="9">
        <f t="shared" si="20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18"/>
        <v>7.1776470588235295</v>
      </c>
      <c r="H400">
        <v>123</v>
      </c>
      <c r="I400" s="6">
        <f t="shared" si="19"/>
        <v>99.203252032520325</v>
      </c>
      <c r="J400" t="s">
        <v>107</v>
      </c>
      <c r="K400" t="s">
        <v>108</v>
      </c>
      <c r="L400">
        <v>1525755600</v>
      </c>
      <c r="M400" s="9">
        <f t="shared" si="20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18"/>
        <v>0.63850976361767731</v>
      </c>
      <c r="H401">
        <v>941</v>
      </c>
      <c r="I401" s="6">
        <f t="shared" si="19"/>
        <v>66.022316684378325</v>
      </c>
      <c r="J401" t="s">
        <v>21</v>
      </c>
      <c r="K401" t="s">
        <v>22</v>
      </c>
      <c r="L401">
        <v>1296626400</v>
      </c>
      <c r="M401" s="9">
        <f t="shared" si="20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18"/>
        <v>0.02</v>
      </c>
      <c r="H402">
        <v>1</v>
      </c>
      <c r="I402" s="6">
        <f t="shared" si="19"/>
        <v>2</v>
      </c>
      <c r="J402" t="s">
        <v>21</v>
      </c>
      <c r="K402" t="s">
        <v>22</v>
      </c>
      <c r="L402">
        <v>1376629200</v>
      </c>
      <c r="M402" s="9">
        <f t="shared" si="20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18"/>
        <v>15.302222222222222</v>
      </c>
      <c r="H403">
        <v>299</v>
      </c>
      <c r="I403" s="6">
        <f t="shared" si="19"/>
        <v>46.060200668896321</v>
      </c>
      <c r="J403" t="s">
        <v>21</v>
      </c>
      <c r="K403" t="s">
        <v>22</v>
      </c>
      <c r="L403">
        <v>1572152400</v>
      </c>
      <c r="M403" s="9">
        <f t="shared" si="20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18"/>
        <v>0.40356164383561643</v>
      </c>
      <c r="H404">
        <v>40</v>
      </c>
      <c r="I404" s="6">
        <f t="shared" si="19"/>
        <v>73.650000000000006</v>
      </c>
      <c r="J404" t="s">
        <v>21</v>
      </c>
      <c r="K404" t="s">
        <v>22</v>
      </c>
      <c r="L404">
        <v>1325829600</v>
      </c>
      <c r="M404" s="9">
        <f t="shared" si="20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18"/>
        <v>0.86220633299284988</v>
      </c>
      <c r="H405">
        <v>3015</v>
      </c>
      <c r="I405" s="6">
        <f t="shared" si="19"/>
        <v>55.99336650082919</v>
      </c>
      <c r="J405" t="s">
        <v>15</v>
      </c>
      <c r="K405" t="s">
        <v>16</v>
      </c>
      <c r="L405">
        <v>1273640400</v>
      </c>
      <c r="M405" s="9">
        <f t="shared" si="20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18"/>
        <v>3.1558486707566464</v>
      </c>
      <c r="H406">
        <v>2237</v>
      </c>
      <c r="I406" s="6">
        <f t="shared" si="19"/>
        <v>68.985695127402778</v>
      </c>
      <c r="J406" t="s">
        <v>21</v>
      </c>
      <c r="K406" t="s">
        <v>22</v>
      </c>
      <c r="L406">
        <v>1510639200</v>
      </c>
      <c r="M406" s="9">
        <f t="shared" si="20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18"/>
        <v>0.89618243243243245</v>
      </c>
      <c r="H407">
        <v>435</v>
      </c>
      <c r="I407" s="6">
        <f t="shared" si="19"/>
        <v>60.981609195402299</v>
      </c>
      <c r="J407" t="s">
        <v>21</v>
      </c>
      <c r="K407" t="s">
        <v>22</v>
      </c>
      <c r="L407">
        <v>1528088400</v>
      </c>
      <c r="M407" s="9">
        <f t="shared" si="20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18"/>
        <v>1.8214503816793892</v>
      </c>
      <c r="H408">
        <v>645</v>
      </c>
      <c r="I408" s="6">
        <f t="shared" si="19"/>
        <v>110.98139534883721</v>
      </c>
      <c r="J408" t="s">
        <v>21</v>
      </c>
      <c r="K408" t="s">
        <v>22</v>
      </c>
      <c r="L408">
        <v>1359525600</v>
      </c>
      <c r="M408" s="9">
        <f t="shared" si="20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18"/>
        <v>3.5588235294117645</v>
      </c>
      <c r="H409">
        <v>484</v>
      </c>
      <c r="I409" s="6">
        <f t="shared" si="19"/>
        <v>25</v>
      </c>
      <c r="J409" t="s">
        <v>36</v>
      </c>
      <c r="K409" t="s">
        <v>37</v>
      </c>
      <c r="L409">
        <v>1570942800</v>
      </c>
      <c r="M409" s="9">
        <f t="shared" si="20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18"/>
        <v>1.3183695652173912</v>
      </c>
      <c r="H410">
        <v>154</v>
      </c>
      <c r="I410" s="6">
        <f t="shared" si="19"/>
        <v>78.759740259740255</v>
      </c>
      <c r="J410" t="s">
        <v>15</v>
      </c>
      <c r="K410" t="s">
        <v>16</v>
      </c>
      <c r="L410">
        <v>1466398800</v>
      </c>
      <c r="M410" s="9">
        <f t="shared" si="20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18"/>
        <v>0.46315634218289087</v>
      </c>
      <c r="H411">
        <v>714</v>
      </c>
      <c r="I411" s="6">
        <f t="shared" si="19"/>
        <v>87.960784313725483</v>
      </c>
      <c r="J411" t="s">
        <v>21</v>
      </c>
      <c r="K411" t="s">
        <v>22</v>
      </c>
      <c r="L411">
        <v>1492491600</v>
      </c>
      <c r="M411" s="9">
        <f t="shared" si="20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18"/>
        <v>0.36132726089785294</v>
      </c>
      <c r="H412">
        <v>1111</v>
      </c>
      <c r="I412" s="6">
        <f t="shared" si="19"/>
        <v>49.987398739873989</v>
      </c>
      <c r="J412" t="s">
        <v>21</v>
      </c>
      <c r="K412" t="s">
        <v>22</v>
      </c>
      <c r="L412">
        <v>1430197200</v>
      </c>
      <c r="M412" s="9">
        <f t="shared" si="20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18"/>
        <v>1.0462820512820512</v>
      </c>
      <c r="H413">
        <v>82</v>
      </c>
      <c r="I413" s="6">
        <f t="shared" si="19"/>
        <v>99.524390243902445</v>
      </c>
      <c r="J413" t="s">
        <v>21</v>
      </c>
      <c r="K413" t="s">
        <v>22</v>
      </c>
      <c r="L413">
        <v>1496034000</v>
      </c>
      <c r="M413" s="9">
        <f t="shared" si="20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18"/>
        <v>6.6885714285714286</v>
      </c>
      <c r="H414">
        <v>134</v>
      </c>
      <c r="I414" s="6">
        <f t="shared" si="19"/>
        <v>104.82089552238806</v>
      </c>
      <c r="J414" t="s">
        <v>21</v>
      </c>
      <c r="K414" t="s">
        <v>22</v>
      </c>
      <c r="L414">
        <v>1388728800</v>
      </c>
      <c r="M414" s="9">
        <f t="shared" si="20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18"/>
        <v>0.62072823218997364</v>
      </c>
      <c r="H415">
        <v>1089</v>
      </c>
      <c r="I415" s="6">
        <f t="shared" si="19"/>
        <v>108.01469237832875</v>
      </c>
      <c r="J415" t="s">
        <v>21</v>
      </c>
      <c r="K415" t="s">
        <v>22</v>
      </c>
      <c r="L415">
        <v>1543298400</v>
      </c>
      <c r="M415" s="9">
        <f t="shared" si="20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18"/>
        <v>0.84699787460148779</v>
      </c>
      <c r="H416">
        <v>5497</v>
      </c>
      <c r="I416" s="6">
        <f t="shared" si="19"/>
        <v>28.998544660724033</v>
      </c>
      <c r="J416" t="s">
        <v>21</v>
      </c>
      <c r="K416" t="s">
        <v>22</v>
      </c>
      <c r="L416">
        <v>1271739600</v>
      </c>
      <c r="M416" s="9">
        <f t="shared" si="20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18"/>
        <v>0.11059030837004405</v>
      </c>
      <c r="H417">
        <v>418</v>
      </c>
      <c r="I417" s="6">
        <f t="shared" si="19"/>
        <v>30.028708133971293</v>
      </c>
      <c r="J417" t="s">
        <v>21</v>
      </c>
      <c r="K417" t="s">
        <v>22</v>
      </c>
      <c r="L417">
        <v>1326434400</v>
      </c>
      <c r="M417" s="9">
        <f t="shared" si="20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18"/>
        <v>0.43838781575037145</v>
      </c>
      <c r="H418">
        <v>1439</v>
      </c>
      <c r="I418" s="6">
        <f t="shared" si="19"/>
        <v>41.005559416261292</v>
      </c>
      <c r="J418" t="s">
        <v>21</v>
      </c>
      <c r="K418" t="s">
        <v>22</v>
      </c>
      <c r="L418">
        <v>1295244000</v>
      </c>
      <c r="M418" s="9">
        <f t="shared" si="20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18"/>
        <v>0.55470588235294116</v>
      </c>
      <c r="H419">
        <v>15</v>
      </c>
      <c r="I419" s="6">
        <f t="shared" si="19"/>
        <v>62.866666666666667</v>
      </c>
      <c r="J419" t="s">
        <v>21</v>
      </c>
      <c r="K419" t="s">
        <v>22</v>
      </c>
      <c r="L419">
        <v>1541221200</v>
      </c>
      <c r="M419" s="9">
        <f t="shared" si="20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18"/>
        <v>0.57399511301160655</v>
      </c>
      <c r="H420">
        <v>1999</v>
      </c>
      <c r="I420" s="6">
        <f t="shared" si="19"/>
        <v>47.005002501250623</v>
      </c>
      <c r="J420" t="s">
        <v>15</v>
      </c>
      <c r="K420" t="s">
        <v>16</v>
      </c>
      <c r="L420">
        <v>1336280400</v>
      </c>
      <c r="M420" s="9">
        <f t="shared" si="20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18"/>
        <v>1.2343497363796134</v>
      </c>
      <c r="H421">
        <v>5203</v>
      </c>
      <c r="I421" s="6">
        <f t="shared" si="19"/>
        <v>26.997693638285604</v>
      </c>
      <c r="J421" t="s">
        <v>21</v>
      </c>
      <c r="K421" t="s">
        <v>22</v>
      </c>
      <c r="L421">
        <v>1324533600</v>
      </c>
      <c r="M421" s="9">
        <f t="shared" si="20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18"/>
        <v>1.2846</v>
      </c>
      <c r="H422">
        <v>94</v>
      </c>
      <c r="I422" s="6">
        <f t="shared" si="19"/>
        <v>68.329787234042556</v>
      </c>
      <c r="J422" t="s">
        <v>21</v>
      </c>
      <c r="K422" t="s">
        <v>22</v>
      </c>
      <c r="L422">
        <v>1498366800</v>
      </c>
      <c r="M422" s="9">
        <f t="shared" si="20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18"/>
        <v>0.63989361702127656</v>
      </c>
      <c r="H423">
        <v>118</v>
      </c>
      <c r="I423" s="6">
        <f t="shared" si="19"/>
        <v>50.974576271186443</v>
      </c>
      <c r="J423" t="s">
        <v>21</v>
      </c>
      <c r="K423" t="s">
        <v>22</v>
      </c>
      <c r="L423">
        <v>1498712400</v>
      </c>
      <c r="M423" s="9">
        <f t="shared" si="20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18"/>
        <v>1.2729885057471264</v>
      </c>
      <c r="H424">
        <v>205</v>
      </c>
      <c r="I424" s="6">
        <f t="shared" si="19"/>
        <v>54.024390243902438</v>
      </c>
      <c r="J424" t="s">
        <v>21</v>
      </c>
      <c r="K424" t="s">
        <v>22</v>
      </c>
      <c r="L424">
        <v>1271480400</v>
      </c>
      <c r="M424" s="9">
        <f t="shared" si="20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18"/>
        <v>0.10638024357239513</v>
      </c>
      <c r="H425">
        <v>162</v>
      </c>
      <c r="I425" s="6">
        <f t="shared" si="19"/>
        <v>97.055555555555557</v>
      </c>
      <c r="J425" t="s">
        <v>21</v>
      </c>
      <c r="K425" t="s">
        <v>22</v>
      </c>
      <c r="L425">
        <v>1316667600</v>
      </c>
      <c r="M425" s="9">
        <f t="shared" si="20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18"/>
        <v>0.40470588235294119</v>
      </c>
      <c r="H426">
        <v>83</v>
      </c>
      <c r="I426" s="6">
        <f t="shared" si="19"/>
        <v>24.867469879518072</v>
      </c>
      <c r="J426" t="s">
        <v>21</v>
      </c>
      <c r="K426" t="s">
        <v>22</v>
      </c>
      <c r="L426">
        <v>1524027600</v>
      </c>
      <c r="M426" s="9">
        <f t="shared" si="20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18"/>
        <v>2.8766666666666665</v>
      </c>
      <c r="H427">
        <v>92</v>
      </c>
      <c r="I427" s="6">
        <f t="shared" si="19"/>
        <v>84.423913043478265</v>
      </c>
      <c r="J427" t="s">
        <v>21</v>
      </c>
      <c r="K427" t="s">
        <v>22</v>
      </c>
      <c r="L427">
        <v>1438059600</v>
      </c>
      <c r="M427" s="9">
        <f t="shared" si="20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18"/>
        <v>5.7294444444444448</v>
      </c>
      <c r="H428">
        <v>219</v>
      </c>
      <c r="I428" s="6">
        <f t="shared" si="19"/>
        <v>47.091324200913242</v>
      </c>
      <c r="J428" t="s">
        <v>21</v>
      </c>
      <c r="K428" t="s">
        <v>22</v>
      </c>
      <c r="L428">
        <v>1361944800</v>
      </c>
      <c r="M428" s="9">
        <f t="shared" si="20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18"/>
        <v>1.1290429799426933</v>
      </c>
      <c r="H429">
        <v>2526</v>
      </c>
      <c r="I429" s="6">
        <f t="shared" si="19"/>
        <v>77.996041171813147</v>
      </c>
      <c r="J429" t="s">
        <v>21</v>
      </c>
      <c r="K429" t="s">
        <v>22</v>
      </c>
      <c r="L429">
        <v>1410584400</v>
      </c>
      <c r="M429" s="9">
        <f t="shared" si="20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18"/>
        <v>0.46387573964497042</v>
      </c>
      <c r="H430">
        <v>747</v>
      </c>
      <c r="I430" s="6">
        <f t="shared" si="19"/>
        <v>62.967871485943775</v>
      </c>
      <c r="J430" t="s">
        <v>21</v>
      </c>
      <c r="K430" t="s">
        <v>22</v>
      </c>
      <c r="L430">
        <v>1297404000</v>
      </c>
      <c r="M430" s="9">
        <f t="shared" si="20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18"/>
        <v>0.90675916230366493</v>
      </c>
      <c r="H431">
        <v>2138</v>
      </c>
      <c r="I431" s="6">
        <f t="shared" si="19"/>
        <v>81.006080449017773</v>
      </c>
      <c r="J431" t="s">
        <v>21</v>
      </c>
      <c r="K431" t="s">
        <v>22</v>
      </c>
      <c r="L431">
        <v>1392012000</v>
      </c>
      <c r="M431" s="9">
        <f t="shared" si="20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18"/>
        <v>0.67740740740740746</v>
      </c>
      <c r="H432">
        <v>84</v>
      </c>
      <c r="I432" s="6">
        <f t="shared" si="19"/>
        <v>65.321428571428569</v>
      </c>
      <c r="J432" t="s">
        <v>21</v>
      </c>
      <c r="K432" t="s">
        <v>22</v>
      </c>
      <c r="L432">
        <v>1569733200</v>
      </c>
      <c r="M432" s="9">
        <f t="shared" si="20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18"/>
        <v>1.9249019607843136</v>
      </c>
      <c r="H433">
        <v>94</v>
      </c>
      <c r="I433" s="6">
        <f t="shared" si="19"/>
        <v>104.43617021276596</v>
      </c>
      <c r="J433" t="s">
        <v>21</v>
      </c>
      <c r="K433" t="s">
        <v>22</v>
      </c>
      <c r="L433">
        <v>1529643600</v>
      </c>
      <c r="M433" s="9">
        <f t="shared" si="20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18"/>
        <v>0.82714285714285718</v>
      </c>
      <c r="H434">
        <v>91</v>
      </c>
      <c r="I434" s="6">
        <f t="shared" si="19"/>
        <v>69.989010989010993</v>
      </c>
      <c r="J434" t="s">
        <v>21</v>
      </c>
      <c r="K434" t="s">
        <v>22</v>
      </c>
      <c r="L434">
        <v>1399006800</v>
      </c>
      <c r="M434" s="9">
        <f t="shared" si="20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18"/>
        <v>0.54163920922570019</v>
      </c>
      <c r="H435">
        <v>792</v>
      </c>
      <c r="I435" s="6">
        <f t="shared" si="19"/>
        <v>83.023989898989896</v>
      </c>
      <c r="J435" t="s">
        <v>21</v>
      </c>
      <c r="K435" t="s">
        <v>22</v>
      </c>
      <c r="L435">
        <v>1385359200</v>
      </c>
      <c r="M435" s="9">
        <f t="shared" si="20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18"/>
        <v>0.16722222222222222</v>
      </c>
      <c r="H436">
        <v>10</v>
      </c>
      <c r="I436" s="6">
        <f t="shared" si="19"/>
        <v>90.3</v>
      </c>
      <c r="J436" t="s">
        <v>15</v>
      </c>
      <c r="K436" t="s">
        <v>16</v>
      </c>
      <c r="L436">
        <v>1480572000</v>
      </c>
      <c r="M436" s="9">
        <f t="shared" si="20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18"/>
        <v>1.168766404199475</v>
      </c>
      <c r="H437">
        <v>1713</v>
      </c>
      <c r="I437" s="6">
        <f t="shared" si="19"/>
        <v>103.98131932282546</v>
      </c>
      <c r="J437" t="s">
        <v>107</v>
      </c>
      <c r="K437" t="s">
        <v>108</v>
      </c>
      <c r="L437">
        <v>1418623200</v>
      </c>
      <c r="M437" s="9">
        <f t="shared" si="20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18"/>
        <v>10.521538461538462</v>
      </c>
      <c r="H438">
        <v>249</v>
      </c>
      <c r="I438" s="6">
        <f t="shared" si="19"/>
        <v>54.931726907630519</v>
      </c>
      <c r="J438" t="s">
        <v>21</v>
      </c>
      <c r="K438" t="s">
        <v>22</v>
      </c>
      <c r="L438">
        <v>1555736400</v>
      </c>
      <c r="M438" s="9">
        <f t="shared" si="20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18"/>
        <v>1.2307407407407407</v>
      </c>
      <c r="H439">
        <v>192</v>
      </c>
      <c r="I439" s="6">
        <f t="shared" si="19"/>
        <v>51.921875</v>
      </c>
      <c r="J439" t="s">
        <v>21</v>
      </c>
      <c r="K439" t="s">
        <v>22</v>
      </c>
      <c r="L439">
        <v>1442120400</v>
      </c>
      <c r="M439" s="9">
        <f t="shared" si="20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18"/>
        <v>1.7863855421686747</v>
      </c>
      <c r="H440">
        <v>247</v>
      </c>
      <c r="I440" s="6">
        <f t="shared" si="19"/>
        <v>60.02834008097166</v>
      </c>
      <c r="J440" t="s">
        <v>21</v>
      </c>
      <c r="K440" t="s">
        <v>22</v>
      </c>
      <c r="L440">
        <v>1362376800</v>
      </c>
      <c r="M440" s="9">
        <f t="shared" si="20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18"/>
        <v>3.5528169014084505</v>
      </c>
      <c r="H441">
        <v>2293</v>
      </c>
      <c r="I441" s="6">
        <f t="shared" si="19"/>
        <v>44.003488879197555</v>
      </c>
      <c r="J441" t="s">
        <v>21</v>
      </c>
      <c r="K441" t="s">
        <v>22</v>
      </c>
      <c r="L441">
        <v>1478408400</v>
      </c>
      <c r="M441" s="9">
        <f t="shared" si="20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18"/>
        <v>1.6190634146341463</v>
      </c>
      <c r="H442">
        <v>3131</v>
      </c>
      <c r="I442" s="6">
        <f t="shared" si="19"/>
        <v>53.003513254551258</v>
      </c>
      <c r="J442" t="s">
        <v>21</v>
      </c>
      <c r="K442" t="s">
        <v>22</v>
      </c>
      <c r="L442">
        <v>1498798800</v>
      </c>
      <c r="M442" s="9">
        <f t="shared" si="20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18"/>
        <v>0.24914285714285714</v>
      </c>
      <c r="H443">
        <v>32</v>
      </c>
      <c r="I443" s="6">
        <f t="shared" si="19"/>
        <v>54.5</v>
      </c>
      <c r="J443" t="s">
        <v>21</v>
      </c>
      <c r="K443" t="s">
        <v>22</v>
      </c>
      <c r="L443">
        <v>1335416400</v>
      </c>
      <c r="M443" s="9">
        <f t="shared" si="20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18"/>
        <v>1.9872222222222222</v>
      </c>
      <c r="H444">
        <v>143</v>
      </c>
      <c r="I444" s="6">
        <f t="shared" si="19"/>
        <v>75.04195804195804</v>
      </c>
      <c r="J444" t="s">
        <v>107</v>
      </c>
      <c r="K444" t="s">
        <v>108</v>
      </c>
      <c r="L444">
        <v>1504328400</v>
      </c>
      <c r="M444" s="9">
        <f t="shared" si="20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18"/>
        <v>0.34752688172043011</v>
      </c>
      <c r="H445">
        <v>90</v>
      </c>
      <c r="I445" s="6">
        <f t="shared" si="19"/>
        <v>35.911111111111111</v>
      </c>
      <c r="J445" t="s">
        <v>21</v>
      </c>
      <c r="K445" t="s">
        <v>22</v>
      </c>
      <c r="L445">
        <v>1285822800</v>
      </c>
      <c r="M445" s="9">
        <f t="shared" si="20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18"/>
        <v>1.7641935483870967</v>
      </c>
      <c r="H446">
        <v>296</v>
      </c>
      <c r="I446" s="6">
        <f t="shared" si="19"/>
        <v>36.952702702702702</v>
      </c>
      <c r="J446" t="s">
        <v>21</v>
      </c>
      <c r="K446" t="s">
        <v>22</v>
      </c>
      <c r="L446">
        <v>1311483600</v>
      </c>
      <c r="M446" s="9">
        <f t="shared" si="20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18"/>
        <v>5.1138095238095236</v>
      </c>
      <c r="H447">
        <v>170</v>
      </c>
      <c r="I447" s="6">
        <f t="shared" si="19"/>
        <v>63.170588235294119</v>
      </c>
      <c r="J447" t="s">
        <v>21</v>
      </c>
      <c r="K447" t="s">
        <v>22</v>
      </c>
      <c r="L447">
        <v>1291356000</v>
      </c>
      <c r="M447" s="9">
        <f t="shared" si="20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18"/>
        <v>0.82044117647058823</v>
      </c>
      <c r="H448">
        <v>186</v>
      </c>
      <c r="I448" s="6">
        <f t="shared" si="19"/>
        <v>29.99462365591398</v>
      </c>
      <c r="J448" t="s">
        <v>21</v>
      </c>
      <c r="K448" t="s">
        <v>22</v>
      </c>
      <c r="L448">
        <v>1355810400</v>
      </c>
      <c r="M448" s="9">
        <f t="shared" si="20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18"/>
        <v>0.24326030927835052</v>
      </c>
      <c r="H449">
        <v>439</v>
      </c>
      <c r="I449" s="6">
        <f t="shared" si="19"/>
        <v>86</v>
      </c>
      <c r="J449" t="s">
        <v>40</v>
      </c>
      <c r="K449" t="s">
        <v>41</v>
      </c>
      <c r="L449">
        <v>1513663200</v>
      </c>
      <c r="M449" s="9">
        <f t="shared" si="20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18"/>
        <v>0.50482758620689661</v>
      </c>
      <c r="H450">
        <v>605</v>
      </c>
      <c r="I450" s="6">
        <f t="shared" si="19"/>
        <v>75.014876033057845</v>
      </c>
      <c r="J450" t="s">
        <v>21</v>
      </c>
      <c r="K450" t="s">
        <v>22</v>
      </c>
      <c r="L450">
        <v>1365915600</v>
      </c>
      <c r="M450" s="9">
        <f t="shared" si="20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21">E451/D451</f>
        <v>9.67</v>
      </c>
      <c r="H451">
        <v>86</v>
      </c>
      <c r="I451" s="6">
        <f t="shared" ref="I451:I514" si="22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O514" si="23">(((L451/60)/60)/24)+DATE(1970,1,1)</f>
        <v>43530.25</v>
      </c>
      <c r="N451">
        <v>1553317200</v>
      </c>
      <c r="O451" s="9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1"/>
        <v>0.04</v>
      </c>
      <c r="H452">
        <v>1</v>
      </c>
      <c r="I452" s="6">
        <f t="shared" si="22"/>
        <v>4</v>
      </c>
      <c r="J452" t="s">
        <v>15</v>
      </c>
      <c r="K452" t="s">
        <v>16</v>
      </c>
      <c r="L452">
        <v>1540098000</v>
      </c>
      <c r="M452" s="9">
        <f t="shared" si="23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1"/>
        <v>1.2284501347708894</v>
      </c>
      <c r="H453">
        <v>6286</v>
      </c>
      <c r="I453" s="6">
        <f t="shared" si="22"/>
        <v>29.001272669424118</v>
      </c>
      <c r="J453" t="s">
        <v>21</v>
      </c>
      <c r="K453" t="s">
        <v>22</v>
      </c>
      <c r="L453">
        <v>1500440400</v>
      </c>
      <c r="M453" s="9">
        <f t="shared" si="23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1"/>
        <v>0.63437500000000002</v>
      </c>
      <c r="H454">
        <v>31</v>
      </c>
      <c r="I454" s="6">
        <f t="shared" si="22"/>
        <v>98.225806451612897</v>
      </c>
      <c r="J454" t="s">
        <v>21</v>
      </c>
      <c r="K454" t="s">
        <v>22</v>
      </c>
      <c r="L454">
        <v>1278392400</v>
      </c>
      <c r="M454" s="9">
        <f t="shared" si="23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1"/>
        <v>0.56331688596491225</v>
      </c>
      <c r="H455">
        <v>1181</v>
      </c>
      <c r="I455" s="6">
        <f t="shared" si="22"/>
        <v>87.001693480101608</v>
      </c>
      <c r="J455" t="s">
        <v>21</v>
      </c>
      <c r="K455" t="s">
        <v>22</v>
      </c>
      <c r="L455">
        <v>1480572000</v>
      </c>
      <c r="M455" s="9">
        <f t="shared" si="23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1"/>
        <v>0.44074999999999998</v>
      </c>
      <c r="H456">
        <v>39</v>
      </c>
      <c r="I456" s="6">
        <f t="shared" si="22"/>
        <v>45.205128205128204</v>
      </c>
      <c r="J456" t="s">
        <v>21</v>
      </c>
      <c r="K456" t="s">
        <v>22</v>
      </c>
      <c r="L456">
        <v>1382331600</v>
      </c>
      <c r="M456" s="9">
        <f t="shared" si="23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1"/>
        <v>1.1837253218884121</v>
      </c>
      <c r="H457">
        <v>3727</v>
      </c>
      <c r="I457" s="6">
        <f t="shared" si="22"/>
        <v>37.001341561577675</v>
      </c>
      <c r="J457" t="s">
        <v>21</v>
      </c>
      <c r="K457" t="s">
        <v>22</v>
      </c>
      <c r="L457">
        <v>1316754000</v>
      </c>
      <c r="M457" s="9">
        <f t="shared" si="23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1"/>
        <v>1.041243169398907</v>
      </c>
      <c r="H458">
        <v>1605</v>
      </c>
      <c r="I458" s="6">
        <f t="shared" si="22"/>
        <v>94.976947040498445</v>
      </c>
      <c r="J458" t="s">
        <v>21</v>
      </c>
      <c r="K458" t="s">
        <v>22</v>
      </c>
      <c r="L458">
        <v>1518242400</v>
      </c>
      <c r="M458" s="9">
        <f t="shared" si="23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1"/>
        <v>0.26640000000000003</v>
      </c>
      <c r="H459">
        <v>46</v>
      </c>
      <c r="I459" s="6">
        <f t="shared" si="22"/>
        <v>28.956521739130434</v>
      </c>
      <c r="J459" t="s">
        <v>21</v>
      </c>
      <c r="K459" t="s">
        <v>22</v>
      </c>
      <c r="L459">
        <v>1476421200</v>
      </c>
      <c r="M459" s="9">
        <f t="shared" si="23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1"/>
        <v>3.5120118343195266</v>
      </c>
      <c r="H460">
        <v>2120</v>
      </c>
      <c r="I460" s="6">
        <f t="shared" si="22"/>
        <v>55.993396226415094</v>
      </c>
      <c r="J460" t="s">
        <v>21</v>
      </c>
      <c r="K460" t="s">
        <v>22</v>
      </c>
      <c r="L460">
        <v>1269752400</v>
      </c>
      <c r="M460" s="9">
        <f t="shared" si="23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1"/>
        <v>0.90063492063492068</v>
      </c>
      <c r="H461">
        <v>105</v>
      </c>
      <c r="I461" s="6">
        <f t="shared" si="22"/>
        <v>54.038095238095238</v>
      </c>
      <c r="J461" t="s">
        <v>21</v>
      </c>
      <c r="K461" t="s">
        <v>22</v>
      </c>
      <c r="L461">
        <v>1419746400</v>
      </c>
      <c r="M461" s="9">
        <f t="shared" si="23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1"/>
        <v>1.7162500000000001</v>
      </c>
      <c r="H462">
        <v>50</v>
      </c>
      <c r="I462" s="6">
        <f t="shared" si="22"/>
        <v>82.38</v>
      </c>
      <c r="J462" t="s">
        <v>21</v>
      </c>
      <c r="K462" t="s">
        <v>22</v>
      </c>
      <c r="L462">
        <v>1281330000</v>
      </c>
      <c r="M462" s="9">
        <f t="shared" si="23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1"/>
        <v>1.4104655870445344</v>
      </c>
      <c r="H463">
        <v>2080</v>
      </c>
      <c r="I463" s="6">
        <f t="shared" si="22"/>
        <v>66.997115384615384</v>
      </c>
      <c r="J463" t="s">
        <v>21</v>
      </c>
      <c r="K463" t="s">
        <v>22</v>
      </c>
      <c r="L463">
        <v>1398661200</v>
      </c>
      <c r="M463" s="9">
        <f t="shared" si="23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1"/>
        <v>0.30579449152542371</v>
      </c>
      <c r="H464">
        <v>535</v>
      </c>
      <c r="I464" s="6">
        <f t="shared" si="22"/>
        <v>107.91401869158878</v>
      </c>
      <c r="J464" t="s">
        <v>21</v>
      </c>
      <c r="K464" t="s">
        <v>22</v>
      </c>
      <c r="L464">
        <v>1359525600</v>
      </c>
      <c r="M464" s="9">
        <f t="shared" si="23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1"/>
        <v>1.0816455696202532</v>
      </c>
      <c r="H465">
        <v>2105</v>
      </c>
      <c r="I465" s="6">
        <f t="shared" si="22"/>
        <v>69.009501187648453</v>
      </c>
      <c r="J465" t="s">
        <v>21</v>
      </c>
      <c r="K465" t="s">
        <v>22</v>
      </c>
      <c r="L465">
        <v>1388469600</v>
      </c>
      <c r="M465" s="9">
        <f t="shared" si="23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1"/>
        <v>1.3345505617977529</v>
      </c>
      <c r="H466">
        <v>2436</v>
      </c>
      <c r="I466" s="6">
        <f t="shared" si="22"/>
        <v>39.006568144499177</v>
      </c>
      <c r="J466" t="s">
        <v>21</v>
      </c>
      <c r="K466" t="s">
        <v>22</v>
      </c>
      <c r="L466">
        <v>1518328800</v>
      </c>
      <c r="M466" s="9">
        <f t="shared" si="23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1"/>
        <v>1.8785106382978722</v>
      </c>
      <c r="H467">
        <v>80</v>
      </c>
      <c r="I467" s="6">
        <f t="shared" si="22"/>
        <v>110.3625</v>
      </c>
      <c r="J467" t="s">
        <v>21</v>
      </c>
      <c r="K467" t="s">
        <v>22</v>
      </c>
      <c r="L467">
        <v>1517032800</v>
      </c>
      <c r="M467" s="9">
        <f t="shared" si="23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1"/>
        <v>3.32</v>
      </c>
      <c r="H468">
        <v>42</v>
      </c>
      <c r="I468" s="6">
        <f t="shared" si="22"/>
        <v>94.857142857142861</v>
      </c>
      <c r="J468" t="s">
        <v>21</v>
      </c>
      <c r="K468" t="s">
        <v>22</v>
      </c>
      <c r="L468">
        <v>1368594000</v>
      </c>
      <c r="M468" s="9">
        <f t="shared" si="23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1"/>
        <v>5.7521428571428572</v>
      </c>
      <c r="H469">
        <v>139</v>
      </c>
      <c r="I469" s="6">
        <f t="shared" si="22"/>
        <v>57.935251798561154</v>
      </c>
      <c r="J469" t="s">
        <v>15</v>
      </c>
      <c r="K469" t="s">
        <v>16</v>
      </c>
      <c r="L469">
        <v>1448258400</v>
      </c>
      <c r="M469" s="9">
        <f t="shared" si="23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1"/>
        <v>0.40500000000000003</v>
      </c>
      <c r="H470">
        <v>16</v>
      </c>
      <c r="I470" s="6">
        <f t="shared" si="22"/>
        <v>101.25</v>
      </c>
      <c r="J470" t="s">
        <v>21</v>
      </c>
      <c r="K470" t="s">
        <v>22</v>
      </c>
      <c r="L470">
        <v>1555218000</v>
      </c>
      <c r="M470" s="9">
        <f t="shared" si="23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1"/>
        <v>1.8442857142857143</v>
      </c>
      <c r="H471">
        <v>159</v>
      </c>
      <c r="I471" s="6">
        <f t="shared" si="22"/>
        <v>64.95597484276729</v>
      </c>
      <c r="J471" t="s">
        <v>21</v>
      </c>
      <c r="K471" t="s">
        <v>22</v>
      </c>
      <c r="L471">
        <v>1431925200</v>
      </c>
      <c r="M471" s="9">
        <f t="shared" si="23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1"/>
        <v>2.8580555555555556</v>
      </c>
      <c r="H472">
        <v>381</v>
      </c>
      <c r="I472" s="6">
        <f t="shared" si="22"/>
        <v>27.00524934383202</v>
      </c>
      <c r="J472" t="s">
        <v>21</v>
      </c>
      <c r="K472" t="s">
        <v>22</v>
      </c>
      <c r="L472">
        <v>1481522400</v>
      </c>
      <c r="M472" s="9">
        <f t="shared" si="23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1"/>
        <v>3.19</v>
      </c>
      <c r="H473">
        <v>194</v>
      </c>
      <c r="I473" s="6">
        <f t="shared" si="22"/>
        <v>50.97422680412371</v>
      </c>
      <c r="J473" t="s">
        <v>40</v>
      </c>
      <c r="K473" t="s">
        <v>41</v>
      </c>
      <c r="L473">
        <v>1335934800</v>
      </c>
      <c r="M473" s="9">
        <f t="shared" si="23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1"/>
        <v>0.39234070221066319</v>
      </c>
      <c r="H474">
        <v>575</v>
      </c>
      <c r="I474" s="6">
        <f t="shared" si="22"/>
        <v>104.94260869565217</v>
      </c>
      <c r="J474" t="s">
        <v>21</v>
      </c>
      <c r="K474" t="s">
        <v>22</v>
      </c>
      <c r="L474">
        <v>1552280400</v>
      </c>
      <c r="M474" s="9">
        <f t="shared" si="23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1"/>
        <v>1.7814000000000001</v>
      </c>
      <c r="H475">
        <v>106</v>
      </c>
      <c r="I475" s="6">
        <f t="shared" si="22"/>
        <v>84.028301886792448</v>
      </c>
      <c r="J475" t="s">
        <v>21</v>
      </c>
      <c r="K475" t="s">
        <v>22</v>
      </c>
      <c r="L475">
        <v>1529989200</v>
      </c>
      <c r="M475" s="9">
        <f t="shared" si="23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1"/>
        <v>3.6515</v>
      </c>
      <c r="H476">
        <v>142</v>
      </c>
      <c r="I476" s="6">
        <f t="shared" si="22"/>
        <v>102.85915492957747</v>
      </c>
      <c r="J476" t="s">
        <v>21</v>
      </c>
      <c r="K476" t="s">
        <v>22</v>
      </c>
      <c r="L476">
        <v>1418709600</v>
      </c>
      <c r="M476" s="9">
        <f t="shared" si="23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1"/>
        <v>1.1394594594594594</v>
      </c>
      <c r="H477">
        <v>211</v>
      </c>
      <c r="I477" s="6">
        <f t="shared" si="22"/>
        <v>39.962085308056871</v>
      </c>
      <c r="J477" t="s">
        <v>21</v>
      </c>
      <c r="K477" t="s">
        <v>22</v>
      </c>
      <c r="L477">
        <v>1372136400</v>
      </c>
      <c r="M477" s="9">
        <f t="shared" si="23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1"/>
        <v>0.29828720626631855</v>
      </c>
      <c r="H478">
        <v>1120</v>
      </c>
      <c r="I478" s="6">
        <f t="shared" si="22"/>
        <v>51.001785714285717</v>
      </c>
      <c r="J478" t="s">
        <v>21</v>
      </c>
      <c r="K478" t="s">
        <v>22</v>
      </c>
      <c r="L478">
        <v>1533877200</v>
      </c>
      <c r="M478" s="9">
        <f t="shared" si="23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1"/>
        <v>0.54270588235294115</v>
      </c>
      <c r="H479">
        <v>113</v>
      </c>
      <c r="I479" s="6">
        <f t="shared" si="22"/>
        <v>40.823008849557525</v>
      </c>
      <c r="J479" t="s">
        <v>21</v>
      </c>
      <c r="K479" t="s">
        <v>22</v>
      </c>
      <c r="L479">
        <v>1309064400</v>
      </c>
      <c r="M479" s="9">
        <f t="shared" si="23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1"/>
        <v>2.3634156976744185</v>
      </c>
      <c r="H480">
        <v>2756</v>
      </c>
      <c r="I480" s="6">
        <f t="shared" si="22"/>
        <v>58.999637155297535</v>
      </c>
      <c r="J480" t="s">
        <v>21</v>
      </c>
      <c r="K480" t="s">
        <v>22</v>
      </c>
      <c r="L480">
        <v>1425877200</v>
      </c>
      <c r="M480" s="9">
        <f t="shared" si="23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1"/>
        <v>5.1291666666666664</v>
      </c>
      <c r="H481">
        <v>173</v>
      </c>
      <c r="I481" s="6">
        <f t="shared" si="22"/>
        <v>71.156069364161851</v>
      </c>
      <c r="J481" t="s">
        <v>40</v>
      </c>
      <c r="K481" t="s">
        <v>41</v>
      </c>
      <c r="L481">
        <v>1501304400</v>
      </c>
      <c r="M481" s="9">
        <f t="shared" si="23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1"/>
        <v>1.0065116279069768</v>
      </c>
      <c r="H482">
        <v>87</v>
      </c>
      <c r="I482" s="6">
        <f t="shared" si="22"/>
        <v>99.494252873563212</v>
      </c>
      <c r="J482" t="s">
        <v>21</v>
      </c>
      <c r="K482" t="s">
        <v>22</v>
      </c>
      <c r="L482">
        <v>1268287200</v>
      </c>
      <c r="M482" s="9">
        <f t="shared" si="23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1"/>
        <v>0.81348423194303154</v>
      </c>
      <c r="H483">
        <v>1538</v>
      </c>
      <c r="I483" s="6">
        <f t="shared" si="22"/>
        <v>103.98634590377114</v>
      </c>
      <c r="J483" t="s">
        <v>21</v>
      </c>
      <c r="K483" t="s">
        <v>22</v>
      </c>
      <c r="L483">
        <v>1412139600</v>
      </c>
      <c r="M483" s="9">
        <f t="shared" si="23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1"/>
        <v>0.16404761904761905</v>
      </c>
      <c r="H484">
        <v>9</v>
      </c>
      <c r="I484" s="6">
        <f t="shared" si="22"/>
        <v>76.555555555555557</v>
      </c>
      <c r="J484" t="s">
        <v>21</v>
      </c>
      <c r="K484" t="s">
        <v>22</v>
      </c>
      <c r="L484">
        <v>1330063200</v>
      </c>
      <c r="M484" s="9">
        <f t="shared" si="23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1"/>
        <v>0.52774617067833696</v>
      </c>
      <c r="H485">
        <v>554</v>
      </c>
      <c r="I485" s="6">
        <f t="shared" si="22"/>
        <v>87.068592057761734</v>
      </c>
      <c r="J485" t="s">
        <v>21</v>
      </c>
      <c r="K485" t="s">
        <v>22</v>
      </c>
      <c r="L485">
        <v>1576130400</v>
      </c>
      <c r="M485" s="9">
        <f t="shared" si="23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1"/>
        <v>2.6020608108108108</v>
      </c>
      <c r="H486">
        <v>1572</v>
      </c>
      <c r="I486" s="6">
        <f t="shared" si="22"/>
        <v>48.99554707379135</v>
      </c>
      <c r="J486" t="s">
        <v>40</v>
      </c>
      <c r="K486" t="s">
        <v>41</v>
      </c>
      <c r="L486">
        <v>1407128400</v>
      </c>
      <c r="M486" s="9">
        <f t="shared" si="23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1"/>
        <v>0.30732891832229581</v>
      </c>
      <c r="H487">
        <v>648</v>
      </c>
      <c r="I487" s="6">
        <f t="shared" si="22"/>
        <v>42.969135802469133</v>
      </c>
      <c r="J487" t="s">
        <v>40</v>
      </c>
      <c r="K487" t="s">
        <v>41</v>
      </c>
      <c r="L487">
        <v>1560142800</v>
      </c>
      <c r="M487" s="9">
        <f t="shared" si="23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1"/>
        <v>0.13500000000000001</v>
      </c>
      <c r="H488">
        <v>21</v>
      </c>
      <c r="I488" s="6">
        <f t="shared" si="22"/>
        <v>33.428571428571431</v>
      </c>
      <c r="J488" t="s">
        <v>40</v>
      </c>
      <c r="K488" t="s">
        <v>41</v>
      </c>
      <c r="L488">
        <v>1520575200</v>
      </c>
      <c r="M488" s="9">
        <f t="shared" si="23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1"/>
        <v>1.7862556663644606</v>
      </c>
      <c r="H489">
        <v>2346</v>
      </c>
      <c r="I489" s="6">
        <f t="shared" si="22"/>
        <v>83.982949701619773</v>
      </c>
      <c r="J489" t="s">
        <v>21</v>
      </c>
      <c r="K489" t="s">
        <v>22</v>
      </c>
      <c r="L489">
        <v>1492664400</v>
      </c>
      <c r="M489" s="9">
        <f t="shared" si="23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1"/>
        <v>2.2005660377358489</v>
      </c>
      <c r="H490">
        <v>115</v>
      </c>
      <c r="I490" s="6">
        <f t="shared" si="22"/>
        <v>101.41739130434783</v>
      </c>
      <c r="J490" t="s">
        <v>21</v>
      </c>
      <c r="K490" t="s">
        <v>22</v>
      </c>
      <c r="L490">
        <v>1454479200</v>
      </c>
      <c r="M490" s="9">
        <f t="shared" si="23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1"/>
        <v>1.015108695652174</v>
      </c>
      <c r="H491">
        <v>85</v>
      </c>
      <c r="I491" s="6">
        <f t="shared" si="22"/>
        <v>109.87058823529412</v>
      </c>
      <c r="J491" t="s">
        <v>107</v>
      </c>
      <c r="K491" t="s">
        <v>108</v>
      </c>
      <c r="L491">
        <v>1281934800</v>
      </c>
      <c r="M491" s="9">
        <f t="shared" si="23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1"/>
        <v>1.915</v>
      </c>
      <c r="H492">
        <v>144</v>
      </c>
      <c r="I492" s="6">
        <f t="shared" si="22"/>
        <v>31.916666666666668</v>
      </c>
      <c r="J492" t="s">
        <v>21</v>
      </c>
      <c r="K492" t="s">
        <v>22</v>
      </c>
      <c r="L492">
        <v>1573970400</v>
      </c>
      <c r="M492" s="9">
        <f t="shared" si="23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1"/>
        <v>3.0534683098591549</v>
      </c>
      <c r="H493">
        <v>2443</v>
      </c>
      <c r="I493" s="6">
        <f t="shared" si="22"/>
        <v>70.993450675399103</v>
      </c>
      <c r="J493" t="s">
        <v>21</v>
      </c>
      <c r="K493" t="s">
        <v>22</v>
      </c>
      <c r="L493">
        <v>1372654800</v>
      </c>
      <c r="M493" s="9">
        <f t="shared" si="23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1"/>
        <v>0.23995287958115183</v>
      </c>
      <c r="H494">
        <v>595</v>
      </c>
      <c r="I494" s="6">
        <f t="shared" si="22"/>
        <v>77.026890756302521</v>
      </c>
      <c r="J494" t="s">
        <v>21</v>
      </c>
      <c r="K494" t="s">
        <v>22</v>
      </c>
      <c r="L494">
        <v>1275886800</v>
      </c>
      <c r="M494" s="9">
        <f t="shared" si="23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1"/>
        <v>7.2377777777777776</v>
      </c>
      <c r="H495">
        <v>64</v>
      </c>
      <c r="I495" s="6">
        <f t="shared" si="22"/>
        <v>101.78125</v>
      </c>
      <c r="J495" t="s">
        <v>21</v>
      </c>
      <c r="K495" t="s">
        <v>22</v>
      </c>
      <c r="L495">
        <v>1561784400</v>
      </c>
      <c r="M495" s="9">
        <f t="shared" si="23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1"/>
        <v>5.4736000000000002</v>
      </c>
      <c r="H496">
        <v>268</v>
      </c>
      <c r="I496" s="6">
        <f t="shared" si="22"/>
        <v>51.059701492537314</v>
      </c>
      <c r="J496" t="s">
        <v>21</v>
      </c>
      <c r="K496" t="s">
        <v>22</v>
      </c>
      <c r="L496">
        <v>1332392400</v>
      </c>
      <c r="M496" s="9">
        <f t="shared" si="23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1"/>
        <v>4.1449999999999996</v>
      </c>
      <c r="H497">
        <v>195</v>
      </c>
      <c r="I497" s="6">
        <f t="shared" si="22"/>
        <v>68.02051282051282</v>
      </c>
      <c r="J497" t="s">
        <v>36</v>
      </c>
      <c r="K497" t="s">
        <v>37</v>
      </c>
      <c r="L497">
        <v>1402376400</v>
      </c>
      <c r="M497" s="9">
        <f t="shared" si="23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1"/>
        <v>9.0696409140369975E-3</v>
      </c>
      <c r="H498">
        <v>54</v>
      </c>
      <c r="I498" s="6">
        <f t="shared" si="22"/>
        <v>30.87037037037037</v>
      </c>
      <c r="J498" t="s">
        <v>21</v>
      </c>
      <c r="K498" t="s">
        <v>22</v>
      </c>
      <c r="L498">
        <v>1495342800</v>
      </c>
      <c r="M498" s="9">
        <f t="shared" si="23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1"/>
        <v>0.34173469387755101</v>
      </c>
      <c r="H499">
        <v>120</v>
      </c>
      <c r="I499" s="6">
        <f t="shared" si="22"/>
        <v>27.908333333333335</v>
      </c>
      <c r="J499" t="s">
        <v>21</v>
      </c>
      <c r="K499" t="s">
        <v>22</v>
      </c>
      <c r="L499">
        <v>1482213600</v>
      </c>
      <c r="M499" s="9">
        <f t="shared" si="23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1"/>
        <v>0.239488107549121</v>
      </c>
      <c r="H500">
        <v>579</v>
      </c>
      <c r="I500" s="6">
        <f t="shared" si="22"/>
        <v>79.994818652849744</v>
      </c>
      <c r="J500" t="s">
        <v>36</v>
      </c>
      <c r="K500" t="s">
        <v>37</v>
      </c>
      <c r="L500">
        <v>1420092000</v>
      </c>
      <c r="M500" s="9">
        <f t="shared" si="23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1"/>
        <v>0.48072649572649573</v>
      </c>
      <c r="H501">
        <v>2072</v>
      </c>
      <c r="I501" s="6">
        <f t="shared" si="22"/>
        <v>38.003378378378379</v>
      </c>
      <c r="J501" t="s">
        <v>21</v>
      </c>
      <c r="K501" t="s">
        <v>22</v>
      </c>
      <c r="L501">
        <v>1458018000</v>
      </c>
      <c r="M501" s="9">
        <f t="shared" si="23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1"/>
        <v>0</v>
      </c>
      <c r="H502">
        <v>0</v>
      </c>
      <c r="I502" s="6" t="e">
        <f t="shared" si="22"/>
        <v>#DIV/0!</v>
      </c>
      <c r="J502" t="s">
        <v>21</v>
      </c>
      <c r="K502" t="s">
        <v>22</v>
      </c>
      <c r="L502">
        <v>1367384400</v>
      </c>
      <c r="M502" s="9">
        <f t="shared" si="23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1"/>
        <v>0.70145182291666663</v>
      </c>
      <c r="H503">
        <v>1796</v>
      </c>
      <c r="I503" s="6">
        <f t="shared" si="22"/>
        <v>59.990534521158132</v>
      </c>
      <c r="J503" t="s">
        <v>21</v>
      </c>
      <c r="K503" t="s">
        <v>22</v>
      </c>
      <c r="L503">
        <v>1363064400</v>
      </c>
      <c r="M503" s="9">
        <f t="shared" si="23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1"/>
        <v>5.2992307692307694</v>
      </c>
      <c r="H504">
        <v>186</v>
      </c>
      <c r="I504" s="6">
        <f t="shared" si="22"/>
        <v>37.037634408602152</v>
      </c>
      <c r="J504" t="s">
        <v>26</v>
      </c>
      <c r="K504" t="s">
        <v>27</v>
      </c>
      <c r="L504">
        <v>1343365200</v>
      </c>
      <c r="M504" s="9">
        <f t="shared" si="23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1"/>
        <v>1.8032549019607844</v>
      </c>
      <c r="H505">
        <v>460</v>
      </c>
      <c r="I505" s="6">
        <f t="shared" si="22"/>
        <v>99.963043478260872</v>
      </c>
      <c r="J505" t="s">
        <v>21</v>
      </c>
      <c r="K505" t="s">
        <v>22</v>
      </c>
      <c r="L505">
        <v>1435726800</v>
      </c>
      <c r="M505" s="9">
        <f t="shared" si="23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1"/>
        <v>0.92320000000000002</v>
      </c>
      <c r="H506">
        <v>62</v>
      </c>
      <c r="I506" s="6">
        <f t="shared" si="22"/>
        <v>111.6774193548387</v>
      </c>
      <c r="J506" t="s">
        <v>107</v>
      </c>
      <c r="K506" t="s">
        <v>108</v>
      </c>
      <c r="L506">
        <v>1431925200</v>
      </c>
      <c r="M506" s="9">
        <f t="shared" si="23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1"/>
        <v>0.13901001112347053</v>
      </c>
      <c r="H507">
        <v>347</v>
      </c>
      <c r="I507" s="6">
        <f t="shared" si="22"/>
        <v>36.014409221902014</v>
      </c>
      <c r="J507" t="s">
        <v>21</v>
      </c>
      <c r="K507" t="s">
        <v>22</v>
      </c>
      <c r="L507">
        <v>1362722400</v>
      </c>
      <c r="M507" s="9">
        <f t="shared" si="23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1"/>
        <v>9.2707777777777771</v>
      </c>
      <c r="H508">
        <v>2528</v>
      </c>
      <c r="I508" s="6">
        <f t="shared" si="22"/>
        <v>66.010284810126578</v>
      </c>
      <c r="J508" t="s">
        <v>21</v>
      </c>
      <c r="K508" t="s">
        <v>22</v>
      </c>
      <c r="L508">
        <v>1511416800</v>
      </c>
      <c r="M508" s="9">
        <f t="shared" si="23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1"/>
        <v>0.39857142857142858</v>
      </c>
      <c r="H509">
        <v>19</v>
      </c>
      <c r="I509" s="6">
        <f t="shared" si="22"/>
        <v>44.05263157894737</v>
      </c>
      <c r="J509" t="s">
        <v>21</v>
      </c>
      <c r="K509" t="s">
        <v>22</v>
      </c>
      <c r="L509">
        <v>1365483600</v>
      </c>
      <c r="M509" s="9">
        <f t="shared" si="23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1"/>
        <v>1.1222929936305732</v>
      </c>
      <c r="H510">
        <v>3657</v>
      </c>
      <c r="I510" s="6">
        <f t="shared" si="22"/>
        <v>52.999726551818434</v>
      </c>
      <c r="J510" t="s">
        <v>21</v>
      </c>
      <c r="K510" t="s">
        <v>22</v>
      </c>
      <c r="L510">
        <v>1532840400</v>
      </c>
      <c r="M510" s="9">
        <f t="shared" si="23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1"/>
        <v>0.70925816023738875</v>
      </c>
      <c r="H511">
        <v>1258</v>
      </c>
      <c r="I511" s="6">
        <f t="shared" si="22"/>
        <v>95</v>
      </c>
      <c r="J511" t="s">
        <v>21</v>
      </c>
      <c r="K511" t="s">
        <v>22</v>
      </c>
      <c r="L511">
        <v>1336194000</v>
      </c>
      <c r="M511" s="9">
        <f t="shared" si="23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1"/>
        <v>1.1908974358974358</v>
      </c>
      <c r="H512">
        <v>131</v>
      </c>
      <c r="I512" s="6">
        <f t="shared" si="22"/>
        <v>70.908396946564892</v>
      </c>
      <c r="J512" t="s">
        <v>26</v>
      </c>
      <c r="K512" t="s">
        <v>27</v>
      </c>
      <c r="L512">
        <v>1527742800</v>
      </c>
      <c r="M512" s="9">
        <f t="shared" si="23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1"/>
        <v>0.24017591339648173</v>
      </c>
      <c r="H513">
        <v>362</v>
      </c>
      <c r="I513" s="6">
        <f t="shared" si="22"/>
        <v>98.060773480662988</v>
      </c>
      <c r="J513" t="s">
        <v>21</v>
      </c>
      <c r="K513" t="s">
        <v>22</v>
      </c>
      <c r="L513">
        <v>1564030800</v>
      </c>
      <c r="M513" s="9">
        <f t="shared" si="23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21"/>
        <v>1.3931868131868133</v>
      </c>
      <c r="H514">
        <v>239</v>
      </c>
      <c r="I514" s="6">
        <f t="shared" si="22"/>
        <v>53.046025104602514</v>
      </c>
      <c r="J514" t="s">
        <v>21</v>
      </c>
      <c r="K514" t="s">
        <v>22</v>
      </c>
      <c r="L514">
        <v>1404536400</v>
      </c>
      <c r="M514" s="9">
        <f t="shared" si="23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24">E515/D515</f>
        <v>0.39277108433734942</v>
      </c>
      <c r="H515">
        <v>35</v>
      </c>
      <c r="I515" s="6">
        <f t="shared" ref="I515:I578" si="25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O578" si="26">(((L515/60)/60)/24)+DATE(1970,1,1)</f>
        <v>40430.208333333336</v>
      </c>
      <c r="N515">
        <v>1284181200</v>
      </c>
      <c r="O515" s="9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24"/>
        <v>0.22439077144917088</v>
      </c>
      <c r="H516">
        <v>528</v>
      </c>
      <c r="I516" s="6">
        <f t="shared" si="25"/>
        <v>58.945075757575758</v>
      </c>
      <c r="J516" t="s">
        <v>98</v>
      </c>
      <c r="K516" t="s">
        <v>99</v>
      </c>
      <c r="L516">
        <v>1386309600</v>
      </c>
      <c r="M516" s="9">
        <f t="shared" si="26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24"/>
        <v>0.55779069767441858</v>
      </c>
      <c r="H517">
        <v>133</v>
      </c>
      <c r="I517" s="6">
        <f t="shared" si="25"/>
        <v>36.067669172932334</v>
      </c>
      <c r="J517" t="s">
        <v>15</v>
      </c>
      <c r="K517" t="s">
        <v>16</v>
      </c>
      <c r="L517">
        <v>1324620000</v>
      </c>
      <c r="M517" s="9">
        <f t="shared" si="26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24"/>
        <v>0.42523125996810207</v>
      </c>
      <c r="H518">
        <v>846</v>
      </c>
      <c r="I518" s="6">
        <f t="shared" si="25"/>
        <v>63.030732860520096</v>
      </c>
      <c r="J518" t="s">
        <v>21</v>
      </c>
      <c r="K518" t="s">
        <v>22</v>
      </c>
      <c r="L518">
        <v>1281070800</v>
      </c>
      <c r="M518" s="9">
        <f t="shared" si="26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24"/>
        <v>1.1200000000000001</v>
      </c>
      <c r="H519">
        <v>78</v>
      </c>
      <c r="I519" s="6">
        <f t="shared" si="25"/>
        <v>84.717948717948715</v>
      </c>
      <c r="J519" t="s">
        <v>21</v>
      </c>
      <c r="K519" t="s">
        <v>22</v>
      </c>
      <c r="L519">
        <v>1493960400</v>
      </c>
      <c r="M519" s="9">
        <f t="shared" si="26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24"/>
        <v>7.0681818181818179E-2</v>
      </c>
      <c r="H520">
        <v>10</v>
      </c>
      <c r="I520" s="6">
        <f t="shared" si="25"/>
        <v>62.2</v>
      </c>
      <c r="J520" t="s">
        <v>21</v>
      </c>
      <c r="K520" t="s">
        <v>22</v>
      </c>
      <c r="L520">
        <v>1519365600</v>
      </c>
      <c r="M520" s="9">
        <f t="shared" si="26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24"/>
        <v>1.0174563871693867</v>
      </c>
      <c r="H521">
        <v>1773</v>
      </c>
      <c r="I521" s="6">
        <f t="shared" si="25"/>
        <v>101.97518330513255</v>
      </c>
      <c r="J521" t="s">
        <v>21</v>
      </c>
      <c r="K521" t="s">
        <v>22</v>
      </c>
      <c r="L521">
        <v>1420696800</v>
      </c>
      <c r="M521" s="9">
        <f t="shared" si="26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24"/>
        <v>4.2575000000000003</v>
      </c>
      <c r="H522">
        <v>32</v>
      </c>
      <c r="I522" s="6">
        <f t="shared" si="25"/>
        <v>106.4375</v>
      </c>
      <c r="J522" t="s">
        <v>21</v>
      </c>
      <c r="K522" t="s">
        <v>22</v>
      </c>
      <c r="L522">
        <v>1555650000</v>
      </c>
      <c r="M522" s="9">
        <f t="shared" si="26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24"/>
        <v>1.4553947368421052</v>
      </c>
      <c r="H523">
        <v>369</v>
      </c>
      <c r="I523" s="6">
        <f t="shared" si="25"/>
        <v>29.975609756097562</v>
      </c>
      <c r="J523" t="s">
        <v>21</v>
      </c>
      <c r="K523" t="s">
        <v>22</v>
      </c>
      <c r="L523">
        <v>1471928400</v>
      </c>
      <c r="M523" s="9">
        <f t="shared" si="26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24"/>
        <v>0.32453465346534655</v>
      </c>
      <c r="H524">
        <v>191</v>
      </c>
      <c r="I524" s="6">
        <f t="shared" si="25"/>
        <v>85.806282722513089</v>
      </c>
      <c r="J524" t="s">
        <v>21</v>
      </c>
      <c r="K524" t="s">
        <v>22</v>
      </c>
      <c r="L524">
        <v>1341291600</v>
      </c>
      <c r="M524" s="9">
        <f t="shared" si="26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24"/>
        <v>7.003333333333333</v>
      </c>
      <c r="H525">
        <v>89</v>
      </c>
      <c r="I525" s="6">
        <f t="shared" si="25"/>
        <v>70.82022471910112</v>
      </c>
      <c r="J525" t="s">
        <v>21</v>
      </c>
      <c r="K525" t="s">
        <v>22</v>
      </c>
      <c r="L525">
        <v>1267682400</v>
      </c>
      <c r="M525" s="9">
        <f t="shared" si="26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24"/>
        <v>0.83904860392967939</v>
      </c>
      <c r="H526">
        <v>1979</v>
      </c>
      <c r="I526" s="6">
        <f t="shared" si="25"/>
        <v>40.998484082870135</v>
      </c>
      <c r="J526" t="s">
        <v>21</v>
      </c>
      <c r="K526" t="s">
        <v>22</v>
      </c>
      <c r="L526">
        <v>1272258000</v>
      </c>
      <c r="M526" s="9">
        <f t="shared" si="26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24"/>
        <v>0.84190476190476193</v>
      </c>
      <c r="H527">
        <v>63</v>
      </c>
      <c r="I527" s="6">
        <f t="shared" si="25"/>
        <v>28.063492063492063</v>
      </c>
      <c r="J527" t="s">
        <v>21</v>
      </c>
      <c r="K527" t="s">
        <v>22</v>
      </c>
      <c r="L527">
        <v>1290492000</v>
      </c>
      <c r="M527" s="9">
        <f t="shared" si="26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24"/>
        <v>1.5595180722891566</v>
      </c>
      <c r="H528">
        <v>147</v>
      </c>
      <c r="I528" s="6">
        <f t="shared" si="25"/>
        <v>88.054421768707485</v>
      </c>
      <c r="J528" t="s">
        <v>21</v>
      </c>
      <c r="K528" t="s">
        <v>22</v>
      </c>
      <c r="L528">
        <v>1451109600</v>
      </c>
      <c r="M528" s="9">
        <f t="shared" si="26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24"/>
        <v>0.99619450317124736</v>
      </c>
      <c r="H529">
        <v>6080</v>
      </c>
      <c r="I529" s="6">
        <f t="shared" si="25"/>
        <v>31</v>
      </c>
      <c r="J529" t="s">
        <v>15</v>
      </c>
      <c r="K529" t="s">
        <v>16</v>
      </c>
      <c r="L529">
        <v>1454652000</v>
      </c>
      <c r="M529" s="9">
        <f t="shared" si="26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24"/>
        <v>0.80300000000000005</v>
      </c>
      <c r="H530">
        <v>80</v>
      </c>
      <c r="I530" s="6">
        <f t="shared" si="25"/>
        <v>90.337500000000006</v>
      </c>
      <c r="J530" t="s">
        <v>40</v>
      </c>
      <c r="K530" t="s">
        <v>41</v>
      </c>
      <c r="L530">
        <v>1385186400</v>
      </c>
      <c r="M530" s="9">
        <f t="shared" si="26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24"/>
        <v>0.11254901960784314</v>
      </c>
      <c r="H531">
        <v>9</v>
      </c>
      <c r="I531" s="6">
        <f t="shared" si="25"/>
        <v>63.777777777777779</v>
      </c>
      <c r="J531" t="s">
        <v>21</v>
      </c>
      <c r="K531" t="s">
        <v>22</v>
      </c>
      <c r="L531">
        <v>1399698000</v>
      </c>
      <c r="M531" s="9">
        <f t="shared" si="26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24"/>
        <v>0.91740952380952379</v>
      </c>
      <c r="H532">
        <v>1784</v>
      </c>
      <c r="I532" s="6">
        <f t="shared" si="25"/>
        <v>53.995515695067262</v>
      </c>
      <c r="J532" t="s">
        <v>21</v>
      </c>
      <c r="K532" t="s">
        <v>22</v>
      </c>
      <c r="L532">
        <v>1283230800</v>
      </c>
      <c r="M532" s="9">
        <f t="shared" si="26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24"/>
        <v>0.95521156936261387</v>
      </c>
      <c r="H533">
        <v>3640</v>
      </c>
      <c r="I533" s="6">
        <f t="shared" si="25"/>
        <v>48.993956043956047</v>
      </c>
      <c r="J533" t="s">
        <v>98</v>
      </c>
      <c r="K533" t="s">
        <v>99</v>
      </c>
      <c r="L533">
        <v>1384149600</v>
      </c>
      <c r="M533" s="9">
        <f t="shared" si="26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24"/>
        <v>5.0287499999999996</v>
      </c>
      <c r="H534">
        <v>126</v>
      </c>
      <c r="I534" s="6">
        <f t="shared" si="25"/>
        <v>63.857142857142854</v>
      </c>
      <c r="J534" t="s">
        <v>15</v>
      </c>
      <c r="K534" t="s">
        <v>16</v>
      </c>
      <c r="L534">
        <v>1516860000</v>
      </c>
      <c r="M534" s="9">
        <f t="shared" si="26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24"/>
        <v>1.5924394463667819</v>
      </c>
      <c r="H535">
        <v>2218</v>
      </c>
      <c r="I535" s="6">
        <f t="shared" si="25"/>
        <v>82.996393146979258</v>
      </c>
      <c r="J535" t="s">
        <v>40</v>
      </c>
      <c r="K535" t="s">
        <v>41</v>
      </c>
      <c r="L535">
        <v>1374642000</v>
      </c>
      <c r="M535" s="9">
        <f t="shared" si="26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24"/>
        <v>0.15022446689113356</v>
      </c>
      <c r="H536">
        <v>243</v>
      </c>
      <c r="I536" s="6">
        <f t="shared" si="25"/>
        <v>55.08230452674897</v>
      </c>
      <c r="J536" t="s">
        <v>21</v>
      </c>
      <c r="K536" t="s">
        <v>22</v>
      </c>
      <c r="L536">
        <v>1534482000</v>
      </c>
      <c r="M536" s="9">
        <f t="shared" si="26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24"/>
        <v>4.820384615384615</v>
      </c>
      <c r="H537">
        <v>202</v>
      </c>
      <c r="I537" s="6">
        <f t="shared" si="25"/>
        <v>62.044554455445542</v>
      </c>
      <c r="J537" t="s">
        <v>107</v>
      </c>
      <c r="K537" t="s">
        <v>108</v>
      </c>
      <c r="L537">
        <v>1528434000</v>
      </c>
      <c r="M537" s="9">
        <f t="shared" si="26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24"/>
        <v>1.4996938775510205</v>
      </c>
      <c r="H538">
        <v>140</v>
      </c>
      <c r="I538" s="6">
        <f t="shared" si="25"/>
        <v>104.97857142857143</v>
      </c>
      <c r="J538" t="s">
        <v>107</v>
      </c>
      <c r="K538" t="s">
        <v>108</v>
      </c>
      <c r="L538">
        <v>1282626000</v>
      </c>
      <c r="M538" s="9">
        <f t="shared" si="26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24"/>
        <v>1.1722156398104266</v>
      </c>
      <c r="H539">
        <v>1052</v>
      </c>
      <c r="I539" s="6">
        <f t="shared" si="25"/>
        <v>94.044676806083643</v>
      </c>
      <c r="J539" t="s">
        <v>36</v>
      </c>
      <c r="K539" t="s">
        <v>37</v>
      </c>
      <c r="L539">
        <v>1535605200</v>
      </c>
      <c r="M539" s="9">
        <f t="shared" si="26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24"/>
        <v>0.37695968274950431</v>
      </c>
      <c r="H540">
        <v>1296</v>
      </c>
      <c r="I540" s="6">
        <f t="shared" si="25"/>
        <v>44.007716049382715</v>
      </c>
      <c r="J540" t="s">
        <v>21</v>
      </c>
      <c r="K540" t="s">
        <v>22</v>
      </c>
      <c r="L540">
        <v>1379826000</v>
      </c>
      <c r="M540" s="9">
        <f t="shared" si="26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24"/>
        <v>0.72653061224489801</v>
      </c>
      <c r="H541">
        <v>77</v>
      </c>
      <c r="I541" s="6">
        <f t="shared" si="25"/>
        <v>92.467532467532465</v>
      </c>
      <c r="J541" t="s">
        <v>21</v>
      </c>
      <c r="K541" t="s">
        <v>22</v>
      </c>
      <c r="L541">
        <v>1561957200</v>
      </c>
      <c r="M541" s="9">
        <f t="shared" si="26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24"/>
        <v>2.6598113207547169</v>
      </c>
      <c r="H542">
        <v>247</v>
      </c>
      <c r="I542" s="6">
        <f t="shared" si="25"/>
        <v>57.072874493927124</v>
      </c>
      <c r="J542" t="s">
        <v>21</v>
      </c>
      <c r="K542" t="s">
        <v>22</v>
      </c>
      <c r="L542">
        <v>1525496400</v>
      </c>
      <c r="M542" s="9">
        <f t="shared" si="26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24"/>
        <v>0.24205617977528091</v>
      </c>
      <c r="H543">
        <v>395</v>
      </c>
      <c r="I543" s="6">
        <f t="shared" si="25"/>
        <v>109.07848101265823</v>
      </c>
      <c r="J543" t="s">
        <v>107</v>
      </c>
      <c r="K543" t="s">
        <v>108</v>
      </c>
      <c r="L543">
        <v>1433912400</v>
      </c>
      <c r="M543" s="9">
        <f t="shared" si="26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24"/>
        <v>2.5064935064935064E-2</v>
      </c>
      <c r="H544">
        <v>49</v>
      </c>
      <c r="I544" s="6">
        <f t="shared" si="25"/>
        <v>39.387755102040813</v>
      </c>
      <c r="J544" t="s">
        <v>40</v>
      </c>
      <c r="K544" t="s">
        <v>41</v>
      </c>
      <c r="L544">
        <v>1453442400</v>
      </c>
      <c r="M544" s="9">
        <f t="shared" si="26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24"/>
        <v>0.1632979976442874</v>
      </c>
      <c r="H545">
        <v>180</v>
      </c>
      <c r="I545" s="6">
        <f t="shared" si="25"/>
        <v>77.022222222222226</v>
      </c>
      <c r="J545" t="s">
        <v>21</v>
      </c>
      <c r="K545" t="s">
        <v>22</v>
      </c>
      <c r="L545">
        <v>1378875600</v>
      </c>
      <c r="M545" s="9">
        <f t="shared" si="26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24"/>
        <v>2.7650000000000001</v>
      </c>
      <c r="H546">
        <v>84</v>
      </c>
      <c r="I546" s="6">
        <f t="shared" si="25"/>
        <v>92.166666666666671</v>
      </c>
      <c r="J546" t="s">
        <v>21</v>
      </c>
      <c r="K546" t="s">
        <v>22</v>
      </c>
      <c r="L546">
        <v>1452232800</v>
      </c>
      <c r="M546" s="9">
        <f t="shared" si="26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24"/>
        <v>0.88803571428571426</v>
      </c>
      <c r="H547">
        <v>2690</v>
      </c>
      <c r="I547" s="6">
        <f t="shared" si="25"/>
        <v>61.007063197026021</v>
      </c>
      <c r="J547" t="s">
        <v>21</v>
      </c>
      <c r="K547" t="s">
        <v>22</v>
      </c>
      <c r="L547">
        <v>1577253600</v>
      </c>
      <c r="M547" s="9">
        <f t="shared" si="26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24"/>
        <v>1.6357142857142857</v>
      </c>
      <c r="H548">
        <v>88</v>
      </c>
      <c r="I548" s="6">
        <f t="shared" si="25"/>
        <v>78.068181818181813</v>
      </c>
      <c r="J548" t="s">
        <v>21</v>
      </c>
      <c r="K548" t="s">
        <v>22</v>
      </c>
      <c r="L548">
        <v>1537160400</v>
      </c>
      <c r="M548" s="9">
        <f t="shared" si="26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24"/>
        <v>9.69</v>
      </c>
      <c r="H549">
        <v>156</v>
      </c>
      <c r="I549" s="6">
        <f t="shared" si="25"/>
        <v>80.75</v>
      </c>
      <c r="J549" t="s">
        <v>21</v>
      </c>
      <c r="K549" t="s">
        <v>22</v>
      </c>
      <c r="L549">
        <v>1422165600</v>
      </c>
      <c r="M549" s="9">
        <f t="shared" si="26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24"/>
        <v>2.7091376701966716</v>
      </c>
      <c r="H550">
        <v>2985</v>
      </c>
      <c r="I550" s="6">
        <f t="shared" si="25"/>
        <v>59.991289782244557</v>
      </c>
      <c r="J550" t="s">
        <v>21</v>
      </c>
      <c r="K550" t="s">
        <v>22</v>
      </c>
      <c r="L550">
        <v>1459486800</v>
      </c>
      <c r="M550" s="9">
        <f t="shared" si="26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24"/>
        <v>2.8421355932203389</v>
      </c>
      <c r="H551">
        <v>762</v>
      </c>
      <c r="I551" s="6">
        <f t="shared" si="25"/>
        <v>110.03018372703411</v>
      </c>
      <c r="J551" t="s">
        <v>21</v>
      </c>
      <c r="K551" t="s">
        <v>22</v>
      </c>
      <c r="L551">
        <v>1369717200</v>
      </c>
      <c r="M551" s="9">
        <f t="shared" si="26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24"/>
        <v>0.04</v>
      </c>
      <c r="H552">
        <v>1</v>
      </c>
      <c r="I552" s="6">
        <f t="shared" si="25"/>
        <v>4</v>
      </c>
      <c r="J552" t="s">
        <v>98</v>
      </c>
      <c r="K552" t="s">
        <v>99</v>
      </c>
      <c r="L552">
        <v>1330495200</v>
      </c>
      <c r="M552" s="9">
        <f t="shared" si="26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24"/>
        <v>0.58632981676846196</v>
      </c>
      <c r="H553">
        <v>2779</v>
      </c>
      <c r="I553" s="6">
        <f t="shared" si="25"/>
        <v>37.99856063332134</v>
      </c>
      <c r="J553" t="s">
        <v>26</v>
      </c>
      <c r="K553" t="s">
        <v>27</v>
      </c>
      <c r="L553">
        <v>1419055200</v>
      </c>
      <c r="M553" s="9">
        <f t="shared" si="26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24"/>
        <v>0.98511111111111116</v>
      </c>
      <c r="H554">
        <v>92</v>
      </c>
      <c r="I554" s="6">
        <f t="shared" si="25"/>
        <v>96.369565217391298</v>
      </c>
      <c r="J554" t="s">
        <v>21</v>
      </c>
      <c r="K554" t="s">
        <v>22</v>
      </c>
      <c r="L554">
        <v>1480140000</v>
      </c>
      <c r="M554" s="9">
        <f t="shared" si="26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24"/>
        <v>0.43975381008206332</v>
      </c>
      <c r="H555">
        <v>1028</v>
      </c>
      <c r="I555" s="6">
        <f t="shared" si="25"/>
        <v>72.978599221789878</v>
      </c>
      <c r="J555" t="s">
        <v>21</v>
      </c>
      <c r="K555" t="s">
        <v>22</v>
      </c>
      <c r="L555">
        <v>1293948000</v>
      </c>
      <c r="M555" s="9">
        <f t="shared" si="26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24"/>
        <v>1.5166315789473683</v>
      </c>
      <c r="H556">
        <v>554</v>
      </c>
      <c r="I556" s="6">
        <f t="shared" si="25"/>
        <v>26.007220216606498</v>
      </c>
      <c r="J556" t="s">
        <v>15</v>
      </c>
      <c r="K556" t="s">
        <v>16</v>
      </c>
      <c r="L556">
        <v>1482127200</v>
      </c>
      <c r="M556" s="9">
        <f t="shared" si="26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24"/>
        <v>2.2363492063492063</v>
      </c>
      <c r="H557">
        <v>135</v>
      </c>
      <c r="I557" s="6">
        <f t="shared" si="25"/>
        <v>104.36296296296297</v>
      </c>
      <c r="J557" t="s">
        <v>36</v>
      </c>
      <c r="K557" t="s">
        <v>37</v>
      </c>
      <c r="L557">
        <v>1396414800</v>
      </c>
      <c r="M557" s="9">
        <f t="shared" si="26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24"/>
        <v>2.3975</v>
      </c>
      <c r="H558">
        <v>122</v>
      </c>
      <c r="I558" s="6">
        <f t="shared" si="25"/>
        <v>102.18852459016394</v>
      </c>
      <c r="J558" t="s">
        <v>21</v>
      </c>
      <c r="K558" t="s">
        <v>22</v>
      </c>
      <c r="L558">
        <v>1315285200</v>
      </c>
      <c r="M558" s="9">
        <f t="shared" si="26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24"/>
        <v>1.9933333333333334</v>
      </c>
      <c r="H559">
        <v>221</v>
      </c>
      <c r="I559" s="6">
        <f t="shared" si="25"/>
        <v>54.117647058823529</v>
      </c>
      <c r="J559" t="s">
        <v>21</v>
      </c>
      <c r="K559" t="s">
        <v>22</v>
      </c>
      <c r="L559">
        <v>1443762000</v>
      </c>
      <c r="M559" s="9">
        <f t="shared" si="26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24"/>
        <v>1.373448275862069</v>
      </c>
      <c r="H560">
        <v>126</v>
      </c>
      <c r="I560" s="6">
        <f t="shared" si="25"/>
        <v>63.222222222222221</v>
      </c>
      <c r="J560" t="s">
        <v>21</v>
      </c>
      <c r="K560" t="s">
        <v>22</v>
      </c>
      <c r="L560">
        <v>1456293600</v>
      </c>
      <c r="M560" s="9">
        <f t="shared" si="26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24"/>
        <v>1.009696106362773</v>
      </c>
      <c r="H561">
        <v>1022</v>
      </c>
      <c r="I561" s="6">
        <f t="shared" si="25"/>
        <v>104.03228962818004</v>
      </c>
      <c r="J561" t="s">
        <v>21</v>
      </c>
      <c r="K561" t="s">
        <v>22</v>
      </c>
      <c r="L561">
        <v>1470114000</v>
      </c>
      <c r="M561" s="9">
        <f t="shared" si="26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24"/>
        <v>7.9416000000000002</v>
      </c>
      <c r="H562">
        <v>3177</v>
      </c>
      <c r="I562" s="6">
        <f t="shared" si="25"/>
        <v>49.994334277620396</v>
      </c>
      <c r="J562" t="s">
        <v>21</v>
      </c>
      <c r="K562" t="s">
        <v>22</v>
      </c>
      <c r="L562">
        <v>1321596000</v>
      </c>
      <c r="M562" s="9">
        <f t="shared" si="26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24"/>
        <v>3.6970000000000001</v>
      </c>
      <c r="H563">
        <v>198</v>
      </c>
      <c r="I563" s="6">
        <f t="shared" si="25"/>
        <v>56.015151515151516</v>
      </c>
      <c r="J563" t="s">
        <v>98</v>
      </c>
      <c r="K563" t="s">
        <v>99</v>
      </c>
      <c r="L563">
        <v>1318827600</v>
      </c>
      <c r="M563" s="9">
        <f t="shared" si="26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24"/>
        <v>0.12818181818181817</v>
      </c>
      <c r="H564">
        <v>26</v>
      </c>
      <c r="I564" s="6">
        <f t="shared" si="25"/>
        <v>48.807692307692307</v>
      </c>
      <c r="J564" t="s">
        <v>98</v>
      </c>
      <c r="K564" t="s">
        <v>99</v>
      </c>
      <c r="L564">
        <v>1552366800</v>
      </c>
      <c r="M564" s="9">
        <f t="shared" si="26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24"/>
        <v>1.3802702702702703</v>
      </c>
      <c r="H565">
        <v>85</v>
      </c>
      <c r="I565" s="6">
        <f t="shared" si="25"/>
        <v>60.082352941176474</v>
      </c>
      <c r="J565" t="s">
        <v>26</v>
      </c>
      <c r="K565" t="s">
        <v>27</v>
      </c>
      <c r="L565">
        <v>1542088800</v>
      </c>
      <c r="M565" s="9">
        <f t="shared" si="26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24"/>
        <v>0.83813278008298753</v>
      </c>
      <c r="H566">
        <v>1790</v>
      </c>
      <c r="I566" s="6">
        <f t="shared" si="25"/>
        <v>78.990502793296088</v>
      </c>
      <c r="J566" t="s">
        <v>21</v>
      </c>
      <c r="K566" t="s">
        <v>22</v>
      </c>
      <c r="L566">
        <v>1426395600</v>
      </c>
      <c r="M566" s="9">
        <f t="shared" si="26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24"/>
        <v>2.0460063224446787</v>
      </c>
      <c r="H567">
        <v>3596</v>
      </c>
      <c r="I567" s="6">
        <f t="shared" si="25"/>
        <v>53.99499443826474</v>
      </c>
      <c r="J567" t="s">
        <v>21</v>
      </c>
      <c r="K567" t="s">
        <v>22</v>
      </c>
      <c r="L567">
        <v>1321336800</v>
      </c>
      <c r="M567" s="9">
        <f t="shared" si="26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24"/>
        <v>0.44344086021505374</v>
      </c>
      <c r="H568">
        <v>37</v>
      </c>
      <c r="I568" s="6">
        <f t="shared" si="25"/>
        <v>111.45945945945945</v>
      </c>
      <c r="J568" t="s">
        <v>21</v>
      </c>
      <c r="K568" t="s">
        <v>22</v>
      </c>
      <c r="L568">
        <v>1456293600</v>
      </c>
      <c r="M568" s="9">
        <f t="shared" si="26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24"/>
        <v>2.1860294117647059</v>
      </c>
      <c r="H569">
        <v>244</v>
      </c>
      <c r="I569" s="6">
        <f t="shared" si="25"/>
        <v>60.922131147540981</v>
      </c>
      <c r="J569" t="s">
        <v>21</v>
      </c>
      <c r="K569" t="s">
        <v>22</v>
      </c>
      <c r="L569">
        <v>1404968400</v>
      </c>
      <c r="M569" s="9">
        <f t="shared" si="26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24"/>
        <v>1.8603314917127072</v>
      </c>
      <c r="H570">
        <v>5180</v>
      </c>
      <c r="I570" s="6">
        <f t="shared" si="25"/>
        <v>26.0015444015444</v>
      </c>
      <c r="J570" t="s">
        <v>21</v>
      </c>
      <c r="K570" t="s">
        <v>22</v>
      </c>
      <c r="L570">
        <v>1279170000</v>
      </c>
      <c r="M570" s="9">
        <f t="shared" si="26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24"/>
        <v>2.3733830845771142</v>
      </c>
      <c r="H571">
        <v>589</v>
      </c>
      <c r="I571" s="6">
        <f t="shared" si="25"/>
        <v>80.993208828522924</v>
      </c>
      <c r="J571" t="s">
        <v>107</v>
      </c>
      <c r="K571" t="s">
        <v>108</v>
      </c>
      <c r="L571">
        <v>1294725600</v>
      </c>
      <c r="M571" s="9">
        <f t="shared" si="26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24"/>
        <v>3.0565384615384614</v>
      </c>
      <c r="H572">
        <v>2725</v>
      </c>
      <c r="I572" s="6">
        <f t="shared" si="25"/>
        <v>34.995963302752294</v>
      </c>
      <c r="J572" t="s">
        <v>21</v>
      </c>
      <c r="K572" t="s">
        <v>22</v>
      </c>
      <c r="L572">
        <v>1419055200</v>
      </c>
      <c r="M572" s="9">
        <f t="shared" si="26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24"/>
        <v>0.94142857142857139</v>
      </c>
      <c r="H573">
        <v>35</v>
      </c>
      <c r="I573" s="6">
        <f t="shared" si="25"/>
        <v>94.142857142857139</v>
      </c>
      <c r="J573" t="s">
        <v>107</v>
      </c>
      <c r="K573" t="s">
        <v>108</v>
      </c>
      <c r="L573">
        <v>1434690000</v>
      </c>
      <c r="M573" s="9">
        <f t="shared" si="26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24"/>
        <v>0.54400000000000004</v>
      </c>
      <c r="H574">
        <v>94</v>
      </c>
      <c r="I574" s="6">
        <f t="shared" si="25"/>
        <v>52.085106382978722</v>
      </c>
      <c r="J574" t="s">
        <v>21</v>
      </c>
      <c r="K574" t="s">
        <v>22</v>
      </c>
      <c r="L574">
        <v>1443416400</v>
      </c>
      <c r="M574" s="9">
        <f t="shared" si="26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24"/>
        <v>1.1188059701492536</v>
      </c>
      <c r="H575">
        <v>300</v>
      </c>
      <c r="I575" s="6">
        <f t="shared" si="25"/>
        <v>24.986666666666668</v>
      </c>
      <c r="J575" t="s">
        <v>21</v>
      </c>
      <c r="K575" t="s">
        <v>22</v>
      </c>
      <c r="L575">
        <v>1399006800</v>
      </c>
      <c r="M575" s="9">
        <f t="shared" si="26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24"/>
        <v>3.6914814814814814</v>
      </c>
      <c r="H576">
        <v>144</v>
      </c>
      <c r="I576" s="6">
        <f t="shared" si="25"/>
        <v>69.215277777777771</v>
      </c>
      <c r="J576" t="s">
        <v>21</v>
      </c>
      <c r="K576" t="s">
        <v>22</v>
      </c>
      <c r="L576">
        <v>1575698400</v>
      </c>
      <c r="M576" s="9">
        <f t="shared" si="26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24"/>
        <v>0.62930372148859548</v>
      </c>
      <c r="H577">
        <v>558</v>
      </c>
      <c r="I577" s="6">
        <f t="shared" si="25"/>
        <v>93.944444444444443</v>
      </c>
      <c r="J577" t="s">
        <v>21</v>
      </c>
      <c r="K577" t="s">
        <v>22</v>
      </c>
      <c r="L577">
        <v>1400562000</v>
      </c>
      <c r="M577" s="9">
        <f t="shared" si="26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24"/>
        <v>0.6492783505154639</v>
      </c>
      <c r="H578">
        <v>64</v>
      </c>
      <c r="I578" s="6">
        <f t="shared" si="25"/>
        <v>98.40625</v>
      </c>
      <c r="J578" t="s">
        <v>21</v>
      </c>
      <c r="K578" t="s">
        <v>22</v>
      </c>
      <c r="L578">
        <v>1509512400</v>
      </c>
      <c r="M578" s="9">
        <f t="shared" si="26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27">E579/D579</f>
        <v>0.18853658536585366</v>
      </c>
      <c r="H579">
        <v>37</v>
      </c>
      <c r="I579" s="6">
        <f t="shared" ref="I579:I642" si="28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O642" si="29">(((L579/60)/60)/24)+DATE(1970,1,1)</f>
        <v>40613.25</v>
      </c>
      <c r="N579">
        <v>1302066000</v>
      </c>
      <c r="O579" s="9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27"/>
        <v>0.1675440414507772</v>
      </c>
      <c r="H580">
        <v>245</v>
      </c>
      <c r="I580" s="6">
        <f t="shared" si="28"/>
        <v>65.991836734693877</v>
      </c>
      <c r="J580" t="s">
        <v>21</v>
      </c>
      <c r="K580" t="s">
        <v>22</v>
      </c>
      <c r="L580">
        <v>1322719200</v>
      </c>
      <c r="M580" s="9">
        <f t="shared" si="29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27"/>
        <v>1.0111290322580646</v>
      </c>
      <c r="H581">
        <v>87</v>
      </c>
      <c r="I581" s="6">
        <f t="shared" si="28"/>
        <v>72.05747126436782</v>
      </c>
      <c r="J581" t="s">
        <v>21</v>
      </c>
      <c r="K581" t="s">
        <v>22</v>
      </c>
      <c r="L581">
        <v>1312693200</v>
      </c>
      <c r="M581" s="9">
        <f t="shared" si="29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27"/>
        <v>3.4150228310502282</v>
      </c>
      <c r="H582">
        <v>3116</v>
      </c>
      <c r="I582" s="6">
        <f t="shared" si="28"/>
        <v>48.003209242618745</v>
      </c>
      <c r="J582" t="s">
        <v>21</v>
      </c>
      <c r="K582" t="s">
        <v>22</v>
      </c>
      <c r="L582">
        <v>1393394400</v>
      </c>
      <c r="M582" s="9">
        <f t="shared" si="29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27"/>
        <v>0.64016666666666666</v>
      </c>
      <c r="H583">
        <v>71</v>
      </c>
      <c r="I583" s="6">
        <f t="shared" si="28"/>
        <v>54.098591549295776</v>
      </c>
      <c r="J583" t="s">
        <v>21</v>
      </c>
      <c r="K583" t="s">
        <v>22</v>
      </c>
      <c r="L583">
        <v>1304053200</v>
      </c>
      <c r="M583" s="9">
        <f t="shared" si="29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27"/>
        <v>0.5208045977011494</v>
      </c>
      <c r="H584">
        <v>42</v>
      </c>
      <c r="I584" s="6">
        <f t="shared" si="28"/>
        <v>107.88095238095238</v>
      </c>
      <c r="J584" t="s">
        <v>21</v>
      </c>
      <c r="K584" t="s">
        <v>22</v>
      </c>
      <c r="L584">
        <v>1433912400</v>
      </c>
      <c r="M584" s="9">
        <f t="shared" si="29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27"/>
        <v>3.2240211640211642</v>
      </c>
      <c r="H585">
        <v>909</v>
      </c>
      <c r="I585" s="6">
        <f t="shared" si="28"/>
        <v>67.034103410341032</v>
      </c>
      <c r="J585" t="s">
        <v>21</v>
      </c>
      <c r="K585" t="s">
        <v>22</v>
      </c>
      <c r="L585">
        <v>1329717600</v>
      </c>
      <c r="M585" s="9">
        <f t="shared" si="29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27"/>
        <v>1.1950810185185186</v>
      </c>
      <c r="H586">
        <v>1613</v>
      </c>
      <c r="I586" s="6">
        <f t="shared" si="28"/>
        <v>64.01425914445133</v>
      </c>
      <c r="J586" t="s">
        <v>21</v>
      </c>
      <c r="K586" t="s">
        <v>22</v>
      </c>
      <c r="L586">
        <v>1335330000</v>
      </c>
      <c r="M586" s="9">
        <f t="shared" si="29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27"/>
        <v>1.4679775280898877</v>
      </c>
      <c r="H587">
        <v>136</v>
      </c>
      <c r="I587" s="6">
        <f t="shared" si="28"/>
        <v>96.066176470588232</v>
      </c>
      <c r="J587" t="s">
        <v>21</v>
      </c>
      <c r="K587" t="s">
        <v>22</v>
      </c>
      <c r="L587">
        <v>1268888400</v>
      </c>
      <c r="M587" s="9">
        <f t="shared" si="29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27"/>
        <v>9.5057142857142853</v>
      </c>
      <c r="H588">
        <v>130</v>
      </c>
      <c r="I588" s="6">
        <f t="shared" si="28"/>
        <v>51.184615384615384</v>
      </c>
      <c r="J588" t="s">
        <v>21</v>
      </c>
      <c r="K588" t="s">
        <v>22</v>
      </c>
      <c r="L588">
        <v>1289973600</v>
      </c>
      <c r="M588" s="9">
        <f t="shared" si="29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27"/>
        <v>0.72893617021276591</v>
      </c>
      <c r="H589">
        <v>156</v>
      </c>
      <c r="I589" s="6">
        <f t="shared" si="28"/>
        <v>43.92307692307692</v>
      </c>
      <c r="J589" t="s">
        <v>15</v>
      </c>
      <c r="K589" t="s">
        <v>16</v>
      </c>
      <c r="L589">
        <v>1547877600</v>
      </c>
      <c r="M589" s="9">
        <f t="shared" si="29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27"/>
        <v>0.7900824873096447</v>
      </c>
      <c r="H590">
        <v>1368</v>
      </c>
      <c r="I590" s="6">
        <f t="shared" si="28"/>
        <v>91.021198830409361</v>
      </c>
      <c r="J590" t="s">
        <v>40</v>
      </c>
      <c r="K590" t="s">
        <v>41</v>
      </c>
      <c r="L590">
        <v>1269493200</v>
      </c>
      <c r="M590" s="9">
        <f t="shared" si="29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27"/>
        <v>0.64721518987341775</v>
      </c>
      <c r="H591">
        <v>102</v>
      </c>
      <c r="I591" s="6">
        <f t="shared" si="28"/>
        <v>50.127450980392155</v>
      </c>
      <c r="J591" t="s">
        <v>21</v>
      </c>
      <c r="K591" t="s">
        <v>22</v>
      </c>
      <c r="L591">
        <v>1436072400</v>
      </c>
      <c r="M591" s="9">
        <f t="shared" si="29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27"/>
        <v>0.82028169014084507</v>
      </c>
      <c r="H592">
        <v>86</v>
      </c>
      <c r="I592" s="6">
        <f t="shared" si="28"/>
        <v>67.720930232558146</v>
      </c>
      <c r="J592" t="s">
        <v>26</v>
      </c>
      <c r="K592" t="s">
        <v>27</v>
      </c>
      <c r="L592">
        <v>1419141600</v>
      </c>
      <c r="M592" s="9">
        <f t="shared" si="29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27"/>
        <v>10.376666666666667</v>
      </c>
      <c r="H593">
        <v>102</v>
      </c>
      <c r="I593" s="6">
        <f t="shared" si="28"/>
        <v>61.03921568627451</v>
      </c>
      <c r="J593" t="s">
        <v>21</v>
      </c>
      <c r="K593" t="s">
        <v>22</v>
      </c>
      <c r="L593">
        <v>1279083600</v>
      </c>
      <c r="M593" s="9">
        <f t="shared" si="29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27"/>
        <v>0.12910076530612244</v>
      </c>
      <c r="H594">
        <v>253</v>
      </c>
      <c r="I594" s="6">
        <f t="shared" si="28"/>
        <v>80.011857707509876</v>
      </c>
      <c r="J594" t="s">
        <v>21</v>
      </c>
      <c r="K594" t="s">
        <v>22</v>
      </c>
      <c r="L594">
        <v>1401426000</v>
      </c>
      <c r="M594" s="9">
        <f t="shared" si="29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27"/>
        <v>1.5484210526315789</v>
      </c>
      <c r="H595">
        <v>4006</v>
      </c>
      <c r="I595" s="6">
        <f t="shared" si="28"/>
        <v>47.001497753369947</v>
      </c>
      <c r="J595" t="s">
        <v>21</v>
      </c>
      <c r="K595" t="s">
        <v>22</v>
      </c>
      <c r="L595">
        <v>1395810000</v>
      </c>
      <c r="M595" s="9">
        <f t="shared" si="29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27"/>
        <v>7.0991735537190084E-2</v>
      </c>
      <c r="H596">
        <v>157</v>
      </c>
      <c r="I596" s="6">
        <f t="shared" si="28"/>
        <v>71.127388535031841</v>
      </c>
      <c r="J596" t="s">
        <v>21</v>
      </c>
      <c r="K596" t="s">
        <v>22</v>
      </c>
      <c r="L596">
        <v>1467003600</v>
      </c>
      <c r="M596" s="9">
        <f t="shared" si="29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27"/>
        <v>2.0852773826458035</v>
      </c>
      <c r="H597">
        <v>1629</v>
      </c>
      <c r="I597" s="6">
        <f t="shared" si="28"/>
        <v>89.99079189686924</v>
      </c>
      <c r="J597" t="s">
        <v>21</v>
      </c>
      <c r="K597" t="s">
        <v>22</v>
      </c>
      <c r="L597">
        <v>1268715600</v>
      </c>
      <c r="M597" s="9">
        <f t="shared" si="29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27"/>
        <v>0.99683544303797467</v>
      </c>
      <c r="H598">
        <v>183</v>
      </c>
      <c r="I598" s="6">
        <f t="shared" si="28"/>
        <v>43.032786885245905</v>
      </c>
      <c r="J598" t="s">
        <v>21</v>
      </c>
      <c r="K598" t="s">
        <v>22</v>
      </c>
      <c r="L598">
        <v>1457157600</v>
      </c>
      <c r="M598" s="9">
        <f t="shared" si="29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27"/>
        <v>2.0159756097560977</v>
      </c>
      <c r="H599">
        <v>2188</v>
      </c>
      <c r="I599" s="6">
        <f t="shared" si="28"/>
        <v>67.997714808043881</v>
      </c>
      <c r="J599" t="s">
        <v>21</v>
      </c>
      <c r="K599" t="s">
        <v>22</v>
      </c>
      <c r="L599">
        <v>1573970400</v>
      </c>
      <c r="M599" s="9">
        <f t="shared" si="29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27"/>
        <v>1.6209032258064515</v>
      </c>
      <c r="H600">
        <v>2409</v>
      </c>
      <c r="I600" s="6">
        <f t="shared" si="28"/>
        <v>73.004566210045667</v>
      </c>
      <c r="J600" t="s">
        <v>107</v>
      </c>
      <c r="K600" t="s">
        <v>108</v>
      </c>
      <c r="L600">
        <v>1276578000</v>
      </c>
      <c r="M600" s="9">
        <f t="shared" si="29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27"/>
        <v>3.6436208125445471E-2</v>
      </c>
      <c r="H601">
        <v>82</v>
      </c>
      <c r="I601" s="6">
        <f t="shared" si="28"/>
        <v>62.341463414634148</v>
      </c>
      <c r="J601" t="s">
        <v>36</v>
      </c>
      <c r="K601" t="s">
        <v>37</v>
      </c>
      <c r="L601">
        <v>1423720800</v>
      </c>
      <c r="M601" s="9">
        <f t="shared" si="29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27"/>
        <v>0.05</v>
      </c>
      <c r="H602">
        <v>1</v>
      </c>
      <c r="I602" s="6">
        <f t="shared" si="28"/>
        <v>5</v>
      </c>
      <c r="J602" t="s">
        <v>40</v>
      </c>
      <c r="K602" t="s">
        <v>41</v>
      </c>
      <c r="L602">
        <v>1375160400</v>
      </c>
      <c r="M602" s="9">
        <f t="shared" si="29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27"/>
        <v>2.0663492063492064</v>
      </c>
      <c r="H603">
        <v>194</v>
      </c>
      <c r="I603" s="6">
        <f t="shared" si="28"/>
        <v>67.103092783505161</v>
      </c>
      <c r="J603" t="s">
        <v>21</v>
      </c>
      <c r="K603" t="s">
        <v>22</v>
      </c>
      <c r="L603">
        <v>1401426000</v>
      </c>
      <c r="M603" s="9">
        <f t="shared" si="29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27"/>
        <v>1.2823628691983122</v>
      </c>
      <c r="H604">
        <v>1140</v>
      </c>
      <c r="I604" s="6">
        <f t="shared" si="28"/>
        <v>79.978947368421046</v>
      </c>
      <c r="J604" t="s">
        <v>21</v>
      </c>
      <c r="K604" t="s">
        <v>22</v>
      </c>
      <c r="L604">
        <v>1433480400</v>
      </c>
      <c r="M604" s="9">
        <f t="shared" si="29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27"/>
        <v>1.1966037735849056</v>
      </c>
      <c r="H605">
        <v>102</v>
      </c>
      <c r="I605" s="6">
        <f t="shared" si="28"/>
        <v>62.176470588235297</v>
      </c>
      <c r="J605" t="s">
        <v>21</v>
      </c>
      <c r="K605" t="s">
        <v>22</v>
      </c>
      <c r="L605">
        <v>1555563600</v>
      </c>
      <c r="M605" s="9">
        <f t="shared" si="29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27"/>
        <v>1.7073055242390078</v>
      </c>
      <c r="H606">
        <v>2857</v>
      </c>
      <c r="I606" s="6">
        <f t="shared" si="28"/>
        <v>53.005950297514879</v>
      </c>
      <c r="J606" t="s">
        <v>21</v>
      </c>
      <c r="K606" t="s">
        <v>22</v>
      </c>
      <c r="L606">
        <v>1295676000</v>
      </c>
      <c r="M606" s="9">
        <f t="shared" si="29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27"/>
        <v>1.8721212121212121</v>
      </c>
      <c r="H607">
        <v>107</v>
      </c>
      <c r="I607" s="6">
        <f t="shared" si="28"/>
        <v>57.738317757009348</v>
      </c>
      <c r="J607" t="s">
        <v>21</v>
      </c>
      <c r="K607" t="s">
        <v>22</v>
      </c>
      <c r="L607">
        <v>1443848400</v>
      </c>
      <c r="M607" s="9">
        <f t="shared" si="29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27"/>
        <v>1.8838235294117647</v>
      </c>
      <c r="H608">
        <v>160</v>
      </c>
      <c r="I608" s="6">
        <f t="shared" si="28"/>
        <v>40.03125</v>
      </c>
      <c r="J608" t="s">
        <v>40</v>
      </c>
      <c r="K608" t="s">
        <v>41</v>
      </c>
      <c r="L608">
        <v>1457330400</v>
      </c>
      <c r="M608" s="9">
        <f t="shared" si="29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27"/>
        <v>1.3129869186046512</v>
      </c>
      <c r="H609">
        <v>2230</v>
      </c>
      <c r="I609" s="6">
        <f t="shared" si="28"/>
        <v>81.016591928251117</v>
      </c>
      <c r="J609" t="s">
        <v>21</v>
      </c>
      <c r="K609" t="s">
        <v>22</v>
      </c>
      <c r="L609">
        <v>1395550800</v>
      </c>
      <c r="M609" s="9">
        <f t="shared" si="29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27"/>
        <v>2.8397435897435899</v>
      </c>
      <c r="H610">
        <v>316</v>
      </c>
      <c r="I610" s="6">
        <f t="shared" si="28"/>
        <v>35.047468354430379</v>
      </c>
      <c r="J610" t="s">
        <v>21</v>
      </c>
      <c r="K610" t="s">
        <v>22</v>
      </c>
      <c r="L610">
        <v>1551852000</v>
      </c>
      <c r="M610" s="9">
        <f t="shared" si="29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27"/>
        <v>1.2041999999999999</v>
      </c>
      <c r="H611">
        <v>117</v>
      </c>
      <c r="I611" s="6">
        <f t="shared" si="28"/>
        <v>102.92307692307692</v>
      </c>
      <c r="J611" t="s">
        <v>21</v>
      </c>
      <c r="K611" t="s">
        <v>22</v>
      </c>
      <c r="L611">
        <v>1547618400</v>
      </c>
      <c r="M611" s="9">
        <f t="shared" si="29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27"/>
        <v>4.1905607476635511</v>
      </c>
      <c r="H612">
        <v>6406</v>
      </c>
      <c r="I612" s="6">
        <f t="shared" si="28"/>
        <v>27.998126756166094</v>
      </c>
      <c r="J612" t="s">
        <v>21</v>
      </c>
      <c r="K612" t="s">
        <v>22</v>
      </c>
      <c r="L612">
        <v>1355637600</v>
      </c>
      <c r="M612" s="9">
        <f t="shared" si="29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27"/>
        <v>0.13853658536585367</v>
      </c>
      <c r="H613">
        <v>15</v>
      </c>
      <c r="I613" s="6">
        <f t="shared" si="28"/>
        <v>75.733333333333334</v>
      </c>
      <c r="J613" t="s">
        <v>21</v>
      </c>
      <c r="K613" t="s">
        <v>22</v>
      </c>
      <c r="L613">
        <v>1374728400</v>
      </c>
      <c r="M613" s="9">
        <f t="shared" si="29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27"/>
        <v>1.3943548387096774</v>
      </c>
      <c r="H614">
        <v>192</v>
      </c>
      <c r="I614" s="6">
        <f t="shared" si="28"/>
        <v>45.026041666666664</v>
      </c>
      <c r="J614" t="s">
        <v>21</v>
      </c>
      <c r="K614" t="s">
        <v>22</v>
      </c>
      <c r="L614">
        <v>1287810000</v>
      </c>
      <c r="M614" s="9">
        <f t="shared" si="29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27"/>
        <v>1.74</v>
      </c>
      <c r="H615">
        <v>26</v>
      </c>
      <c r="I615" s="6">
        <f t="shared" si="28"/>
        <v>73.615384615384613</v>
      </c>
      <c r="J615" t="s">
        <v>15</v>
      </c>
      <c r="K615" t="s">
        <v>16</v>
      </c>
      <c r="L615">
        <v>1503723600</v>
      </c>
      <c r="M615" s="9">
        <f t="shared" si="29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27"/>
        <v>1.5549056603773586</v>
      </c>
      <c r="H616">
        <v>723</v>
      </c>
      <c r="I616" s="6">
        <f t="shared" si="28"/>
        <v>56.991701244813278</v>
      </c>
      <c r="J616" t="s">
        <v>21</v>
      </c>
      <c r="K616" t="s">
        <v>22</v>
      </c>
      <c r="L616">
        <v>1484114400</v>
      </c>
      <c r="M616" s="9">
        <f t="shared" si="29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27"/>
        <v>1.7044705882352942</v>
      </c>
      <c r="H617">
        <v>170</v>
      </c>
      <c r="I617" s="6">
        <f t="shared" si="28"/>
        <v>85.223529411764702</v>
      </c>
      <c r="J617" t="s">
        <v>107</v>
      </c>
      <c r="K617" t="s">
        <v>108</v>
      </c>
      <c r="L617">
        <v>1461906000</v>
      </c>
      <c r="M617" s="9">
        <f t="shared" si="29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27"/>
        <v>1.8951562500000001</v>
      </c>
      <c r="H618">
        <v>238</v>
      </c>
      <c r="I618" s="6">
        <f t="shared" si="28"/>
        <v>50.962184873949582</v>
      </c>
      <c r="J618" t="s">
        <v>40</v>
      </c>
      <c r="K618" t="s">
        <v>41</v>
      </c>
      <c r="L618">
        <v>1379653200</v>
      </c>
      <c r="M618" s="9">
        <f t="shared" si="29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27"/>
        <v>2.4971428571428573</v>
      </c>
      <c r="H619">
        <v>55</v>
      </c>
      <c r="I619" s="6">
        <f t="shared" si="28"/>
        <v>63.563636363636363</v>
      </c>
      <c r="J619" t="s">
        <v>21</v>
      </c>
      <c r="K619" t="s">
        <v>22</v>
      </c>
      <c r="L619">
        <v>1401858000</v>
      </c>
      <c r="M619" s="9">
        <f t="shared" si="29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27"/>
        <v>0.48860523665659616</v>
      </c>
      <c r="H620">
        <v>1198</v>
      </c>
      <c r="I620" s="6">
        <f t="shared" si="28"/>
        <v>80.999165275459092</v>
      </c>
      <c r="J620" t="s">
        <v>21</v>
      </c>
      <c r="K620" t="s">
        <v>22</v>
      </c>
      <c r="L620">
        <v>1367470800</v>
      </c>
      <c r="M620" s="9">
        <f t="shared" si="29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27"/>
        <v>0.28461970393057684</v>
      </c>
      <c r="H621">
        <v>648</v>
      </c>
      <c r="I621" s="6">
        <f t="shared" si="28"/>
        <v>86.044753086419746</v>
      </c>
      <c r="J621" t="s">
        <v>21</v>
      </c>
      <c r="K621" t="s">
        <v>22</v>
      </c>
      <c r="L621">
        <v>1304658000</v>
      </c>
      <c r="M621" s="9">
        <f t="shared" si="29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27"/>
        <v>2.6802325581395348</v>
      </c>
      <c r="H622">
        <v>128</v>
      </c>
      <c r="I622" s="6">
        <f t="shared" si="28"/>
        <v>90.0390625</v>
      </c>
      <c r="J622" t="s">
        <v>26</v>
      </c>
      <c r="K622" t="s">
        <v>27</v>
      </c>
      <c r="L622">
        <v>1467954000</v>
      </c>
      <c r="M622" s="9">
        <f t="shared" si="29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27"/>
        <v>6.1980078125000002</v>
      </c>
      <c r="H623">
        <v>2144</v>
      </c>
      <c r="I623" s="6">
        <f t="shared" si="28"/>
        <v>74.006063432835816</v>
      </c>
      <c r="J623" t="s">
        <v>21</v>
      </c>
      <c r="K623" t="s">
        <v>22</v>
      </c>
      <c r="L623">
        <v>1473742800</v>
      </c>
      <c r="M623" s="9">
        <f t="shared" si="29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27"/>
        <v>3.1301587301587303E-2</v>
      </c>
      <c r="H624">
        <v>64</v>
      </c>
      <c r="I624" s="6">
        <f t="shared" si="28"/>
        <v>92.4375</v>
      </c>
      <c r="J624" t="s">
        <v>21</v>
      </c>
      <c r="K624" t="s">
        <v>22</v>
      </c>
      <c r="L624">
        <v>1523768400</v>
      </c>
      <c r="M624" s="9">
        <f t="shared" si="29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27"/>
        <v>1.5992152704135738</v>
      </c>
      <c r="H625">
        <v>2693</v>
      </c>
      <c r="I625" s="6">
        <f t="shared" si="28"/>
        <v>55.999257333828446</v>
      </c>
      <c r="J625" t="s">
        <v>40</v>
      </c>
      <c r="K625" t="s">
        <v>41</v>
      </c>
      <c r="L625">
        <v>1437022800</v>
      </c>
      <c r="M625" s="9">
        <f t="shared" si="29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27"/>
        <v>2.793921568627451</v>
      </c>
      <c r="H626">
        <v>432</v>
      </c>
      <c r="I626" s="6">
        <f t="shared" si="28"/>
        <v>32.983796296296298</v>
      </c>
      <c r="J626" t="s">
        <v>21</v>
      </c>
      <c r="K626" t="s">
        <v>22</v>
      </c>
      <c r="L626">
        <v>1422165600</v>
      </c>
      <c r="M626" s="9">
        <f t="shared" si="29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27"/>
        <v>0.77373333333333338</v>
      </c>
      <c r="H627">
        <v>62</v>
      </c>
      <c r="I627" s="6">
        <f t="shared" si="28"/>
        <v>93.596774193548384</v>
      </c>
      <c r="J627" t="s">
        <v>21</v>
      </c>
      <c r="K627" t="s">
        <v>22</v>
      </c>
      <c r="L627">
        <v>1580104800</v>
      </c>
      <c r="M627" s="9">
        <f t="shared" si="29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27"/>
        <v>2.0632812500000002</v>
      </c>
      <c r="H628">
        <v>189</v>
      </c>
      <c r="I628" s="6">
        <f t="shared" si="28"/>
        <v>69.867724867724874</v>
      </c>
      <c r="J628" t="s">
        <v>21</v>
      </c>
      <c r="K628" t="s">
        <v>22</v>
      </c>
      <c r="L628">
        <v>1285650000</v>
      </c>
      <c r="M628" s="9">
        <f t="shared" si="29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27"/>
        <v>6.9424999999999999</v>
      </c>
      <c r="H629">
        <v>154</v>
      </c>
      <c r="I629" s="6">
        <f t="shared" si="28"/>
        <v>72.129870129870127</v>
      </c>
      <c r="J629" t="s">
        <v>40</v>
      </c>
      <c r="K629" t="s">
        <v>41</v>
      </c>
      <c r="L629">
        <v>1276664400</v>
      </c>
      <c r="M629" s="9">
        <f t="shared" si="29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27"/>
        <v>1.5178947368421052</v>
      </c>
      <c r="H630">
        <v>96</v>
      </c>
      <c r="I630" s="6">
        <f t="shared" si="28"/>
        <v>30.041666666666668</v>
      </c>
      <c r="J630" t="s">
        <v>21</v>
      </c>
      <c r="K630" t="s">
        <v>22</v>
      </c>
      <c r="L630">
        <v>1286168400</v>
      </c>
      <c r="M630" s="9">
        <f t="shared" si="29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27"/>
        <v>0.64582072176949945</v>
      </c>
      <c r="H631">
        <v>750</v>
      </c>
      <c r="I631" s="6">
        <f t="shared" si="28"/>
        <v>73.968000000000004</v>
      </c>
      <c r="J631" t="s">
        <v>21</v>
      </c>
      <c r="K631" t="s">
        <v>22</v>
      </c>
      <c r="L631">
        <v>1467781200</v>
      </c>
      <c r="M631" s="9">
        <f t="shared" si="29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27"/>
        <v>0.62873684210526315</v>
      </c>
      <c r="H632">
        <v>87</v>
      </c>
      <c r="I632" s="6">
        <f t="shared" si="28"/>
        <v>68.65517241379311</v>
      </c>
      <c r="J632" t="s">
        <v>21</v>
      </c>
      <c r="K632" t="s">
        <v>22</v>
      </c>
      <c r="L632">
        <v>1556686800</v>
      </c>
      <c r="M632" s="9">
        <f t="shared" si="29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27"/>
        <v>3.1039864864864866</v>
      </c>
      <c r="H633">
        <v>3063</v>
      </c>
      <c r="I633" s="6">
        <f t="shared" si="28"/>
        <v>59.992164544564154</v>
      </c>
      <c r="J633" t="s">
        <v>21</v>
      </c>
      <c r="K633" t="s">
        <v>22</v>
      </c>
      <c r="L633">
        <v>1553576400</v>
      </c>
      <c r="M633" s="9">
        <f t="shared" si="29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27"/>
        <v>0.42859916782246882</v>
      </c>
      <c r="H634">
        <v>278</v>
      </c>
      <c r="I634" s="6">
        <f t="shared" si="28"/>
        <v>111.15827338129496</v>
      </c>
      <c r="J634" t="s">
        <v>21</v>
      </c>
      <c r="K634" t="s">
        <v>22</v>
      </c>
      <c r="L634">
        <v>1414904400</v>
      </c>
      <c r="M634" s="9">
        <f t="shared" si="29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27"/>
        <v>0.83119402985074631</v>
      </c>
      <c r="H635">
        <v>105</v>
      </c>
      <c r="I635" s="6">
        <f t="shared" si="28"/>
        <v>53.038095238095238</v>
      </c>
      <c r="J635" t="s">
        <v>21</v>
      </c>
      <c r="K635" t="s">
        <v>22</v>
      </c>
      <c r="L635">
        <v>1446876000</v>
      </c>
      <c r="M635" s="9">
        <f t="shared" si="29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27"/>
        <v>0.78531302876480547</v>
      </c>
      <c r="H636">
        <v>1658</v>
      </c>
      <c r="I636" s="6">
        <f t="shared" si="28"/>
        <v>55.985524728588658</v>
      </c>
      <c r="J636" t="s">
        <v>21</v>
      </c>
      <c r="K636" t="s">
        <v>22</v>
      </c>
      <c r="L636">
        <v>1490418000</v>
      </c>
      <c r="M636" s="9">
        <f t="shared" si="29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27"/>
        <v>1.1409352517985611</v>
      </c>
      <c r="H637">
        <v>2266</v>
      </c>
      <c r="I637" s="6">
        <f t="shared" si="28"/>
        <v>69.986760812003524</v>
      </c>
      <c r="J637" t="s">
        <v>21</v>
      </c>
      <c r="K637" t="s">
        <v>22</v>
      </c>
      <c r="L637">
        <v>1360389600</v>
      </c>
      <c r="M637" s="9">
        <f t="shared" si="29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27"/>
        <v>0.64537683358624176</v>
      </c>
      <c r="H638">
        <v>2604</v>
      </c>
      <c r="I638" s="6">
        <f t="shared" si="28"/>
        <v>48.998079877112133</v>
      </c>
      <c r="J638" t="s">
        <v>36</v>
      </c>
      <c r="K638" t="s">
        <v>37</v>
      </c>
      <c r="L638">
        <v>1326866400</v>
      </c>
      <c r="M638" s="9">
        <f t="shared" si="29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27"/>
        <v>0.79411764705882348</v>
      </c>
      <c r="H639">
        <v>65</v>
      </c>
      <c r="I639" s="6">
        <f t="shared" si="28"/>
        <v>103.84615384615384</v>
      </c>
      <c r="J639" t="s">
        <v>21</v>
      </c>
      <c r="K639" t="s">
        <v>22</v>
      </c>
      <c r="L639">
        <v>1479103200</v>
      </c>
      <c r="M639" s="9">
        <f t="shared" si="29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27"/>
        <v>0.11419117647058824</v>
      </c>
      <c r="H640">
        <v>94</v>
      </c>
      <c r="I640" s="6">
        <f t="shared" si="28"/>
        <v>99.127659574468083</v>
      </c>
      <c r="J640" t="s">
        <v>21</v>
      </c>
      <c r="K640" t="s">
        <v>22</v>
      </c>
      <c r="L640">
        <v>1280206800</v>
      </c>
      <c r="M640" s="9">
        <f t="shared" si="29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27"/>
        <v>0.56186046511627907</v>
      </c>
      <c r="H641">
        <v>45</v>
      </c>
      <c r="I641" s="6">
        <f t="shared" si="28"/>
        <v>107.37777777777778</v>
      </c>
      <c r="J641" t="s">
        <v>21</v>
      </c>
      <c r="K641" t="s">
        <v>22</v>
      </c>
      <c r="L641">
        <v>1532754000</v>
      </c>
      <c r="M641" s="9">
        <f t="shared" si="29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27"/>
        <v>0.16501669449081802</v>
      </c>
      <c r="H642">
        <v>257</v>
      </c>
      <c r="I642" s="6">
        <f t="shared" si="28"/>
        <v>76.922178988326849</v>
      </c>
      <c r="J642" t="s">
        <v>21</v>
      </c>
      <c r="K642" t="s">
        <v>22</v>
      </c>
      <c r="L642">
        <v>1453096800</v>
      </c>
      <c r="M642" s="9">
        <f t="shared" si="29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30">E643/D643</f>
        <v>1.1996808510638297</v>
      </c>
      <c r="H643">
        <v>194</v>
      </c>
      <c r="I643" s="6">
        <f t="shared" ref="I643:I706" si="31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O706" si="32">(((L643/60)/60)/24)+DATE(1970,1,1)</f>
        <v>42786.25</v>
      </c>
      <c r="N643">
        <v>1489986000</v>
      </c>
      <c r="O643" s="9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30"/>
        <v>1.4545652173913044</v>
      </c>
      <c r="H644">
        <v>129</v>
      </c>
      <c r="I644" s="6">
        <f t="shared" si="31"/>
        <v>103.73643410852713</v>
      </c>
      <c r="J644" t="s">
        <v>15</v>
      </c>
      <c r="K644" t="s">
        <v>16</v>
      </c>
      <c r="L644">
        <v>1545026400</v>
      </c>
      <c r="M644" s="9">
        <f t="shared" si="32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30"/>
        <v>2.2138255033557046</v>
      </c>
      <c r="H645">
        <v>375</v>
      </c>
      <c r="I645" s="6">
        <f t="shared" si="31"/>
        <v>87.962666666666664</v>
      </c>
      <c r="J645" t="s">
        <v>21</v>
      </c>
      <c r="K645" t="s">
        <v>22</v>
      </c>
      <c r="L645">
        <v>1488348000</v>
      </c>
      <c r="M645" s="9">
        <f t="shared" si="32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30"/>
        <v>0.48396694214876035</v>
      </c>
      <c r="H646">
        <v>2928</v>
      </c>
      <c r="I646" s="6">
        <f t="shared" si="31"/>
        <v>28</v>
      </c>
      <c r="J646" t="s">
        <v>15</v>
      </c>
      <c r="K646" t="s">
        <v>16</v>
      </c>
      <c r="L646">
        <v>1545112800</v>
      </c>
      <c r="M646" s="9">
        <f t="shared" si="32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30"/>
        <v>0.92911504424778757</v>
      </c>
      <c r="H647">
        <v>4697</v>
      </c>
      <c r="I647" s="6">
        <f t="shared" si="31"/>
        <v>37.999361294443261</v>
      </c>
      <c r="J647" t="s">
        <v>21</v>
      </c>
      <c r="K647" t="s">
        <v>22</v>
      </c>
      <c r="L647">
        <v>1537938000</v>
      </c>
      <c r="M647" s="9">
        <f t="shared" si="32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30"/>
        <v>0.88599797365754818</v>
      </c>
      <c r="H648">
        <v>2915</v>
      </c>
      <c r="I648" s="6">
        <f t="shared" si="31"/>
        <v>29.999313893653515</v>
      </c>
      <c r="J648" t="s">
        <v>21</v>
      </c>
      <c r="K648" t="s">
        <v>22</v>
      </c>
      <c r="L648">
        <v>1363150800</v>
      </c>
      <c r="M648" s="9">
        <f t="shared" si="32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30"/>
        <v>0.41399999999999998</v>
      </c>
      <c r="H649">
        <v>18</v>
      </c>
      <c r="I649" s="6">
        <f t="shared" si="31"/>
        <v>103.5</v>
      </c>
      <c r="J649" t="s">
        <v>21</v>
      </c>
      <c r="K649" t="s">
        <v>22</v>
      </c>
      <c r="L649">
        <v>1523250000</v>
      </c>
      <c r="M649" s="9">
        <f t="shared" si="32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30"/>
        <v>0.63056795131845844</v>
      </c>
      <c r="H650">
        <v>723</v>
      </c>
      <c r="I650" s="6">
        <f t="shared" si="31"/>
        <v>85.994467496542185</v>
      </c>
      <c r="J650" t="s">
        <v>21</v>
      </c>
      <c r="K650" t="s">
        <v>22</v>
      </c>
      <c r="L650">
        <v>1499317200</v>
      </c>
      <c r="M650" s="9">
        <f t="shared" si="32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30"/>
        <v>0.48482333607230893</v>
      </c>
      <c r="H651">
        <v>602</v>
      </c>
      <c r="I651" s="6">
        <f t="shared" si="31"/>
        <v>98.011627906976742</v>
      </c>
      <c r="J651" t="s">
        <v>98</v>
      </c>
      <c r="K651" t="s">
        <v>99</v>
      </c>
      <c r="L651">
        <v>1287550800</v>
      </c>
      <c r="M651" s="9">
        <f t="shared" si="32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30"/>
        <v>0.02</v>
      </c>
      <c r="H652">
        <v>1</v>
      </c>
      <c r="I652" s="6">
        <f t="shared" si="31"/>
        <v>2</v>
      </c>
      <c r="J652" t="s">
        <v>21</v>
      </c>
      <c r="K652" t="s">
        <v>22</v>
      </c>
      <c r="L652">
        <v>1404795600</v>
      </c>
      <c r="M652" s="9">
        <f t="shared" si="32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30"/>
        <v>0.88479410269445857</v>
      </c>
      <c r="H653">
        <v>3868</v>
      </c>
      <c r="I653" s="6">
        <f t="shared" si="31"/>
        <v>44.994570837642193</v>
      </c>
      <c r="J653" t="s">
        <v>107</v>
      </c>
      <c r="K653" t="s">
        <v>108</v>
      </c>
      <c r="L653">
        <v>1393048800</v>
      </c>
      <c r="M653" s="9">
        <f t="shared" si="32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30"/>
        <v>1.2684</v>
      </c>
      <c r="H654">
        <v>409</v>
      </c>
      <c r="I654" s="6">
        <f t="shared" si="31"/>
        <v>31.012224938875306</v>
      </c>
      <c r="J654" t="s">
        <v>21</v>
      </c>
      <c r="K654" t="s">
        <v>22</v>
      </c>
      <c r="L654">
        <v>1470373200</v>
      </c>
      <c r="M654" s="9">
        <f t="shared" si="32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30"/>
        <v>23.388333333333332</v>
      </c>
      <c r="H655">
        <v>234</v>
      </c>
      <c r="I655" s="6">
        <f t="shared" si="31"/>
        <v>59.970085470085472</v>
      </c>
      <c r="J655" t="s">
        <v>21</v>
      </c>
      <c r="K655" t="s">
        <v>22</v>
      </c>
      <c r="L655">
        <v>1460091600</v>
      </c>
      <c r="M655" s="9">
        <f t="shared" si="32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30"/>
        <v>5.0838857142857146</v>
      </c>
      <c r="H656">
        <v>3016</v>
      </c>
      <c r="I656" s="6">
        <f t="shared" si="31"/>
        <v>58.9973474801061</v>
      </c>
      <c r="J656" t="s">
        <v>21</v>
      </c>
      <c r="K656" t="s">
        <v>22</v>
      </c>
      <c r="L656">
        <v>1440392400</v>
      </c>
      <c r="M656" s="9">
        <f t="shared" si="32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30"/>
        <v>1.9147826086956521</v>
      </c>
      <c r="H657">
        <v>264</v>
      </c>
      <c r="I657" s="6">
        <f t="shared" si="31"/>
        <v>50.045454545454547</v>
      </c>
      <c r="J657" t="s">
        <v>21</v>
      </c>
      <c r="K657" t="s">
        <v>22</v>
      </c>
      <c r="L657">
        <v>1488434400</v>
      </c>
      <c r="M657" s="9">
        <f t="shared" si="32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30"/>
        <v>0.42127533783783783</v>
      </c>
      <c r="H658">
        <v>504</v>
      </c>
      <c r="I658" s="6">
        <f t="shared" si="31"/>
        <v>98.966269841269835</v>
      </c>
      <c r="J658" t="s">
        <v>26</v>
      </c>
      <c r="K658" t="s">
        <v>27</v>
      </c>
      <c r="L658">
        <v>1514440800</v>
      </c>
      <c r="M658" s="9">
        <f t="shared" si="32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30"/>
        <v>8.2400000000000001E-2</v>
      </c>
      <c r="H659">
        <v>14</v>
      </c>
      <c r="I659" s="6">
        <f t="shared" si="31"/>
        <v>58.857142857142854</v>
      </c>
      <c r="J659" t="s">
        <v>21</v>
      </c>
      <c r="K659" t="s">
        <v>22</v>
      </c>
      <c r="L659">
        <v>1514354400</v>
      </c>
      <c r="M659" s="9">
        <f t="shared" si="32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30"/>
        <v>0.60064638783269964</v>
      </c>
      <c r="H660">
        <v>390</v>
      </c>
      <c r="I660" s="6">
        <f t="shared" si="31"/>
        <v>81.010256410256417</v>
      </c>
      <c r="J660" t="s">
        <v>21</v>
      </c>
      <c r="K660" t="s">
        <v>22</v>
      </c>
      <c r="L660">
        <v>1440910800</v>
      </c>
      <c r="M660" s="9">
        <f t="shared" si="32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30"/>
        <v>0.47232808616404309</v>
      </c>
      <c r="H661">
        <v>750</v>
      </c>
      <c r="I661" s="6">
        <f t="shared" si="31"/>
        <v>76.013333333333335</v>
      </c>
      <c r="J661" t="s">
        <v>40</v>
      </c>
      <c r="K661" t="s">
        <v>41</v>
      </c>
      <c r="L661">
        <v>1296108000</v>
      </c>
      <c r="M661" s="9">
        <f t="shared" si="32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30"/>
        <v>0.81736263736263737</v>
      </c>
      <c r="H662">
        <v>77</v>
      </c>
      <c r="I662" s="6">
        <f t="shared" si="31"/>
        <v>96.597402597402592</v>
      </c>
      <c r="J662" t="s">
        <v>21</v>
      </c>
      <c r="K662" t="s">
        <v>22</v>
      </c>
      <c r="L662">
        <v>1440133200</v>
      </c>
      <c r="M662" s="9">
        <f t="shared" si="32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30"/>
        <v>0.54187265917603</v>
      </c>
      <c r="H663">
        <v>752</v>
      </c>
      <c r="I663" s="6">
        <f t="shared" si="31"/>
        <v>76.957446808510639</v>
      </c>
      <c r="J663" t="s">
        <v>36</v>
      </c>
      <c r="K663" t="s">
        <v>37</v>
      </c>
      <c r="L663">
        <v>1332910800</v>
      </c>
      <c r="M663" s="9">
        <f t="shared" si="32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30"/>
        <v>0.97868131868131869</v>
      </c>
      <c r="H664">
        <v>131</v>
      </c>
      <c r="I664" s="6">
        <f t="shared" si="31"/>
        <v>67.984732824427482</v>
      </c>
      <c r="J664" t="s">
        <v>21</v>
      </c>
      <c r="K664" t="s">
        <v>22</v>
      </c>
      <c r="L664">
        <v>1544335200</v>
      </c>
      <c r="M664" s="9">
        <f t="shared" si="32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30"/>
        <v>0.77239999999999998</v>
      </c>
      <c r="H665">
        <v>87</v>
      </c>
      <c r="I665" s="6">
        <f t="shared" si="31"/>
        <v>88.781609195402297</v>
      </c>
      <c r="J665" t="s">
        <v>21</v>
      </c>
      <c r="K665" t="s">
        <v>22</v>
      </c>
      <c r="L665">
        <v>1286427600</v>
      </c>
      <c r="M665" s="9">
        <f t="shared" si="32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30"/>
        <v>0.33464735516372796</v>
      </c>
      <c r="H666">
        <v>1063</v>
      </c>
      <c r="I666" s="6">
        <f t="shared" si="31"/>
        <v>24.99623706491063</v>
      </c>
      <c r="J666" t="s">
        <v>21</v>
      </c>
      <c r="K666" t="s">
        <v>22</v>
      </c>
      <c r="L666">
        <v>1329717600</v>
      </c>
      <c r="M666" s="9">
        <f t="shared" si="32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30"/>
        <v>2.3958823529411766</v>
      </c>
      <c r="H667">
        <v>272</v>
      </c>
      <c r="I667" s="6">
        <f t="shared" si="31"/>
        <v>44.922794117647058</v>
      </c>
      <c r="J667" t="s">
        <v>21</v>
      </c>
      <c r="K667" t="s">
        <v>22</v>
      </c>
      <c r="L667">
        <v>1310187600</v>
      </c>
      <c r="M667" s="9">
        <f t="shared" si="32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30"/>
        <v>0.64032258064516134</v>
      </c>
      <c r="H668">
        <v>25</v>
      </c>
      <c r="I668" s="6">
        <f t="shared" si="31"/>
        <v>79.400000000000006</v>
      </c>
      <c r="J668" t="s">
        <v>21</v>
      </c>
      <c r="K668" t="s">
        <v>22</v>
      </c>
      <c r="L668">
        <v>1377838800</v>
      </c>
      <c r="M668" s="9">
        <f t="shared" si="32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30"/>
        <v>1.7615942028985507</v>
      </c>
      <c r="H669">
        <v>419</v>
      </c>
      <c r="I669" s="6">
        <f t="shared" si="31"/>
        <v>29.009546539379475</v>
      </c>
      <c r="J669" t="s">
        <v>21</v>
      </c>
      <c r="K669" t="s">
        <v>22</v>
      </c>
      <c r="L669">
        <v>1410325200</v>
      </c>
      <c r="M669" s="9">
        <f t="shared" si="32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30"/>
        <v>0.20338181818181819</v>
      </c>
      <c r="H670">
        <v>76</v>
      </c>
      <c r="I670" s="6">
        <f t="shared" si="31"/>
        <v>73.59210526315789</v>
      </c>
      <c r="J670" t="s">
        <v>21</v>
      </c>
      <c r="K670" t="s">
        <v>22</v>
      </c>
      <c r="L670">
        <v>1343797200</v>
      </c>
      <c r="M670" s="9">
        <f t="shared" si="32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30"/>
        <v>3.5864754098360656</v>
      </c>
      <c r="H671">
        <v>1621</v>
      </c>
      <c r="I671" s="6">
        <f t="shared" si="31"/>
        <v>107.97038864898211</v>
      </c>
      <c r="J671" t="s">
        <v>107</v>
      </c>
      <c r="K671" t="s">
        <v>108</v>
      </c>
      <c r="L671">
        <v>1498453200</v>
      </c>
      <c r="M671" s="9">
        <f t="shared" si="32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30"/>
        <v>4.6885802469135802</v>
      </c>
      <c r="H672">
        <v>1101</v>
      </c>
      <c r="I672" s="6">
        <f t="shared" si="31"/>
        <v>68.987284287011803</v>
      </c>
      <c r="J672" t="s">
        <v>21</v>
      </c>
      <c r="K672" t="s">
        <v>22</v>
      </c>
      <c r="L672">
        <v>1456380000</v>
      </c>
      <c r="M672" s="9">
        <f t="shared" si="32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30"/>
        <v>1.220563524590164</v>
      </c>
      <c r="H673">
        <v>1073</v>
      </c>
      <c r="I673" s="6">
        <f t="shared" si="31"/>
        <v>111.02236719478098</v>
      </c>
      <c r="J673" t="s">
        <v>21</v>
      </c>
      <c r="K673" t="s">
        <v>22</v>
      </c>
      <c r="L673">
        <v>1280552400</v>
      </c>
      <c r="M673" s="9">
        <f t="shared" si="32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30"/>
        <v>0.55931783729156137</v>
      </c>
      <c r="H674">
        <v>4428</v>
      </c>
      <c r="I674" s="6">
        <f t="shared" si="31"/>
        <v>24.997515808491418</v>
      </c>
      <c r="J674" t="s">
        <v>26</v>
      </c>
      <c r="K674" t="s">
        <v>27</v>
      </c>
      <c r="L674">
        <v>1521608400</v>
      </c>
      <c r="M674" s="9">
        <f t="shared" si="32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30"/>
        <v>0.43660714285714286</v>
      </c>
      <c r="H675">
        <v>58</v>
      </c>
      <c r="I675" s="6">
        <f t="shared" si="31"/>
        <v>42.155172413793103</v>
      </c>
      <c r="J675" t="s">
        <v>107</v>
      </c>
      <c r="K675" t="s">
        <v>108</v>
      </c>
      <c r="L675">
        <v>1460696400</v>
      </c>
      <c r="M675" s="9">
        <f t="shared" si="32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30"/>
        <v>0.33538371411833628</v>
      </c>
      <c r="H676">
        <v>1218</v>
      </c>
      <c r="I676" s="6">
        <f t="shared" si="31"/>
        <v>47.003284072249592</v>
      </c>
      <c r="J676" t="s">
        <v>21</v>
      </c>
      <c r="K676" t="s">
        <v>22</v>
      </c>
      <c r="L676">
        <v>1313730000</v>
      </c>
      <c r="M676" s="9">
        <f t="shared" si="32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30"/>
        <v>1.2297938144329896</v>
      </c>
      <c r="H677">
        <v>331</v>
      </c>
      <c r="I677" s="6">
        <f t="shared" si="31"/>
        <v>36.0392749244713</v>
      </c>
      <c r="J677" t="s">
        <v>21</v>
      </c>
      <c r="K677" t="s">
        <v>22</v>
      </c>
      <c r="L677">
        <v>1568178000</v>
      </c>
      <c r="M677" s="9">
        <f t="shared" si="32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30"/>
        <v>1.8974959871589085</v>
      </c>
      <c r="H678">
        <v>1170</v>
      </c>
      <c r="I678" s="6">
        <f t="shared" si="31"/>
        <v>101.03760683760684</v>
      </c>
      <c r="J678" t="s">
        <v>21</v>
      </c>
      <c r="K678" t="s">
        <v>22</v>
      </c>
      <c r="L678">
        <v>1348635600</v>
      </c>
      <c r="M678" s="9">
        <f t="shared" si="32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30"/>
        <v>0.83622641509433959</v>
      </c>
      <c r="H679">
        <v>111</v>
      </c>
      <c r="I679" s="6">
        <f t="shared" si="31"/>
        <v>39.927927927927925</v>
      </c>
      <c r="J679" t="s">
        <v>21</v>
      </c>
      <c r="K679" t="s">
        <v>22</v>
      </c>
      <c r="L679">
        <v>1468126800</v>
      </c>
      <c r="M679" s="9">
        <f t="shared" si="32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30"/>
        <v>0.17968844221105529</v>
      </c>
      <c r="H680">
        <v>215</v>
      </c>
      <c r="I680" s="6">
        <f t="shared" si="31"/>
        <v>83.158139534883716</v>
      </c>
      <c r="J680" t="s">
        <v>21</v>
      </c>
      <c r="K680" t="s">
        <v>22</v>
      </c>
      <c r="L680">
        <v>1547877600</v>
      </c>
      <c r="M680" s="9">
        <f t="shared" si="32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30"/>
        <v>10.365</v>
      </c>
      <c r="H681">
        <v>363</v>
      </c>
      <c r="I681" s="6">
        <f t="shared" si="31"/>
        <v>39.97520661157025</v>
      </c>
      <c r="J681" t="s">
        <v>21</v>
      </c>
      <c r="K681" t="s">
        <v>22</v>
      </c>
      <c r="L681">
        <v>1571374800</v>
      </c>
      <c r="M681" s="9">
        <f t="shared" si="32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30"/>
        <v>0.97405219780219776</v>
      </c>
      <c r="H682">
        <v>2955</v>
      </c>
      <c r="I682" s="6">
        <f t="shared" si="31"/>
        <v>47.993908629441627</v>
      </c>
      <c r="J682" t="s">
        <v>21</v>
      </c>
      <c r="K682" t="s">
        <v>22</v>
      </c>
      <c r="L682">
        <v>1576303200</v>
      </c>
      <c r="M682" s="9">
        <f t="shared" si="32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30"/>
        <v>0.86386203150461705</v>
      </c>
      <c r="H683">
        <v>1657</v>
      </c>
      <c r="I683" s="6">
        <f t="shared" si="31"/>
        <v>95.978877489438744</v>
      </c>
      <c r="J683" t="s">
        <v>21</v>
      </c>
      <c r="K683" t="s">
        <v>22</v>
      </c>
      <c r="L683">
        <v>1324447200</v>
      </c>
      <c r="M683" s="9">
        <f t="shared" si="32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30"/>
        <v>1.5016666666666667</v>
      </c>
      <c r="H684">
        <v>103</v>
      </c>
      <c r="I684" s="6">
        <f t="shared" si="31"/>
        <v>78.728155339805824</v>
      </c>
      <c r="J684" t="s">
        <v>21</v>
      </c>
      <c r="K684" t="s">
        <v>22</v>
      </c>
      <c r="L684">
        <v>1386741600</v>
      </c>
      <c r="M684" s="9">
        <f t="shared" si="32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30"/>
        <v>3.5843478260869563</v>
      </c>
      <c r="H685">
        <v>147</v>
      </c>
      <c r="I685" s="6">
        <f t="shared" si="31"/>
        <v>56.081632653061227</v>
      </c>
      <c r="J685" t="s">
        <v>21</v>
      </c>
      <c r="K685" t="s">
        <v>22</v>
      </c>
      <c r="L685">
        <v>1537074000</v>
      </c>
      <c r="M685" s="9">
        <f t="shared" si="32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30"/>
        <v>5.4285714285714288</v>
      </c>
      <c r="H686">
        <v>110</v>
      </c>
      <c r="I686" s="6">
        <f t="shared" si="31"/>
        <v>69.090909090909093</v>
      </c>
      <c r="J686" t="s">
        <v>15</v>
      </c>
      <c r="K686" t="s">
        <v>16</v>
      </c>
      <c r="L686">
        <v>1277787600</v>
      </c>
      <c r="M686" s="9">
        <f t="shared" si="32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30"/>
        <v>0.67500714285714281</v>
      </c>
      <c r="H687">
        <v>926</v>
      </c>
      <c r="I687" s="6">
        <f t="shared" si="31"/>
        <v>102.05291576673866</v>
      </c>
      <c r="J687" t="s">
        <v>15</v>
      </c>
      <c r="K687" t="s">
        <v>16</v>
      </c>
      <c r="L687">
        <v>1440306000</v>
      </c>
      <c r="M687" s="9">
        <f t="shared" si="32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30"/>
        <v>1.9174666666666667</v>
      </c>
      <c r="H688">
        <v>134</v>
      </c>
      <c r="I688" s="6">
        <f t="shared" si="31"/>
        <v>107.32089552238806</v>
      </c>
      <c r="J688" t="s">
        <v>21</v>
      </c>
      <c r="K688" t="s">
        <v>22</v>
      </c>
      <c r="L688">
        <v>1522126800</v>
      </c>
      <c r="M688" s="9">
        <f t="shared" si="32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30"/>
        <v>9.32</v>
      </c>
      <c r="H689">
        <v>269</v>
      </c>
      <c r="I689" s="6">
        <f t="shared" si="31"/>
        <v>51.970260223048328</v>
      </c>
      <c r="J689" t="s">
        <v>21</v>
      </c>
      <c r="K689" t="s">
        <v>22</v>
      </c>
      <c r="L689">
        <v>1489298400</v>
      </c>
      <c r="M689" s="9">
        <f t="shared" si="32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30"/>
        <v>4.2927586206896553</v>
      </c>
      <c r="H690">
        <v>175</v>
      </c>
      <c r="I690" s="6">
        <f t="shared" si="31"/>
        <v>71.137142857142862</v>
      </c>
      <c r="J690" t="s">
        <v>21</v>
      </c>
      <c r="K690" t="s">
        <v>22</v>
      </c>
      <c r="L690">
        <v>1547100000</v>
      </c>
      <c r="M690" s="9">
        <f t="shared" si="32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30"/>
        <v>1.0065753424657535</v>
      </c>
      <c r="H691">
        <v>69</v>
      </c>
      <c r="I691" s="6">
        <f t="shared" si="31"/>
        <v>106.49275362318841</v>
      </c>
      <c r="J691" t="s">
        <v>21</v>
      </c>
      <c r="K691" t="s">
        <v>22</v>
      </c>
      <c r="L691">
        <v>1383022800</v>
      </c>
      <c r="M691" s="9">
        <f t="shared" si="32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30"/>
        <v>2.266111111111111</v>
      </c>
      <c r="H692">
        <v>190</v>
      </c>
      <c r="I692" s="6">
        <f t="shared" si="31"/>
        <v>42.93684210526316</v>
      </c>
      <c r="J692" t="s">
        <v>21</v>
      </c>
      <c r="K692" t="s">
        <v>22</v>
      </c>
      <c r="L692">
        <v>1322373600</v>
      </c>
      <c r="M692" s="9">
        <f t="shared" si="32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30"/>
        <v>1.4238</v>
      </c>
      <c r="H693">
        <v>237</v>
      </c>
      <c r="I693" s="6">
        <f t="shared" si="31"/>
        <v>30.037974683544302</v>
      </c>
      <c r="J693" t="s">
        <v>21</v>
      </c>
      <c r="K693" t="s">
        <v>22</v>
      </c>
      <c r="L693">
        <v>1349240400</v>
      </c>
      <c r="M693" s="9">
        <f t="shared" si="32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30"/>
        <v>0.90633333333333332</v>
      </c>
      <c r="H694">
        <v>77</v>
      </c>
      <c r="I694" s="6">
        <f t="shared" si="31"/>
        <v>70.623376623376629</v>
      </c>
      <c r="J694" t="s">
        <v>40</v>
      </c>
      <c r="K694" t="s">
        <v>41</v>
      </c>
      <c r="L694">
        <v>1562648400</v>
      </c>
      <c r="M694" s="9">
        <f t="shared" si="32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30"/>
        <v>0.63966740576496672</v>
      </c>
      <c r="H695">
        <v>1748</v>
      </c>
      <c r="I695" s="6">
        <f t="shared" si="31"/>
        <v>66.016018306636155</v>
      </c>
      <c r="J695" t="s">
        <v>21</v>
      </c>
      <c r="K695" t="s">
        <v>22</v>
      </c>
      <c r="L695">
        <v>1508216400</v>
      </c>
      <c r="M695" s="9">
        <f t="shared" si="32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30"/>
        <v>0.84131868131868137</v>
      </c>
      <c r="H696">
        <v>79</v>
      </c>
      <c r="I696" s="6">
        <f t="shared" si="31"/>
        <v>96.911392405063296</v>
      </c>
      <c r="J696" t="s">
        <v>21</v>
      </c>
      <c r="K696" t="s">
        <v>22</v>
      </c>
      <c r="L696">
        <v>1511762400</v>
      </c>
      <c r="M696" s="9">
        <f t="shared" si="32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30"/>
        <v>1.3393478260869565</v>
      </c>
      <c r="H697">
        <v>196</v>
      </c>
      <c r="I697" s="6">
        <f t="shared" si="31"/>
        <v>62.867346938775512</v>
      </c>
      <c r="J697" t="s">
        <v>107</v>
      </c>
      <c r="K697" t="s">
        <v>108</v>
      </c>
      <c r="L697">
        <v>1447480800</v>
      </c>
      <c r="M697" s="9">
        <f t="shared" si="32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30"/>
        <v>0.59042047531992692</v>
      </c>
      <c r="H698">
        <v>889</v>
      </c>
      <c r="I698" s="6">
        <f t="shared" si="31"/>
        <v>108.98537682789652</v>
      </c>
      <c r="J698" t="s">
        <v>21</v>
      </c>
      <c r="K698" t="s">
        <v>22</v>
      </c>
      <c r="L698">
        <v>1429506000</v>
      </c>
      <c r="M698" s="9">
        <f t="shared" si="32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30"/>
        <v>1.5280062063615205</v>
      </c>
      <c r="H699">
        <v>7295</v>
      </c>
      <c r="I699" s="6">
        <f t="shared" si="31"/>
        <v>26.999314599040439</v>
      </c>
      <c r="J699" t="s">
        <v>21</v>
      </c>
      <c r="K699" t="s">
        <v>22</v>
      </c>
      <c r="L699">
        <v>1522472400</v>
      </c>
      <c r="M699" s="9">
        <f t="shared" si="32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30"/>
        <v>4.466912114014252</v>
      </c>
      <c r="H700">
        <v>2893</v>
      </c>
      <c r="I700" s="6">
        <f t="shared" si="31"/>
        <v>65.004147943311438</v>
      </c>
      <c r="J700" t="s">
        <v>15</v>
      </c>
      <c r="K700" t="s">
        <v>16</v>
      </c>
      <c r="L700">
        <v>1322114400</v>
      </c>
      <c r="M700" s="9">
        <f t="shared" si="32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30"/>
        <v>0.8439189189189189</v>
      </c>
      <c r="H701">
        <v>56</v>
      </c>
      <c r="I701" s="6">
        <f t="shared" si="31"/>
        <v>111.51785714285714</v>
      </c>
      <c r="J701" t="s">
        <v>21</v>
      </c>
      <c r="K701" t="s">
        <v>22</v>
      </c>
      <c r="L701">
        <v>1561438800</v>
      </c>
      <c r="M701" s="9">
        <f t="shared" si="32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30"/>
        <v>0.03</v>
      </c>
      <c r="H702">
        <v>1</v>
      </c>
      <c r="I702" s="6">
        <f t="shared" si="31"/>
        <v>3</v>
      </c>
      <c r="J702" t="s">
        <v>21</v>
      </c>
      <c r="K702" t="s">
        <v>22</v>
      </c>
      <c r="L702">
        <v>1264399200</v>
      </c>
      <c r="M702" s="9">
        <f t="shared" si="32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30"/>
        <v>1.7502692307692307</v>
      </c>
      <c r="H703">
        <v>820</v>
      </c>
      <c r="I703" s="6">
        <f t="shared" si="31"/>
        <v>110.99268292682927</v>
      </c>
      <c r="J703" t="s">
        <v>21</v>
      </c>
      <c r="K703" t="s">
        <v>22</v>
      </c>
      <c r="L703">
        <v>1301202000</v>
      </c>
      <c r="M703" s="9">
        <f t="shared" si="32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30"/>
        <v>0.54137931034482756</v>
      </c>
      <c r="H704">
        <v>83</v>
      </c>
      <c r="I704" s="6">
        <f t="shared" si="31"/>
        <v>56.746987951807228</v>
      </c>
      <c r="J704" t="s">
        <v>21</v>
      </c>
      <c r="K704" t="s">
        <v>22</v>
      </c>
      <c r="L704">
        <v>1374469200</v>
      </c>
      <c r="M704" s="9">
        <f t="shared" si="32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30"/>
        <v>3.1187381703470032</v>
      </c>
      <c r="H705">
        <v>2038</v>
      </c>
      <c r="I705" s="6">
        <f t="shared" si="31"/>
        <v>97.020608439646708</v>
      </c>
      <c r="J705" t="s">
        <v>21</v>
      </c>
      <c r="K705" t="s">
        <v>22</v>
      </c>
      <c r="L705">
        <v>1334984400</v>
      </c>
      <c r="M705" s="9">
        <f t="shared" si="32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30"/>
        <v>1.2278160919540231</v>
      </c>
      <c r="H706">
        <v>116</v>
      </c>
      <c r="I706" s="6">
        <f t="shared" si="31"/>
        <v>92.08620689655173</v>
      </c>
      <c r="J706" t="s">
        <v>21</v>
      </c>
      <c r="K706" t="s">
        <v>22</v>
      </c>
      <c r="L706">
        <v>1467608400</v>
      </c>
      <c r="M706" s="9">
        <f t="shared" si="32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33">E707/D707</f>
        <v>0.99026517383618151</v>
      </c>
      <c r="H707">
        <v>2025</v>
      </c>
      <c r="I707" s="6">
        <f t="shared" ref="I707:I770" si="34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O770" si="35">(((L707/60)/60)/24)+DATE(1970,1,1)</f>
        <v>41619.25</v>
      </c>
      <c r="N707">
        <v>1387087200</v>
      </c>
      <c r="O707" s="9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33"/>
        <v>1.278468634686347</v>
      </c>
      <c r="H708">
        <v>1345</v>
      </c>
      <c r="I708" s="6">
        <f t="shared" si="34"/>
        <v>103.03791821561339</v>
      </c>
      <c r="J708" t="s">
        <v>26</v>
      </c>
      <c r="K708" t="s">
        <v>27</v>
      </c>
      <c r="L708">
        <v>1546754400</v>
      </c>
      <c r="M708" s="9">
        <f t="shared" si="35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33"/>
        <v>1.5861643835616439</v>
      </c>
      <c r="H709">
        <v>168</v>
      </c>
      <c r="I709" s="6">
        <f t="shared" si="34"/>
        <v>68.922619047619051</v>
      </c>
      <c r="J709" t="s">
        <v>21</v>
      </c>
      <c r="K709" t="s">
        <v>22</v>
      </c>
      <c r="L709">
        <v>1544248800</v>
      </c>
      <c r="M709" s="9">
        <f t="shared" si="35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33"/>
        <v>7.0705882352941174</v>
      </c>
      <c r="H710">
        <v>137</v>
      </c>
      <c r="I710" s="6">
        <f t="shared" si="34"/>
        <v>87.737226277372258</v>
      </c>
      <c r="J710" t="s">
        <v>98</v>
      </c>
      <c r="K710" t="s">
        <v>99</v>
      </c>
      <c r="L710">
        <v>1495429200</v>
      </c>
      <c r="M710" s="9">
        <f t="shared" si="35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33"/>
        <v>1.4238775510204082</v>
      </c>
      <c r="H711">
        <v>186</v>
      </c>
      <c r="I711" s="6">
        <f t="shared" si="34"/>
        <v>75.021505376344081</v>
      </c>
      <c r="J711" t="s">
        <v>107</v>
      </c>
      <c r="K711" t="s">
        <v>108</v>
      </c>
      <c r="L711">
        <v>1334811600</v>
      </c>
      <c r="M711" s="9">
        <f t="shared" si="35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33"/>
        <v>1.4786046511627906</v>
      </c>
      <c r="H712">
        <v>125</v>
      </c>
      <c r="I712" s="6">
        <f t="shared" si="34"/>
        <v>50.863999999999997</v>
      </c>
      <c r="J712" t="s">
        <v>21</v>
      </c>
      <c r="K712" t="s">
        <v>22</v>
      </c>
      <c r="L712">
        <v>1531544400</v>
      </c>
      <c r="M712" s="9">
        <f t="shared" si="35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33"/>
        <v>0.20322580645161289</v>
      </c>
      <c r="H713">
        <v>14</v>
      </c>
      <c r="I713" s="6">
        <f t="shared" si="34"/>
        <v>90</v>
      </c>
      <c r="J713" t="s">
        <v>107</v>
      </c>
      <c r="K713" t="s">
        <v>108</v>
      </c>
      <c r="L713">
        <v>1453615200</v>
      </c>
      <c r="M713" s="9">
        <f t="shared" si="35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33"/>
        <v>18.40625</v>
      </c>
      <c r="H714">
        <v>202</v>
      </c>
      <c r="I714" s="6">
        <f t="shared" si="34"/>
        <v>72.896039603960389</v>
      </c>
      <c r="J714" t="s">
        <v>21</v>
      </c>
      <c r="K714" t="s">
        <v>22</v>
      </c>
      <c r="L714">
        <v>1467954000</v>
      </c>
      <c r="M714" s="9">
        <f t="shared" si="35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33"/>
        <v>1.6194202898550725</v>
      </c>
      <c r="H715">
        <v>103</v>
      </c>
      <c r="I715" s="6">
        <f t="shared" si="34"/>
        <v>108.48543689320388</v>
      </c>
      <c r="J715" t="s">
        <v>21</v>
      </c>
      <c r="K715" t="s">
        <v>22</v>
      </c>
      <c r="L715">
        <v>1471842000</v>
      </c>
      <c r="M715" s="9">
        <f t="shared" si="35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33"/>
        <v>4.7282077922077921</v>
      </c>
      <c r="H716">
        <v>1785</v>
      </c>
      <c r="I716" s="6">
        <f t="shared" si="34"/>
        <v>101.98095238095237</v>
      </c>
      <c r="J716" t="s">
        <v>21</v>
      </c>
      <c r="K716" t="s">
        <v>22</v>
      </c>
      <c r="L716">
        <v>1408424400</v>
      </c>
      <c r="M716" s="9">
        <f t="shared" si="35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33"/>
        <v>0.24466101694915254</v>
      </c>
      <c r="H717">
        <v>656</v>
      </c>
      <c r="I717" s="6">
        <f t="shared" si="34"/>
        <v>44.009146341463413</v>
      </c>
      <c r="J717" t="s">
        <v>21</v>
      </c>
      <c r="K717" t="s">
        <v>22</v>
      </c>
      <c r="L717">
        <v>1281157200</v>
      </c>
      <c r="M717" s="9">
        <f t="shared" si="35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33"/>
        <v>5.1764999999999999</v>
      </c>
      <c r="H718">
        <v>157</v>
      </c>
      <c r="I718" s="6">
        <f t="shared" si="34"/>
        <v>65.942675159235662</v>
      </c>
      <c r="J718" t="s">
        <v>21</v>
      </c>
      <c r="K718" t="s">
        <v>22</v>
      </c>
      <c r="L718">
        <v>1373432400</v>
      </c>
      <c r="M718" s="9">
        <f t="shared" si="35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33"/>
        <v>2.4764285714285714</v>
      </c>
      <c r="H719">
        <v>555</v>
      </c>
      <c r="I719" s="6">
        <f t="shared" si="34"/>
        <v>24.987387387387386</v>
      </c>
      <c r="J719" t="s">
        <v>21</v>
      </c>
      <c r="K719" t="s">
        <v>22</v>
      </c>
      <c r="L719">
        <v>1313989200</v>
      </c>
      <c r="M719" s="9">
        <f t="shared" si="35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33"/>
        <v>1.0020481927710843</v>
      </c>
      <c r="H720">
        <v>297</v>
      </c>
      <c r="I720" s="6">
        <f t="shared" si="34"/>
        <v>28.003367003367003</v>
      </c>
      <c r="J720" t="s">
        <v>21</v>
      </c>
      <c r="K720" t="s">
        <v>22</v>
      </c>
      <c r="L720">
        <v>1371445200</v>
      </c>
      <c r="M720" s="9">
        <f t="shared" si="35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33"/>
        <v>1.53</v>
      </c>
      <c r="H721">
        <v>123</v>
      </c>
      <c r="I721" s="6">
        <f t="shared" si="34"/>
        <v>85.829268292682926</v>
      </c>
      <c r="J721" t="s">
        <v>21</v>
      </c>
      <c r="K721" t="s">
        <v>22</v>
      </c>
      <c r="L721">
        <v>1338267600</v>
      </c>
      <c r="M721" s="9">
        <f t="shared" si="35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33"/>
        <v>0.37091954022988505</v>
      </c>
      <c r="H722">
        <v>38</v>
      </c>
      <c r="I722" s="6">
        <f t="shared" si="34"/>
        <v>84.921052631578945</v>
      </c>
      <c r="J722" t="s">
        <v>36</v>
      </c>
      <c r="K722" t="s">
        <v>37</v>
      </c>
      <c r="L722">
        <v>1519192800</v>
      </c>
      <c r="M722" s="9">
        <f t="shared" si="35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33"/>
        <v>4.3923948220064728E-2</v>
      </c>
      <c r="H723">
        <v>60</v>
      </c>
      <c r="I723" s="6">
        <f t="shared" si="34"/>
        <v>90.483333333333334</v>
      </c>
      <c r="J723" t="s">
        <v>21</v>
      </c>
      <c r="K723" t="s">
        <v>22</v>
      </c>
      <c r="L723">
        <v>1522818000</v>
      </c>
      <c r="M723" s="9">
        <f t="shared" si="35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33"/>
        <v>1.5650721649484536</v>
      </c>
      <c r="H724">
        <v>3036</v>
      </c>
      <c r="I724" s="6">
        <f t="shared" si="34"/>
        <v>25.00197628458498</v>
      </c>
      <c r="J724" t="s">
        <v>21</v>
      </c>
      <c r="K724" t="s">
        <v>22</v>
      </c>
      <c r="L724">
        <v>1509948000</v>
      </c>
      <c r="M724" s="9">
        <f t="shared" si="35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33"/>
        <v>2.704081632653061</v>
      </c>
      <c r="H725">
        <v>144</v>
      </c>
      <c r="I725" s="6">
        <f t="shared" si="34"/>
        <v>92.013888888888886</v>
      </c>
      <c r="J725" t="s">
        <v>26</v>
      </c>
      <c r="K725" t="s">
        <v>27</v>
      </c>
      <c r="L725">
        <v>1456898400</v>
      </c>
      <c r="M725" s="9">
        <f t="shared" si="35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33"/>
        <v>1.3405952380952382</v>
      </c>
      <c r="H726">
        <v>121</v>
      </c>
      <c r="I726" s="6">
        <f t="shared" si="34"/>
        <v>93.066115702479337</v>
      </c>
      <c r="J726" t="s">
        <v>40</v>
      </c>
      <c r="K726" t="s">
        <v>41</v>
      </c>
      <c r="L726">
        <v>1413954000</v>
      </c>
      <c r="M726" s="9">
        <f t="shared" si="35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33"/>
        <v>0.50398033126293995</v>
      </c>
      <c r="H727">
        <v>1596</v>
      </c>
      <c r="I727" s="6">
        <f t="shared" si="34"/>
        <v>61.008145363408524</v>
      </c>
      <c r="J727" t="s">
        <v>21</v>
      </c>
      <c r="K727" t="s">
        <v>22</v>
      </c>
      <c r="L727">
        <v>1416031200</v>
      </c>
      <c r="M727" s="9">
        <f t="shared" si="35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33"/>
        <v>0.88815837937384901</v>
      </c>
      <c r="H728">
        <v>524</v>
      </c>
      <c r="I728" s="6">
        <f t="shared" si="34"/>
        <v>92.036259541984734</v>
      </c>
      <c r="J728" t="s">
        <v>21</v>
      </c>
      <c r="K728" t="s">
        <v>22</v>
      </c>
      <c r="L728">
        <v>1287982800</v>
      </c>
      <c r="M728" s="9">
        <f t="shared" si="35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33"/>
        <v>1.65</v>
      </c>
      <c r="H729">
        <v>181</v>
      </c>
      <c r="I729" s="6">
        <f t="shared" si="34"/>
        <v>81.132596685082873</v>
      </c>
      <c r="J729" t="s">
        <v>21</v>
      </c>
      <c r="K729" t="s">
        <v>22</v>
      </c>
      <c r="L729">
        <v>1547964000</v>
      </c>
      <c r="M729" s="9">
        <f t="shared" si="35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33"/>
        <v>0.17499999999999999</v>
      </c>
      <c r="H730">
        <v>10</v>
      </c>
      <c r="I730" s="6">
        <f t="shared" si="34"/>
        <v>73.5</v>
      </c>
      <c r="J730" t="s">
        <v>21</v>
      </c>
      <c r="K730" t="s">
        <v>22</v>
      </c>
      <c r="L730">
        <v>1464152400</v>
      </c>
      <c r="M730" s="9">
        <f t="shared" si="35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33"/>
        <v>1.8566071428571429</v>
      </c>
      <c r="H731">
        <v>122</v>
      </c>
      <c r="I731" s="6">
        <f t="shared" si="34"/>
        <v>85.221311475409834</v>
      </c>
      <c r="J731" t="s">
        <v>21</v>
      </c>
      <c r="K731" t="s">
        <v>22</v>
      </c>
      <c r="L731">
        <v>1359957600</v>
      </c>
      <c r="M731" s="9">
        <f t="shared" si="35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33"/>
        <v>4.1266319444444441</v>
      </c>
      <c r="H732">
        <v>1071</v>
      </c>
      <c r="I732" s="6">
        <f t="shared" si="34"/>
        <v>110.96825396825396</v>
      </c>
      <c r="J732" t="s">
        <v>15</v>
      </c>
      <c r="K732" t="s">
        <v>16</v>
      </c>
      <c r="L732">
        <v>1432357200</v>
      </c>
      <c r="M732" s="9">
        <f t="shared" si="35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33"/>
        <v>0.90249999999999997</v>
      </c>
      <c r="H733">
        <v>219</v>
      </c>
      <c r="I733" s="6">
        <f t="shared" si="34"/>
        <v>32.968036529680369</v>
      </c>
      <c r="J733" t="s">
        <v>21</v>
      </c>
      <c r="K733" t="s">
        <v>22</v>
      </c>
      <c r="L733">
        <v>1500786000</v>
      </c>
      <c r="M733" s="9">
        <f t="shared" si="35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33"/>
        <v>0.91984615384615387</v>
      </c>
      <c r="H734">
        <v>1121</v>
      </c>
      <c r="I734" s="6">
        <f t="shared" si="34"/>
        <v>96.005352363960753</v>
      </c>
      <c r="J734" t="s">
        <v>21</v>
      </c>
      <c r="K734" t="s">
        <v>22</v>
      </c>
      <c r="L734">
        <v>1490158800</v>
      </c>
      <c r="M734" s="9">
        <f t="shared" si="35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33"/>
        <v>5.2700632911392402</v>
      </c>
      <c r="H735">
        <v>980</v>
      </c>
      <c r="I735" s="6">
        <f t="shared" si="34"/>
        <v>84.96632653061225</v>
      </c>
      <c r="J735" t="s">
        <v>21</v>
      </c>
      <c r="K735" t="s">
        <v>22</v>
      </c>
      <c r="L735">
        <v>1406178000</v>
      </c>
      <c r="M735" s="9">
        <f t="shared" si="35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33"/>
        <v>3.1914285714285713</v>
      </c>
      <c r="H736">
        <v>536</v>
      </c>
      <c r="I736" s="6">
        <f t="shared" si="34"/>
        <v>25.007462686567163</v>
      </c>
      <c r="J736" t="s">
        <v>21</v>
      </c>
      <c r="K736" t="s">
        <v>22</v>
      </c>
      <c r="L736">
        <v>1485583200</v>
      </c>
      <c r="M736" s="9">
        <f t="shared" si="35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33"/>
        <v>3.5418867924528303</v>
      </c>
      <c r="H737">
        <v>1991</v>
      </c>
      <c r="I737" s="6">
        <f t="shared" si="34"/>
        <v>65.998995479658461</v>
      </c>
      <c r="J737" t="s">
        <v>21</v>
      </c>
      <c r="K737" t="s">
        <v>22</v>
      </c>
      <c r="L737">
        <v>1459314000</v>
      </c>
      <c r="M737" s="9">
        <f t="shared" si="35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33"/>
        <v>0.32896103896103895</v>
      </c>
      <c r="H738">
        <v>29</v>
      </c>
      <c r="I738" s="6">
        <f t="shared" si="34"/>
        <v>87.34482758620689</v>
      </c>
      <c r="J738" t="s">
        <v>21</v>
      </c>
      <c r="K738" t="s">
        <v>22</v>
      </c>
      <c r="L738">
        <v>1424412000</v>
      </c>
      <c r="M738" s="9">
        <f t="shared" si="35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33"/>
        <v>1.358918918918919</v>
      </c>
      <c r="H739">
        <v>180</v>
      </c>
      <c r="I739" s="6">
        <f t="shared" si="34"/>
        <v>27.933333333333334</v>
      </c>
      <c r="J739" t="s">
        <v>21</v>
      </c>
      <c r="K739" t="s">
        <v>22</v>
      </c>
      <c r="L739">
        <v>1478844000</v>
      </c>
      <c r="M739" s="9">
        <f t="shared" si="35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33"/>
        <v>2.0843373493975904E-2</v>
      </c>
      <c r="H740">
        <v>15</v>
      </c>
      <c r="I740" s="6">
        <f t="shared" si="34"/>
        <v>103.8</v>
      </c>
      <c r="J740" t="s">
        <v>21</v>
      </c>
      <c r="K740" t="s">
        <v>22</v>
      </c>
      <c r="L740">
        <v>1416117600</v>
      </c>
      <c r="M740" s="9">
        <f t="shared" si="35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33"/>
        <v>0.61</v>
      </c>
      <c r="H741">
        <v>191</v>
      </c>
      <c r="I741" s="6">
        <f t="shared" si="34"/>
        <v>31.937172774869111</v>
      </c>
      <c r="J741" t="s">
        <v>21</v>
      </c>
      <c r="K741" t="s">
        <v>22</v>
      </c>
      <c r="L741">
        <v>1340946000</v>
      </c>
      <c r="M741" s="9">
        <f t="shared" si="35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33"/>
        <v>0.30037735849056602</v>
      </c>
      <c r="H742">
        <v>16</v>
      </c>
      <c r="I742" s="6">
        <f t="shared" si="34"/>
        <v>99.5</v>
      </c>
      <c r="J742" t="s">
        <v>21</v>
      </c>
      <c r="K742" t="s">
        <v>22</v>
      </c>
      <c r="L742">
        <v>1486101600</v>
      </c>
      <c r="M742" s="9">
        <f t="shared" si="35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33"/>
        <v>11.791666666666666</v>
      </c>
      <c r="H743">
        <v>130</v>
      </c>
      <c r="I743" s="6">
        <f t="shared" si="34"/>
        <v>108.84615384615384</v>
      </c>
      <c r="J743" t="s">
        <v>21</v>
      </c>
      <c r="K743" t="s">
        <v>22</v>
      </c>
      <c r="L743">
        <v>1274590800</v>
      </c>
      <c r="M743" s="9">
        <f t="shared" si="35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33"/>
        <v>11.260833333333334</v>
      </c>
      <c r="H744">
        <v>122</v>
      </c>
      <c r="I744" s="6">
        <f t="shared" si="34"/>
        <v>110.76229508196721</v>
      </c>
      <c r="J744" t="s">
        <v>21</v>
      </c>
      <c r="K744" t="s">
        <v>22</v>
      </c>
      <c r="L744">
        <v>1263880800</v>
      </c>
      <c r="M744" s="9">
        <f t="shared" si="35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33"/>
        <v>0.12923076923076923</v>
      </c>
      <c r="H745">
        <v>17</v>
      </c>
      <c r="I745" s="6">
        <f t="shared" si="34"/>
        <v>29.647058823529413</v>
      </c>
      <c r="J745" t="s">
        <v>21</v>
      </c>
      <c r="K745" t="s">
        <v>22</v>
      </c>
      <c r="L745">
        <v>1445403600</v>
      </c>
      <c r="M745" s="9">
        <f t="shared" si="35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33"/>
        <v>7.12</v>
      </c>
      <c r="H746">
        <v>140</v>
      </c>
      <c r="I746" s="6">
        <f t="shared" si="34"/>
        <v>101.71428571428571</v>
      </c>
      <c r="J746" t="s">
        <v>21</v>
      </c>
      <c r="K746" t="s">
        <v>22</v>
      </c>
      <c r="L746">
        <v>1533877200</v>
      </c>
      <c r="M746" s="9">
        <f t="shared" si="35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33"/>
        <v>0.30304347826086958</v>
      </c>
      <c r="H747">
        <v>34</v>
      </c>
      <c r="I747" s="6">
        <f t="shared" si="34"/>
        <v>61.5</v>
      </c>
      <c r="J747" t="s">
        <v>21</v>
      </c>
      <c r="K747" t="s">
        <v>22</v>
      </c>
      <c r="L747">
        <v>1275195600</v>
      </c>
      <c r="M747" s="9">
        <f t="shared" si="35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33"/>
        <v>2.1250896057347672</v>
      </c>
      <c r="H748">
        <v>3388</v>
      </c>
      <c r="I748" s="6">
        <f t="shared" si="34"/>
        <v>35</v>
      </c>
      <c r="J748" t="s">
        <v>21</v>
      </c>
      <c r="K748" t="s">
        <v>22</v>
      </c>
      <c r="L748">
        <v>1318136400</v>
      </c>
      <c r="M748" s="9">
        <f t="shared" si="35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33"/>
        <v>2.2885714285714287</v>
      </c>
      <c r="H749">
        <v>280</v>
      </c>
      <c r="I749" s="6">
        <f t="shared" si="34"/>
        <v>40.049999999999997</v>
      </c>
      <c r="J749" t="s">
        <v>21</v>
      </c>
      <c r="K749" t="s">
        <v>22</v>
      </c>
      <c r="L749">
        <v>1283403600</v>
      </c>
      <c r="M749" s="9">
        <f t="shared" si="35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33"/>
        <v>0.34959979476654696</v>
      </c>
      <c r="H750">
        <v>614</v>
      </c>
      <c r="I750" s="6">
        <f t="shared" si="34"/>
        <v>110.97231270358306</v>
      </c>
      <c r="J750" t="s">
        <v>21</v>
      </c>
      <c r="K750" t="s">
        <v>22</v>
      </c>
      <c r="L750">
        <v>1267423200</v>
      </c>
      <c r="M750" s="9">
        <f t="shared" si="35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33"/>
        <v>1.5729069767441861</v>
      </c>
      <c r="H751">
        <v>366</v>
      </c>
      <c r="I751" s="6">
        <f t="shared" si="34"/>
        <v>36.959016393442624</v>
      </c>
      <c r="J751" t="s">
        <v>107</v>
      </c>
      <c r="K751" t="s">
        <v>108</v>
      </c>
      <c r="L751">
        <v>1412744400</v>
      </c>
      <c r="M751" s="9">
        <f t="shared" si="35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33"/>
        <v>0.01</v>
      </c>
      <c r="H752">
        <v>1</v>
      </c>
      <c r="I752" s="6">
        <f t="shared" si="34"/>
        <v>1</v>
      </c>
      <c r="J752" t="s">
        <v>40</v>
      </c>
      <c r="K752" t="s">
        <v>41</v>
      </c>
      <c r="L752">
        <v>1277960400</v>
      </c>
      <c r="M752" s="9">
        <f t="shared" si="35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33"/>
        <v>2.3230555555555554</v>
      </c>
      <c r="H753">
        <v>270</v>
      </c>
      <c r="I753" s="6">
        <f t="shared" si="34"/>
        <v>30.974074074074075</v>
      </c>
      <c r="J753" t="s">
        <v>21</v>
      </c>
      <c r="K753" t="s">
        <v>22</v>
      </c>
      <c r="L753">
        <v>1458190800</v>
      </c>
      <c r="M753" s="9">
        <f t="shared" si="35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33"/>
        <v>0.92448275862068963</v>
      </c>
      <c r="H754">
        <v>114</v>
      </c>
      <c r="I754" s="6">
        <f t="shared" si="34"/>
        <v>47.035087719298247</v>
      </c>
      <c r="J754" t="s">
        <v>21</v>
      </c>
      <c r="K754" t="s">
        <v>22</v>
      </c>
      <c r="L754">
        <v>1280984400</v>
      </c>
      <c r="M754" s="9">
        <f t="shared" si="35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33"/>
        <v>2.5670212765957445</v>
      </c>
      <c r="H755">
        <v>137</v>
      </c>
      <c r="I755" s="6">
        <f t="shared" si="34"/>
        <v>88.065693430656935</v>
      </c>
      <c r="J755" t="s">
        <v>21</v>
      </c>
      <c r="K755" t="s">
        <v>22</v>
      </c>
      <c r="L755">
        <v>1274590800</v>
      </c>
      <c r="M755" s="9">
        <f t="shared" si="35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33"/>
        <v>1.6847017045454546</v>
      </c>
      <c r="H756">
        <v>3205</v>
      </c>
      <c r="I756" s="6">
        <f t="shared" si="34"/>
        <v>37.005616224648989</v>
      </c>
      <c r="J756" t="s">
        <v>21</v>
      </c>
      <c r="K756" t="s">
        <v>22</v>
      </c>
      <c r="L756">
        <v>1351400400</v>
      </c>
      <c r="M756" s="9">
        <f t="shared" si="35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33"/>
        <v>1.6657777777777778</v>
      </c>
      <c r="H757">
        <v>288</v>
      </c>
      <c r="I757" s="6">
        <f t="shared" si="34"/>
        <v>26.027777777777779</v>
      </c>
      <c r="J757" t="s">
        <v>36</v>
      </c>
      <c r="K757" t="s">
        <v>37</v>
      </c>
      <c r="L757">
        <v>1514354400</v>
      </c>
      <c r="M757" s="9">
        <f t="shared" si="35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33"/>
        <v>7.7207692307692311</v>
      </c>
      <c r="H758">
        <v>148</v>
      </c>
      <c r="I758" s="6">
        <f t="shared" si="34"/>
        <v>67.817567567567565</v>
      </c>
      <c r="J758" t="s">
        <v>21</v>
      </c>
      <c r="K758" t="s">
        <v>22</v>
      </c>
      <c r="L758">
        <v>1421733600</v>
      </c>
      <c r="M758" s="9">
        <f t="shared" si="35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33"/>
        <v>4.0685714285714285</v>
      </c>
      <c r="H759">
        <v>114</v>
      </c>
      <c r="I759" s="6">
        <f t="shared" si="34"/>
        <v>49.964912280701753</v>
      </c>
      <c r="J759" t="s">
        <v>21</v>
      </c>
      <c r="K759" t="s">
        <v>22</v>
      </c>
      <c r="L759">
        <v>1305176400</v>
      </c>
      <c r="M759" s="9">
        <f t="shared" si="35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33"/>
        <v>5.6420608108108112</v>
      </c>
      <c r="H760">
        <v>1518</v>
      </c>
      <c r="I760" s="6">
        <f t="shared" si="34"/>
        <v>110.01646903820817</v>
      </c>
      <c r="J760" t="s">
        <v>15</v>
      </c>
      <c r="K760" t="s">
        <v>16</v>
      </c>
      <c r="L760">
        <v>1414126800</v>
      </c>
      <c r="M760" s="9">
        <f t="shared" si="35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33"/>
        <v>0.6842686567164179</v>
      </c>
      <c r="H761">
        <v>1274</v>
      </c>
      <c r="I761" s="6">
        <f t="shared" si="34"/>
        <v>89.964678178963894</v>
      </c>
      <c r="J761" t="s">
        <v>21</v>
      </c>
      <c r="K761" t="s">
        <v>22</v>
      </c>
      <c r="L761">
        <v>1517810400</v>
      </c>
      <c r="M761" s="9">
        <f t="shared" si="35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33"/>
        <v>0.34351966873706002</v>
      </c>
      <c r="H762">
        <v>210</v>
      </c>
      <c r="I762" s="6">
        <f t="shared" si="34"/>
        <v>79.009523809523813</v>
      </c>
      <c r="J762" t="s">
        <v>107</v>
      </c>
      <c r="K762" t="s">
        <v>108</v>
      </c>
      <c r="L762">
        <v>1564635600</v>
      </c>
      <c r="M762" s="9">
        <f t="shared" si="35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33"/>
        <v>6.5545454545454547</v>
      </c>
      <c r="H763">
        <v>166</v>
      </c>
      <c r="I763" s="6">
        <f t="shared" si="34"/>
        <v>86.867469879518069</v>
      </c>
      <c r="J763" t="s">
        <v>21</v>
      </c>
      <c r="K763" t="s">
        <v>22</v>
      </c>
      <c r="L763">
        <v>1500699600</v>
      </c>
      <c r="M763" s="9">
        <f t="shared" si="35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33"/>
        <v>1.7725714285714285</v>
      </c>
      <c r="H764">
        <v>100</v>
      </c>
      <c r="I764" s="6">
        <f t="shared" si="34"/>
        <v>62.04</v>
      </c>
      <c r="J764" t="s">
        <v>26</v>
      </c>
      <c r="K764" t="s">
        <v>27</v>
      </c>
      <c r="L764">
        <v>1354082400</v>
      </c>
      <c r="M764" s="9">
        <f t="shared" si="35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33"/>
        <v>1.1317857142857144</v>
      </c>
      <c r="H765">
        <v>235</v>
      </c>
      <c r="I765" s="6">
        <f t="shared" si="34"/>
        <v>26.970212765957445</v>
      </c>
      <c r="J765" t="s">
        <v>21</v>
      </c>
      <c r="K765" t="s">
        <v>22</v>
      </c>
      <c r="L765">
        <v>1336453200</v>
      </c>
      <c r="M765" s="9">
        <f t="shared" si="35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33"/>
        <v>7.2818181818181822</v>
      </c>
      <c r="H766">
        <v>148</v>
      </c>
      <c r="I766" s="6">
        <f t="shared" si="34"/>
        <v>54.121621621621621</v>
      </c>
      <c r="J766" t="s">
        <v>21</v>
      </c>
      <c r="K766" t="s">
        <v>22</v>
      </c>
      <c r="L766">
        <v>1305262800</v>
      </c>
      <c r="M766" s="9">
        <f t="shared" si="35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33"/>
        <v>2.0833333333333335</v>
      </c>
      <c r="H767">
        <v>198</v>
      </c>
      <c r="I767" s="6">
        <f t="shared" si="34"/>
        <v>41.035353535353536</v>
      </c>
      <c r="J767" t="s">
        <v>21</v>
      </c>
      <c r="K767" t="s">
        <v>22</v>
      </c>
      <c r="L767">
        <v>1492232400</v>
      </c>
      <c r="M767" s="9">
        <f t="shared" si="35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33"/>
        <v>0.31171232876712329</v>
      </c>
      <c r="H768">
        <v>248</v>
      </c>
      <c r="I768" s="6">
        <f t="shared" si="34"/>
        <v>55.052419354838712</v>
      </c>
      <c r="J768" t="s">
        <v>26</v>
      </c>
      <c r="K768" t="s">
        <v>27</v>
      </c>
      <c r="L768">
        <v>1537333200</v>
      </c>
      <c r="M768" s="9">
        <f t="shared" si="35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33"/>
        <v>0.56967078189300413</v>
      </c>
      <c r="H769">
        <v>513</v>
      </c>
      <c r="I769" s="6">
        <f t="shared" si="34"/>
        <v>107.93762183235867</v>
      </c>
      <c r="J769" t="s">
        <v>21</v>
      </c>
      <c r="K769" t="s">
        <v>22</v>
      </c>
      <c r="L769">
        <v>1444107600</v>
      </c>
      <c r="M769" s="9">
        <f t="shared" si="35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33"/>
        <v>2.31</v>
      </c>
      <c r="H770">
        <v>150</v>
      </c>
      <c r="I770" s="6">
        <f t="shared" si="34"/>
        <v>73.92</v>
      </c>
      <c r="J770" t="s">
        <v>21</v>
      </c>
      <c r="K770" t="s">
        <v>22</v>
      </c>
      <c r="L770">
        <v>1386741600</v>
      </c>
      <c r="M770" s="9">
        <f t="shared" si="35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36">E771/D771</f>
        <v>0.86867834394904464</v>
      </c>
      <c r="H771">
        <v>3410</v>
      </c>
      <c r="I771" s="6">
        <f t="shared" ref="I771:I834" si="37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O834" si="38">(((L771/60)/60)/24)+DATE(1970,1,1)</f>
        <v>41501.208333333336</v>
      </c>
      <c r="N771">
        <v>1378789200</v>
      </c>
      <c r="O771" s="9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36"/>
        <v>2.7074418604651163</v>
      </c>
      <c r="H772">
        <v>216</v>
      </c>
      <c r="I772" s="6">
        <f t="shared" si="37"/>
        <v>53.898148148148145</v>
      </c>
      <c r="J772" t="s">
        <v>107</v>
      </c>
      <c r="K772" t="s">
        <v>108</v>
      </c>
      <c r="L772">
        <v>1397451600</v>
      </c>
      <c r="M772" s="9">
        <f t="shared" si="38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36"/>
        <v>0.49446428571428569</v>
      </c>
      <c r="H773">
        <v>26</v>
      </c>
      <c r="I773" s="6">
        <f t="shared" si="37"/>
        <v>106.5</v>
      </c>
      <c r="J773" t="s">
        <v>21</v>
      </c>
      <c r="K773" t="s">
        <v>22</v>
      </c>
      <c r="L773">
        <v>1548482400</v>
      </c>
      <c r="M773" s="9">
        <f t="shared" si="38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36"/>
        <v>1.1335962566844919</v>
      </c>
      <c r="H774">
        <v>5139</v>
      </c>
      <c r="I774" s="6">
        <f t="shared" si="37"/>
        <v>32.999805409612762</v>
      </c>
      <c r="J774" t="s">
        <v>21</v>
      </c>
      <c r="K774" t="s">
        <v>22</v>
      </c>
      <c r="L774">
        <v>1549692000</v>
      </c>
      <c r="M774" s="9">
        <f t="shared" si="38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36"/>
        <v>1.9055555555555554</v>
      </c>
      <c r="H775">
        <v>2353</v>
      </c>
      <c r="I775" s="6">
        <f t="shared" si="37"/>
        <v>43.00254993625159</v>
      </c>
      <c r="J775" t="s">
        <v>21</v>
      </c>
      <c r="K775" t="s">
        <v>22</v>
      </c>
      <c r="L775">
        <v>1492059600</v>
      </c>
      <c r="M775" s="9">
        <f t="shared" si="38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36"/>
        <v>1.355</v>
      </c>
      <c r="H776">
        <v>78</v>
      </c>
      <c r="I776" s="6">
        <f t="shared" si="37"/>
        <v>86.858974358974365</v>
      </c>
      <c r="J776" t="s">
        <v>107</v>
      </c>
      <c r="K776" t="s">
        <v>108</v>
      </c>
      <c r="L776">
        <v>1463979600</v>
      </c>
      <c r="M776" s="9">
        <f t="shared" si="38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36"/>
        <v>0.10297872340425532</v>
      </c>
      <c r="H777">
        <v>10</v>
      </c>
      <c r="I777" s="6">
        <f t="shared" si="37"/>
        <v>96.8</v>
      </c>
      <c r="J777" t="s">
        <v>21</v>
      </c>
      <c r="K777" t="s">
        <v>22</v>
      </c>
      <c r="L777">
        <v>1415253600</v>
      </c>
      <c r="M777" s="9">
        <f t="shared" si="38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36"/>
        <v>0.65544223826714798</v>
      </c>
      <c r="H778">
        <v>2201</v>
      </c>
      <c r="I778" s="6">
        <f t="shared" si="37"/>
        <v>32.995456610631528</v>
      </c>
      <c r="J778" t="s">
        <v>21</v>
      </c>
      <c r="K778" t="s">
        <v>22</v>
      </c>
      <c r="L778">
        <v>1562216400</v>
      </c>
      <c r="M778" s="9">
        <f t="shared" si="38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36"/>
        <v>0.49026652452025588</v>
      </c>
      <c r="H779">
        <v>676</v>
      </c>
      <c r="I779" s="6">
        <f t="shared" si="37"/>
        <v>68.028106508875737</v>
      </c>
      <c r="J779" t="s">
        <v>21</v>
      </c>
      <c r="K779" t="s">
        <v>22</v>
      </c>
      <c r="L779">
        <v>1316754000</v>
      </c>
      <c r="M779" s="9">
        <f t="shared" si="38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36"/>
        <v>7.8792307692307695</v>
      </c>
      <c r="H780">
        <v>174</v>
      </c>
      <c r="I780" s="6">
        <f t="shared" si="37"/>
        <v>58.867816091954026</v>
      </c>
      <c r="J780" t="s">
        <v>98</v>
      </c>
      <c r="K780" t="s">
        <v>99</v>
      </c>
      <c r="L780">
        <v>1313211600</v>
      </c>
      <c r="M780" s="9">
        <f t="shared" si="38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36"/>
        <v>0.80306347746090156</v>
      </c>
      <c r="H781">
        <v>831</v>
      </c>
      <c r="I781" s="6">
        <f t="shared" si="37"/>
        <v>105.04572803850782</v>
      </c>
      <c r="J781" t="s">
        <v>21</v>
      </c>
      <c r="K781" t="s">
        <v>22</v>
      </c>
      <c r="L781">
        <v>1439528400</v>
      </c>
      <c r="M781" s="9">
        <f t="shared" si="38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36"/>
        <v>1.0629411764705883</v>
      </c>
      <c r="H782">
        <v>164</v>
      </c>
      <c r="I782" s="6">
        <f t="shared" si="37"/>
        <v>33.054878048780488</v>
      </c>
      <c r="J782" t="s">
        <v>21</v>
      </c>
      <c r="K782" t="s">
        <v>22</v>
      </c>
      <c r="L782">
        <v>1469163600</v>
      </c>
      <c r="M782" s="9">
        <f t="shared" si="38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36"/>
        <v>0.50735632183908042</v>
      </c>
      <c r="H783">
        <v>56</v>
      </c>
      <c r="I783" s="6">
        <f t="shared" si="37"/>
        <v>78.821428571428569</v>
      </c>
      <c r="J783" t="s">
        <v>98</v>
      </c>
      <c r="K783" t="s">
        <v>99</v>
      </c>
      <c r="L783">
        <v>1288501200</v>
      </c>
      <c r="M783" s="9">
        <f t="shared" si="38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36"/>
        <v>2.153137254901961</v>
      </c>
      <c r="H784">
        <v>161</v>
      </c>
      <c r="I784" s="6">
        <f t="shared" si="37"/>
        <v>68.204968944099377</v>
      </c>
      <c r="J784" t="s">
        <v>21</v>
      </c>
      <c r="K784" t="s">
        <v>22</v>
      </c>
      <c r="L784">
        <v>1298959200</v>
      </c>
      <c r="M784" s="9">
        <f t="shared" si="38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36"/>
        <v>1.4122972972972974</v>
      </c>
      <c r="H785">
        <v>138</v>
      </c>
      <c r="I785" s="6">
        <f t="shared" si="37"/>
        <v>75.731884057971016</v>
      </c>
      <c r="J785" t="s">
        <v>21</v>
      </c>
      <c r="K785" t="s">
        <v>22</v>
      </c>
      <c r="L785">
        <v>1387260000</v>
      </c>
      <c r="M785" s="9">
        <f t="shared" si="38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36"/>
        <v>1.1533745781777278</v>
      </c>
      <c r="H786">
        <v>3308</v>
      </c>
      <c r="I786" s="6">
        <f t="shared" si="37"/>
        <v>30.996070133010882</v>
      </c>
      <c r="J786" t="s">
        <v>21</v>
      </c>
      <c r="K786" t="s">
        <v>22</v>
      </c>
      <c r="L786">
        <v>1457244000</v>
      </c>
      <c r="M786" s="9">
        <f t="shared" si="38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36"/>
        <v>1.9311940298507462</v>
      </c>
      <c r="H787">
        <v>127</v>
      </c>
      <c r="I787" s="6">
        <f t="shared" si="37"/>
        <v>101.88188976377953</v>
      </c>
      <c r="J787" t="s">
        <v>26</v>
      </c>
      <c r="K787" t="s">
        <v>27</v>
      </c>
      <c r="L787">
        <v>1556341200</v>
      </c>
      <c r="M787" s="9">
        <f t="shared" si="38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36"/>
        <v>7.2973333333333334</v>
      </c>
      <c r="H788">
        <v>207</v>
      </c>
      <c r="I788" s="6">
        <f t="shared" si="37"/>
        <v>52.879227053140099</v>
      </c>
      <c r="J788" t="s">
        <v>107</v>
      </c>
      <c r="K788" t="s">
        <v>108</v>
      </c>
      <c r="L788">
        <v>1522126800</v>
      </c>
      <c r="M788" s="9">
        <f t="shared" si="38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36"/>
        <v>0.99663398692810456</v>
      </c>
      <c r="H789">
        <v>859</v>
      </c>
      <c r="I789" s="6">
        <f t="shared" si="37"/>
        <v>71.005820721769496</v>
      </c>
      <c r="J789" t="s">
        <v>15</v>
      </c>
      <c r="K789" t="s">
        <v>16</v>
      </c>
      <c r="L789">
        <v>1305954000</v>
      </c>
      <c r="M789" s="9">
        <f t="shared" si="38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36"/>
        <v>0.88166666666666671</v>
      </c>
      <c r="H790">
        <v>31</v>
      </c>
      <c r="I790" s="6">
        <f t="shared" si="37"/>
        <v>102.38709677419355</v>
      </c>
      <c r="J790" t="s">
        <v>21</v>
      </c>
      <c r="K790" t="s">
        <v>22</v>
      </c>
      <c r="L790">
        <v>1350709200</v>
      </c>
      <c r="M790" s="9">
        <f t="shared" si="38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36"/>
        <v>0.37233333333333335</v>
      </c>
      <c r="H791">
        <v>45</v>
      </c>
      <c r="I791" s="6">
        <f t="shared" si="37"/>
        <v>74.466666666666669</v>
      </c>
      <c r="J791" t="s">
        <v>21</v>
      </c>
      <c r="K791" t="s">
        <v>22</v>
      </c>
      <c r="L791">
        <v>1401166800</v>
      </c>
      <c r="M791" s="9">
        <f t="shared" si="38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36"/>
        <v>0.30540075309306081</v>
      </c>
      <c r="H792">
        <v>1113</v>
      </c>
      <c r="I792" s="6">
        <f t="shared" si="37"/>
        <v>51.009883198562441</v>
      </c>
      <c r="J792" t="s">
        <v>21</v>
      </c>
      <c r="K792" t="s">
        <v>22</v>
      </c>
      <c r="L792">
        <v>1266127200</v>
      </c>
      <c r="M792" s="9">
        <f t="shared" si="38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36"/>
        <v>0.25714285714285712</v>
      </c>
      <c r="H793">
        <v>6</v>
      </c>
      <c r="I793" s="6">
        <f t="shared" si="37"/>
        <v>90</v>
      </c>
      <c r="J793" t="s">
        <v>21</v>
      </c>
      <c r="K793" t="s">
        <v>22</v>
      </c>
      <c r="L793">
        <v>1481436000</v>
      </c>
      <c r="M793" s="9">
        <f t="shared" si="38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36"/>
        <v>0.34</v>
      </c>
      <c r="H794">
        <v>7</v>
      </c>
      <c r="I794" s="6">
        <f t="shared" si="37"/>
        <v>97.142857142857139</v>
      </c>
      <c r="J794" t="s">
        <v>21</v>
      </c>
      <c r="K794" t="s">
        <v>22</v>
      </c>
      <c r="L794">
        <v>1372222800</v>
      </c>
      <c r="M794" s="9">
        <f t="shared" si="38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36"/>
        <v>11.859090909090909</v>
      </c>
      <c r="H795">
        <v>181</v>
      </c>
      <c r="I795" s="6">
        <f t="shared" si="37"/>
        <v>72.071823204419886</v>
      </c>
      <c r="J795" t="s">
        <v>98</v>
      </c>
      <c r="K795" t="s">
        <v>99</v>
      </c>
      <c r="L795">
        <v>1372136400</v>
      </c>
      <c r="M795" s="9">
        <f t="shared" si="38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36"/>
        <v>1.2539393939393939</v>
      </c>
      <c r="H796">
        <v>110</v>
      </c>
      <c r="I796" s="6">
        <f t="shared" si="37"/>
        <v>75.236363636363635</v>
      </c>
      <c r="J796" t="s">
        <v>21</v>
      </c>
      <c r="K796" t="s">
        <v>22</v>
      </c>
      <c r="L796">
        <v>1513922400</v>
      </c>
      <c r="M796" s="9">
        <f t="shared" si="38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36"/>
        <v>0.14394366197183098</v>
      </c>
      <c r="H797">
        <v>31</v>
      </c>
      <c r="I797" s="6">
        <f t="shared" si="37"/>
        <v>32.967741935483872</v>
      </c>
      <c r="J797" t="s">
        <v>21</v>
      </c>
      <c r="K797" t="s">
        <v>22</v>
      </c>
      <c r="L797">
        <v>1477976400</v>
      </c>
      <c r="M797" s="9">
        <f t="shared" si="38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36"/>
        <v>0.54807692307692313</v>
      </c>
      <c r="H798">
        <v>78</v>
      </c>
      <c r="I798" s="6">
        <f t="shared" si="37"/>
        <v>54.807692307692307</v>
      </c>
      <c r="J798" t="s">
        <v>21</v>
      </c>
      <c r="K798" t="s">
        <v>22</v>
      </c>
      <c r="L798">
        <v>1407474000</v>
      </c>
      <c r="M798" s="9">
        <f t="shared" si="38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36"/>
        <v>1.0963157894736841</v>
      </c>
      <c r="H799">
        <v>185</v>
      </c>
      <c r="I799" s="6">
        <f t="shared" si="37"/>
        <v>45.037837837837834</v>
      </c>
      <c r="J799" t="s">
        <v>21</v>
      </c>
      <c r="K799" t="s">
        <v>22</v>
      </c>
      <c r="L799">
        <v>1546149600</v>
      </c>
      <c r="M799" s="9">
        <f t="shared" si="38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36"/>
        <v>1.8847058823529412</v>
      </c>
      <c r="H800">
        <v>121</v>
      </c>
      <c r="I800" s="6">
        <f t="shared" si="37"/>
        <v>52.958677685950413</v>
      </c>
      <c r="J800" t="s">
        <v>21</v>
      </c>
      <c r="K800" t="s">
        <v>22</v>
      </c>
      <c r="L800">
        <v>1338440400</v>
      </c>
      <c r="M800" s="9">
        <f t="shared" si="38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36"/>
        <v>0.87008284023668636</v>
      </c>
      <c r="H801">
        <v>1225</v>
      </c>
      <c r="I801" s="6">
        <f t="shared" si="37"/>
        <v>60.017959183673469</v>
      </c>
      <c r="J801" t="s">
        <v>40</v>
      </c>
      <c r="K801" t="s">
        <v>41</v>
      </c>
      <c r="L801">
        <v>1454133600</v>
      </c>
      <c r="M801" s="9">
        <f t="shared" si="38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36"/>
        <v>0.01</v>
      </c>
      <c r="H802">
        <v>1</v>
      </c>
      <c r="I802" s="6">
        <f t="shared" si="37"/>
        <v>1</v>
      </c>
      <c r="J802" t="s">
        <v>98</v>
      </c>
      <c r="K802" t="s">
        <v>99</v>
      </c>
      <c r="L802">
        <v>1434085200</v>
      </c>
      <c r="M802" s="9">
        <f t="shared" si="38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36"/>
        <v>2.0291304347826089</v>
      </c>
      <c r="H803">
        <v>106</v>
      </c>
      <c r="I803" s="6">
        <f t="shared" si="37"/>
        <v>44.028301886792455</v>
      </c>
      <c r="J803" t="s">
        <v>21</v>
      </c>
      <c r="K803" t="s">
        <v>22</v>
      </c>
      <c r="L803">
        <v>1577772000</v>
      </c>
      <c r="M803" s="9">
        <f t="shared" si="38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36"/>
        <v>1.9703225806451612</v>
      </c>
      <c r="H804">
        <v>142</v>
      </c>
      <c r="I804" s="6">
        <f t="shared" si="37"/>
        <v>86.028169014084511</v>
      </c>
      <c r="J804" t="s">
        <v>21</v>
      </c>
      <c r="K804" t="s">
        <v>22</v>
      </c>
      <c r="L804">
        <v>1562216400</v>
      </c>
      <c r="M804" s="9">
        <f t="shared" si="38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36"/>
        <v>1.07</v>
      </c>
      <c r="H805">
        <v>233</v>
      </c>
      <c r="I805" s="6">
        <f t="shared" si="37"/>
        <v>28.012875536480685</v>
      </c>
      <c r="J805" t="s">
        <v>21</v>
      </c>
      <c r="K805" t="s">
        <v>22</v>
      </c>
      <c r="L805">
        <v>1548568800</v>
      </c>
      <c r="M805" s="9">
        <f t="shared" si="38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36"/>
        <v>2.6873076923076922</v>
      </c>
      <c r="H806">
        <v>218</v>
      </c>
      <c r="I806" s="6">
        <f t="shared" si="37"/>
        <v>32.050458715596328</v>
      </c>
      <c r="J806" t="s">
        <v>21</v>
      </c>
      <c r="K806" t="s">
        <v>22</v>
      </c>
      <c r="L806">
        <v>1514872800</v>
      </c>
      <c r="M806" s="9">
        <f t="shared" si="38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36"/>
        <v>0.50845360824742269</v>
      </c>
      <c r="H807">
        <v>67</v>
      </c>
      <c r="I807" s="6">
        <f t="shared" si="37"/>
        <v>73.611940298507463</v>
      </c>
      <c r="J807" t="s">
        <v>26</v>
      </c>
      <c r="K807" t="s">
        <v>27</v>
      </c>
      <c r="L807">
        <v>1416031200</v>
      </c>
      <c r="M807" s="9">
        <f t="shared" si="38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36"/>
        <v>11.802857142857142</v>
      </c>
      <c r="H808">
        <v>76</v>
      </c>
      <c r="I808" s="6">
        <f t="shared" si="37"/>
        <v>108.71052631578948</v>
      </c>
      <c r="J808" t="s">
        <v>21</v>
      </c>
      <c r="K808" t="s">
        <v>22</v>
      </c>
      <c r="L808">
        <v>1330927200</v>
      </c>
      <c r="M808" s="9">
        <f t="shared" si="38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36"/>
        <v>2.64</v>
      </c>
      <c r="H809">
        <v>43</v>
      </c>
      <c r="I809" s="6">
        <f t="shared" si="37"/>
        <v>42.97674418604651</v>
      </c>
      <c r="J809" t="s">
        <v>21</v>
      </c>
      <c r="K809" t="s">
        <v>22</v>
      </c>
      <c r="L809">
        <v>1571115600</v>
      </c>
      <c r="M809" s="9">
        <f t="shared" si="38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36"/>
        <v>0.30442307692307691</v>
      </c>
      <c r="H810">
        <v>19</v>
      </c>
      <c r="I810" s="6">
        <f t="shared" si="37"/>
        <v>83.315789473684205</v>
      </c>
      <c r="J810" t="s">
        <v>21</v>
      </c>
      <c r="K810" t="s">
        <v>22</v>
      </c>
      <c r="L810">
        <v>1463461200</v>
      </c>
      <c r="M810" s="9">
        <f t="shared" si="38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36"/>
        <v>0.62880681818181816</v>
      </c>
      <c r="H811">
        <v>2108</v>
      </c>
      <c r="I811" s="6">
        <f t="shared" si="37"/>
        <v>42</v>
      </c>
      <c r="J811" t="s">
        <v>98</v>
      </c>
      <c r="K811" t="s">
        <v>99</v>
      </c>
      <c r="L811">
        <v>1344920400</v>
      </c>
      <c r="M811" s="9">
        <f t="shared" si="38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36"/>
        <v>1.9312499999999999</v>
      </c>
      <c r="H812">
        <v>221</v>
      </c>
      <c r="I812" s="6">
        <f t="shared" si="37"/>
        <v>55.927601809954751</v>
      </c>
      <c r="J812" t="s">
        <v>21</v>
      </c>
      <c r="K812" t="s">
        <v>22</v>
      </c>
      <c r="L812">
        <v>1511848800</v>
      </c>
      <c r="M812" s="9">
        <f t="shared" si="38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36"/>
        <v>0.77102702702702708</v>
      </c>
      <c r="H813">
        <v>679</v>
      </c>
      <c r="I813" s="6">
        <f t="shared" si="37"/>
        <v>105.03681885125184</v>
      </c>
      <c r="J813" t="s">
        <v>21</v>
      </c>
      <c r="K813" t="s">
        <v>22</v>
      </c>
      <c r="L813">
        <v>1452319200</v>
      </c>
      <c r="M813" s="9">
        <f t="shared" si="38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36"/>
        <v>2.2552763819095478</v>
      </c>
      <c r="H814">
        <v>2805</v>
      </c>
      <c r="I814" s="6">
        <f t="shared" si="37"/>
        <v>48</v>
      </c>
      <c r="J814" t="s">
        <v>15</v>
      </c>
      <c r="K814" t="s">
        <v>16</v>
      </c>
      <c r="L814">
        <v>1523854800</v>
      </c>
      <c r="M814" s="9">
        <f t="shared" si="38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36"/>
        <v>2.3940625</v>
      </c>
      <c r="H815">
        <v>68</v>
      </c>
      <c r="I815" s="6">
        <f t="shared" si="37"/>
        <v>112.66176470588235</v>
      </c>
      <c r="J815" t="s">
        <v>21</v>
      </c>
      <c r="K815" t="s">
        <v>22</v>
      </c>
      <c r="L815">
        <v>1346043600</v>
      </c>
      <c r="M815" s="9">
        <f t="shared" si="38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36"/>
        <v>0.921875</v>
      </c>
      <c r="H816">
        <v>36</v>
      </c>
      <c r="I816" s="6">
        <f t="shared" si="37"/>
        <v>81.944444444444443</v>
      </c>
      <c r="J816" t="s">
        <v>36</v>
      </c>
      <c r="K816" t="s">
        <v>37</v>
      </c>
      <c r="L816">
        <v>1464325200</v>
      </c>
      <c r="M816" s="9">
        <f t="shared" si="38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36"/>
        <v>1.3023333333333333</v>
      </c>
      <c r="H817">
        <v>183</v>
      </c>
      <c r="I817" s="6">
        <f t="shared" si="37"/>
        <v>64.049180327868854</v>
      </c>
      <c r="J817" t="s">
        <v>15</v>
      </c>
      <c r="K817" t="s">
        <v>16</v>
      </c>
      <c r="L817">
        <v>1511935200</v>
      </c>
      <c r="M817" s="9">
        <f t="shared" si="38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36"/>
        <v>6.1521739130434785</v>
      </c>
      <c r="H818">
        <v>133</v>
      </c>
      <c r="I818" s="6">
        <f t="shared" si="37"/>
        <v>106.39097744360902</v>
      </c>
      <c r="J818" t="s">
        <v>21</v>
      </c>
      <c r="K818" t="s">
        <v>22</v>
      </c>
      <c r="L818">
        <v>1392012000</v>
      </c>
      <c r="M818" s="9">
        <f t="shared" si="38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36"/>
        <v>3.687953216374269</v>
      </c>
      <c r="H819">
        <v>2489</v>
      </c>
      <c r="I819" s="6">
        <f t="shared" si="37"/>
        <v>76.011249497790274</v>
      </c>
      <c r="J819" t="s">
        <v>107</v>
      </c>
      <c r="K819" t="s">
        <v>108</v>
      </c>
      <c r="L819">
        <v>1556946000</v>
      </c>
      <c r="M819" s="9">
        <f t="shared" si="38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36"/>
        <v>10.948571428571428</v>
      </c>
      <c r="H820">
        <v>69</v>
      </c>
      <c r="I820" s="6">
        <f t="shared" si="37"/>
        <v>111.07246376811594</v>
      </c>
      <c r="J820" t="s">
        <v>21</v>
      </c>
      <c r="K820" t="s">
        <v>22</v>
      </c>
      <c r="L820">
        <v>1548050400</v>
      </c>
      <c r="M820" s="9">
        <f t="shared" si="38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36"/>
        <v>0.50662921348314605</v>
      </c>
      <c r="H821">
        <v>47</v>
      </c>
      <c r="I821" s="6">
        <f t="shared" si="37"/>
        <v>95.936170212765958</v>
      </c>
      <c r="J821" t="s">
        <v>21</v>
      </c>
      <c r="K821" t="s">
        <v>22</v>
      </c>
      <c r="L821">
        <v>1353736800</v>
      </c>
      <c r="M821" s="9">
        <f t="shared" si="38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36"/>
        <v>8.0060000000000002</v>
      </c>
      <c r="H822">
        <v>279</v>
      </c>
      <c r="I822" s="6">
        <f t="shared" si="37"/>
        <v>43.043010752688176</v>
      </c>
      <c r="J822" t="s">
        <v>40</v>
      </c>
      <c r="K822" t="s">
        <v>41</v>
      </c>
      <c r="L822">
        <v>1532840400</v>
      </c>
      <c r="M822" s="9">
        <f t="shared" si="38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36"/>
        <v>2.9128571428571428</v>
      </c>
      <c r="H823">
        <v>210</v>
      </c>
      <c r="I823" s="6">
        <f t="shared" si="37"/>
        <v>67.966666666666669</v>
      </c>
      <c r="J823" t="s">
        <v>21</v>
      </c>
      <c r="K823" t="s">
        <v>22</v>
      </c>
      <c r="L823">
        <v>1488261600</v>
      </c>
      <c r="M823" s="9">
        <f t="shared" si="38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36"/>
        <v>3.4996666666666667</v>
      </c>
      <c r="H824">
        <v>2100</v>
      </c>
      <c r="I824" s="6">
        <f t="shared" si="37"/>
        <v>89.991428571428571</v>
      </c>
      <c r="J824" t="s">
        <v>21</v>
      </c>
      <c r="K824" t="s">
        <v>22</v>
      </c>
      <c r="L824">
        <v>1393567200</v>
      </c>
      <c r="M824" s="9">
        <f t="shared" si="38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36"/>
        <v>3.5707317073170732</v>
      </c>
      <c r="H825">
        <v>252</v>
      </c>
      <c r="I825" s="6">
        <f t="shared" si="37"/>
        <v>58.095238095238095</v>
      </c>
      <c r="J825" t="s">
        <v>21</v>
      </c>
      <c r="K825" t="s">
        <v>22</v>
      </c>
      <c r="L825">
        <v>1410325200</v>
      </c>
      <c r="M825" s="9">
        <f t="shared" si="38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36"/>
        <v>1.2648941176470587</v>
      </c>
      <c r="H826">
        <v>1280</v>
      </c>
      <c r="I826" s="6">
        <f t="shared" si="37"/>
        <v>83.996875000000003</v>
      </c>
      <c r="J826" t="s">
        <v>21</v>
      </c>
      <c r="K826" t="s">
        <v>22</v>
      </c>
      <c r="L826">
        <v>1276923600</v>
      </c>
      <c r="M826" s="9">
        <f t="shared" si="38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36"/>
        <v>3.875</v>
      </c>
      <c r="H827">
        <v>157</v>
      </c>
      <c r="I827" s="6">
        <f t="shared" si="37"/>
        <v>88.853503184713375</v>
      </c>
      <c r="J827" t="s">
        <v>40</v>
      </c>
      <c r="K827" t="s">
        <v>41</v>
      </c>
      <c r="L827">
        <v>1500958800</v>
      </c>
      <c r="M827" s="9">
        <f t="shared" si="38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36"/>
        <v>4.5703571428571426</v>
      </c>
      <c r="H828">
        <v>194</v>
      </c>
      <c r="I828" s="6">
        <f t="shared" si="37"/>
        <v>65.963917525773198</v>
      </c>
      <c r="J828" t="s">
        <v>21</v>
      </c>
      <c r="K828" t="s">
        <v>22</v>
      </c>
      <c r="L828">
        <v>1292220000</v>
      </c>
      <c r="M828" s="9">
        <f t="shared" si="38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36"/>
        <v>2.6669565217391304</v>
      </c>
      <c r="H829">
        <v>82</v>
      </c>
      <c r="I829" s="6">
        <f t="shared" si="37"/>
        <v>74.804878048780495</v>
      </c>
      <c r="J829" t="s">
        <v>26</v>
      </c>
      <c r="K829" t="s">
        <v>27</v>
      </c>
      <c r="L829">
        <v>1304398800</v>
      </c>
      <c r="M829" s="9">
        <f t="shared" si="38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36"/>
        <v>0.69</v>
      </c>
      <c r="H830">
        <v>70</v>
      </c>
      <c r="I830" s="6">
        <f t="shared" si="37"/>
        <v>69.98571428571428</v>
      </c>
      <c r="J830" t="s">
        <v>21</v>
      </c>
      <c r="K830" t="s">
        <v>22</v>
      </c>
      <c r="L830">
        <v>1535432400</v>
      </c>
      <c r="M830" s="9">
        <f t="shared" si="38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36"/>
        <v>0.51343749999999999</v>
      </c>
      <c r="H831">
        <v>154</v>
      </c>
      <c r="I831" s="6">
        <f t="shared" si="37"/>
        <v>32.006493506493506</v>
      </c>
      <c r="J831" t="s">
        <v>21</v>
      </c>
      <c r="K831" t="s">
        <v>22</v>
      </c>
      <c r="L831">
        <v>1433826000</v>
      </c>
      <c r="M831" s="9">
        <f t="shared" si="38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36"/>
        <v>1.1710526315789473E-2</v>
      </c>
      <c r="H832">
        <v>22</v>
      </c>
      <c r="I832" s="6">
        <f t="shared" si="37"/>
        <v>64.727272727272734</v>
      </c>
      <c r="J832" t="s">
        <v>21</v>
      </c>
      <c r="K832" t="s">
        <v>22</v>
      </c>
      <c r="L832">
        <v>1514959200</v>
      </c>
      <c r="M832" s="9">
        <f t="shared" si="38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36"/>
        <v>1.089773429454171</v>
      </c>
      <c r="H833">
        <v>4233</v>
      </c>
      <c r="I833" s="6">
        <f t="shared" si="37"/>
        <v>24.998110087408456</v>
      </c>
      <c r="J833" t="s">
        <v>21</v>
      </c>
      <c r="K833" t="s">
        <v>22</v>
      </c>
      <c r="L833">
        <v>1332738000</v>
      </c>
      <c r="M833" s="9">
        <f t="shared" si="38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36"/>
        <v>3.1517592592592591</v>
      </c>
      <c r="H834">
        <v>1297</v>
      </c>
      <c r="I834" s="6">
        <f t="shared" si="37"/>
        <v>104.97764070932922</v>
      </c>
      <c r="J834" t="s">
        <v>36</v>
      </c>
      <c r="K834" t="s">
        <v>37</v>
      </c>
      <c r="L834">
        <v>1445490000</v>
      </c>
      <c r="M834" s="9">
        <f t="shared" si="38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39">E835/D835</f>
        <v>1.5769117647058823</v>
      </c>
      <c r="H835">
        <v>165</v>
      </c>
      <c r="I835" s="6">
        <f t="shared" ref="I835:I898" si="40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O898" si="41">(((L835/60)/60)/24)+DATE(1970,1,1)</f>
        <v>40588.25</v>
      </c>
      <c r="N835">
        <v>1298613600</v>
      </c>
      <c r="O835" s="9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39"/>
        <v>1.5380821917808218</v>
      </c>
      <c r="H836">
        <v>119</v>
      </c>
      <c r="I836" s="6">
        <f t="shared" si="40"/>
        <v>94.352941176470594</v>
      </c>
      <c r="J836" t="s">
        <v>21</v>
      </c>
      <c r="K836" t="s">
        <v>22</v>
      </c>
      <c r="L836">
        <v>1371963600</v>
      </c>
      <c r="M836" s="9">
        <f t="shared" si="41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39"/>
        <v>0.89738979118329465</v>
      </c>
      <c r="H837">
        <v>1758</v>
      </c>
      <c r="I837" s="6">
        <f t="shared" si="40"/>
        <v>44.001706484641637</v>
      </c>
      <c r="J837" t="s">
        <v>21</v>
      </c>
      <c r="K837" t="s">
        <v>22</v>
      </c>
      <c r="L837">
        <v>1425103200</v>
      </c>
      <c r="M837" s="9">
        <f t="shared" si="41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39"/>
        <v>0.75135802469135804</v>
      </c>
      <c r="H838">
        <v>94</v>
      </c>
      <c r="I838" s="6">
        <f t="shared" si="40"/>
        <v>64.744680851063833</v>
      </c>
      <c r="J838" t="s">
        <v>21</v>
      </c>
      <c r="K838" t="s">
        <v>22</v>
      </c>
      <c r="L838">
        <v>1265349600</v>
      </c>
      <c r="M838" s="9">
        <f t="shared" si="41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39"/>
        <v>8.5288135593220336</v>
      </c>
      <c r="H839">
        <v>1797</v>
      </c>
      <c r="I839" s="6">
        <f t="shared" si="40"/>
        <v>84.00667779632721</v>
      </c>
      <c r="J839" t="s">
        <v>21</v>
      </c>
      <c r="K839" t="s">
        <v>22</v>
      </c>
      <c r="L839">
        <v>1301202000</v>
      </c>
      <c r="M839" s="9">
        <f t="shared" si="41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39"/>
        <v>1.3890625000000001</v>
      </c>
      <c r="H840">
        <v>261</v>
      </c>
      <c r="I840" s="6">
        <f t="shared" si="40"/>
        <v>34.061302681992338</v>
      </c>
      <c r="J840" t="s">
        <v>21</v>
      </c>
      <c r="K840" t="s">
        <v>22</v>
      </c>
      <c r="L840">
        <v>1538024400</v>
      </c>
      <c r="M840" s="9">
        <f t="shared" si="41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39"/>
        <v>1.9018181818181819</v>
      </c>
      <c r="H841">
        <v>157</v>
      </c>
      <c r="I841" s="6">
        <f t="shared" si="40"/>
        <v>93.273885350318466</v>
      </c>
      <c r="J841" t="s">
        <v>21</v>
      </c>
      <c r="K841" t="s">
        <v>22</v>
      </c>
      <c r="L841">
        <v>1395032400</v>
      </c>
      <c r="M841" s="9">
        <f t="shared" si="41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39"/>
        <v>1.0024333619948409</v>
      </c>
      <c r="H842">
        <v>3533</v>
      </c>
      <c r="I842" s="6">
        <f t="shared" si="40"/>
        <v>32.998301726577978</v>
      </c>
      <c r="J842" t="s">
        <v>21</v>
      </c>
      <c r="K842" t="s">
        <v>22</v>
      </c>
      <c r="L842">
        <v>1405486800</v>
      </c>
      <c r="M842" s="9">
        <f t="shared" si="41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39"/>
        <v>1.4275824175824177</v>
      </c>
      <c r="H843">
        <v>155</v>
      </c>
      <c r="I843" s="6">
        <f t="shared" si="40"/>
        <v>83.812903225806451</v>
      </c>
      <c r="J843" t="s">
        <v>21</v>
      </c>
      <c r="K843" t="s">
        <v>22</v>
      </c>
      <c r="L843">
        <v>1455861600</v>
      </c>
      <c r="M843" s="9">
        <f t="shared" si="41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39"/>
        <v>5.6313333333333331</v>
      </c>
      <c r="H844">
        <v>132</v>
      </c>
      <c r="I844" s="6">
        <f t="shared" si="40"/>
        <v>63.992424242424242</v>
      </c>
      <c r="J844" t="s">
        <v>107</v>
      </c>
      <c r="K844" t="s">
        <v>108</v>
      </c>
      <c r="L844">
        <v>1529038800</v>
      </c>
      <c r="M844" s="9">
        <f t="shared" si="41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39"/>
        <v>0.30715909090909088</v>
      </c>
      <c r="H845">
        <v>33</v>
      </c>
      <c r="I845" s="6">
        <f t="shared" si="40"/>
        <v>81.909090909090907</v>
      </c>
      <c r="J845" t="s">
        <v>21</v>
      </c>
      <c r="K845" t="s">
        <v>22</v>
      </c>
      <c r="L845">
        <v>1535259600</v>
      </c>
      <c r="M845" s="9">
        <f t="shared" si="41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39"/>
        <v>0.99397727272727276</v>
      </c>
      <c r="H846">
        <v>94</v>
      </c>
      <c r="I846" s="6">
        <f t="shared" si="40"/>
        <v>93.053191489361708</v>
      </c>
      <c r="J846" t="s">
        <v>21</v>
      </c>
      <c r="K846" t="s">
        <v>22</v>
      </c>
      <c r="L846">
        <v>1327212000</v>
      </c>
      <c r="M846" s="9">
        <f t="shared" si="41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39"/>
        <v>1.9754935622317598</v>
      </c>
      <c r="H847">
        <v>1354</v>
      </c>
      <c r="I847" s="6">
        <f t="shared" si="40"/>
        <v>101.98449039881831</v>
      </c>
      <c r="J847" t="s">
        <v>40</v>
      </c>
      <c r="K847" t="s">
        <v>41</v>
      </c>
      <c r="L847">
        <v>1526360400</v>
      </c>
      <c r="M847" s="9">
        <f t="shared" si="41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39"/>
        <v>5.085</v>
      </c>
      <c r="H848">
        <v>48</v>
      </c>
      <c r="I848" s="6">
        <f t="shared" si="40"/>
        <v>105.9375</v>
      </c>
      <c r="J848" t="s">
        <v>21</v>
      </c>
      <c r="K848" t="s">
        <v>22</v>
      </c>
      <c r="L848">
        <v>1532149200</v>
      </c>
      <c r="M848" s="9">
        <f t="shared" si="41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39"/>
        <v>2.3774468085106384</v>
      </c>
      <c r="H849">
        <v>110</v>
      </c>
      <c r="I849" s="6">
        <f t="shared" si="40"/>
        <v>101.58181818181818</v>
      </c>
      <c r="J849" t="s">
        <v>21</v>
      </c>
      <c r="K849" t="s">
        <v>22</v>
      </c>
      <c r="L849">
        <v>1515304800</v>
      </c>
      <c r="M849" s="9">
        <f t="shared" si="41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39"/>
        <v>3.3846875000000001</v>
      </c>
      <c r="H850">
        <v>172</v>
      </c>
      <c r="I850" s="6">
        <f t="shared" si="40"/>
        <v>62.970930232558139</v>
      </c>
      <c r="J850" t="s">
        <v>21</v>
      </c>
      <c r="K850" t="s">
        <v>22</v>
      </c>
      <c r="L850">
        <v>1276318800</v>
      </c>
      <c r="M850" s="9">
        <f t="shared" si="41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39"/>
        <v>1.3308955223880596</v>
      </c>
      <c r="H851">
        <v>307</v>
      </c>
      <c r="I851" s="6">
        <f t="shared" si="40"/>
        <v>29.045602605863191</v>
      </c>
      <c r="J851" t="s">
        <v>21</v>
      </c>
      <c r="K851" t="s">
        <v>22</v>
      </c>
      <c r="L851">
        <v>1328767200</v>
      </c>
      <c r="M851" s="9">
        <f t="shared" si="41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39"/>
        <v>0.01</v>
      </c>
      <c r="H852">
        <v>1</v>
      </c>
      <c r="I852" s="6">
        <f t="shared" si="40"/>
        <v>1</v>
      </c>
      <c r="J852" t="s">
        <v>21</v>
      </c>
      <c r="K852" t="s">
        <v>22</v>
      </c>
      <c r="L852">
        <v>1321682400</v>
      </c>
      <c r="M852" s="9">
        <f t="shared" si="41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39"/>
        <v>2.0779999999999998</v>
      </c>
      <c r="H853">
        <v>160</v>
      </c>
      <c r="I853" s="6">
        <f t="shared" si="40"/>
        <v>77.924999999999997</v>
      </c>
      <c r="J853" t="s">
        <v>21</v>
      </c>
      <c r="K853" t="s">
        <v>22</v>
      </c>
      <c r="L853">
        <v>1335934800</v>
      </c>
      <c r="M853" s="9">
        <f t="shared" si="41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39"/>
        <v>0.51122448979591839</v>
      </c>
      <c r="H854">
        <v>31</v>
      </c>
      <c r="I854" s="6">
        <f t="shared" si="40"/>
        <v>80.806451612903231</v>
      </c>
      <c r="J854" t="s">
        <v>21</v>
      </c>
      <c r="K854" t="s">
        <v>22</v>
      </c>
      <c r="L854">
        <v>1310792400</v>
      </c>
      <c r="M854" s="9">
        <f t="shared" si="41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39"/>
        <v>6.5205847953216374</v>
      </c>
      <c r="H855">
        <v>1467</v>
      </c>
      <c r="I855" s="6">
        <f t="shared" si="40"/>
        <v>76.006816632583508</v>
      </c>
      <c r="J855" t="s">
        <v>15</v>
      </c>
      <c r="K855" t="s">
        <v>16</v>
      </c>
      <c r="L855">
        <v>1308546000</v>
      </c>
      <c r="M855" s="9">
        <f t="shared" si="41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39"/>
        <v>1.1363099415204678</v>
      </c>
      <c r="H856">
        <v>2662</v>
      </c>
      <c r="I856" s="6">
        <f t="shared" si="40"/>
        <v>72.993613824192337</v>
      </c>
      <c r="J856" t="s">
        <v>15</v>
      </c>
      <c r="K856" t="s">
        <v>16</v>
      </c>
      <c r="L856">
        <v>1574056800</v>
      </c>
      <c r="M856" s="9">
        <f t="shared" si="41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39"/>
        <v>1.0237606837606839</v>
      </c>
      <c r="H857">
        <v>452</v>
      </c>
      <c r="I857" s="6">
        <f t="shared" si="40"/>
        <v>53</v>
      </c>
      <c r="J857" t="s">
        <v>26</v>
      </c>
      <c r="K857" t="s">
        <v>27</v>
      </c>
      <c r="L857">
        <v>1308373200</v>
      </c>
      <c r="M857" s="9">
        <f t="shared" si="41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39"/>
        <v>3.5658333333333334</v>
      </c>
      <c r="H858">
        <v>158</v>
      </c>
      <c r="I858" s="6">
        <f t="shared" si="40"/>
        <v>54.164556962025316</v>
      </c>
      <c r="J858" t="s">
        <v>21</v>
      </c>
      <c r="K858" t="s">
        <v>22</v>
      </c>
      <c r="L858">
        <v>1335243600</v>
      </c>
      <c r="M858" s="9">
        <f t="shared" si="41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39"/>
        <v>1.3986792452830188</v>
      </c>
      <c r="H859">
        <v>225</v>
      </c>
      <c r="I859" s="6">
        <f t="shared" si="40"/>
        <v>32.946666666666665</v>
      </c>
      <c r="J859" t="s">
        <v>98</v>
      </c>
      <c r="K859" t="s">
        <v>99</v>
      </c>
      <c r="L859">
        <v>1328421600</v>
      </c>
      <c r="M859" s="9">
        <f t="shared" si="41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39"/>
        <v>0.69450000000000001</v>
      </c>
      <c r="H860">
        <v>35</v>
      </c>
      <c r="I860" s="6">
        <f t="shared" si="40"/>
        <v>79.371428571428567</v>
      </c>
      <c r="J860" t="s">
        <v>21</v>
      </c>
      <c r="K860" t="s">
        <v>22</v>
      </c>
      <c r="L860">
        <v>1524286800</v>
      </c>
      <c r="M860" s="9">
        <f t="shared" si="41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39"/>
        <v>0.35534246575342465</v>
      </c>
      <c r="H861">
        <v>63</v>
      </c>
      <c r="I861" s="6">
        <f t="shared" si="40"/>
        <v>41.174603174603178</v>
      </c>
      <c r="J861" t="s">
        <v>21</v>
      </c>
      <c r="K861" t="s">
        <v>22</v>
      </c>
      <c r="L861">
        <v>1362117600</v>
      </c>
      <c r="M861" s="9">
        <f t="shared" si="41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39"/>
        <v>2.5165000000000002</v>
      </c>
      <c r="H862">
        <v>65</v>
      </c>
      <c r="I862" s="6">
        <f t="shared" si="40"/>
        <v>77.430769230769229</v>
      </c>
      <c r="J862" t="s">
        <v>21</v>
      </c>
      <c r="K862" t="s">
        <v>22</v>
      </c>
      <c r="L862">
        <v>1550556000</v>
      </c>
      <c r="M862" s="9">
        <f t="shared" si="41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39"/>
        <v>1.0587500000000001</v>
      </c>
      <c r="H863">
        <v>163</v>
      </c>
      <c r="I863" s="6">
        <f t="shared" si="40"/>
        <v>57.159509202453989</v>
      </c>
      <c r="J863" t="s">
        <v>21</v>
      </c>
      <c r="K863" t="s">
        <v>22</v>
      </c>
      <c r="L863">
        <v>1269147600</v>
      </c>
      <c r="M863" s="9">
        <f t="shared" si="41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39"/>
        <v>1.8742857142857143</v>
      </c>
      <c r="H864">
        <v>85</v>
      </c>
      <c r="I864" s="6">
        <f t="shared" si="40"/>
        <v>77.17647058823529</v>
      </c>
      <c r="J864" t="s">
        <v>21</v>
      </c>
      <c r="K864" t="s">
        <v>22</v>
      </c>
      <c r="L864">
        <v>1312174800</v>
      </c>
      <c r="M864" s="9">
        <f t="shared" si="41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39"/>
        <v>3.8678571428571429</v>
      </c>
      <c r="H865">
        <v>217</v>
      </c>
      <c r="I865" s="6">
        <f t="shared" si="40"/>
        <v>24.953917050691246</v>
      </c>
      <c r="J865" t="s">
        <v>21</v>
      </c>
      <c r="K865" t="s">
        <v>22</v>
      </c>
      <c r="L865">
        <v>1434517200</v>
      </c>
      <c r="M865" s="9">
        <f t="shared" si="41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39"/>
        <v>3.4707142857142856</v>
      </c>
      <c r="H866">
        <v>150</v>
      </c>
      <c r="I866" s="6">
        <f t="shared" si="40"/>
        <v>97.18</v>
      </c>
      <c r="J866" t="s">
        <v>21</v>
      </c>
      <c r="K866" t="s">
        <v>22</v>
      </c>
      <c r="L866">
        <v>1471582800</v>
      </c>
      <c r="M866" s="9">
        <f t="shared" si="41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39"/>
        <v>1.8582098765432098</v>
      </c>
      <c r="H867">
        <v>3272</v>
      </c>
      <c r="I867" s="6">
        <f t="shared" si="40"/>
        <v>46.000916870415651</v>
      </c>
      <c r="J867" t="s">
        <v>21</v>
      </c>
      <c r="K867" t="s">
        <v>22</v>
      </c>
      <c r="L867">
        <v>1410757200</v>
      </c>
      <c r="M867" s="9">
        <f t="shared" si="41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39"/>
        <v>0.43241247264770238</v>
      </c>
      <c r="H868">
        <v>898</v>
      </c>
      <c r="I868" s="6">
        <f t="shared" si="40"/>
        <v>88.023385300668153</v>
      </c>
      <c r="J868" t="s">
        <v>21</v>
      </c>
      <c r="K868" t="s">
        <v>22</v>
      </c>
      <c r="L868">
        <v>1304830800</v>
      </c>
      <c r="M868" s="9">
        <f t="shared" si="41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39"/>
        <v>1.6243749999999999</v>
      </c>
      <c r="H869">
        <v>300</v>
      </c>
      <c r="I869" s="6">
        <f t="shared" si="40"/>
        <v>25.99</v>
      </c>
      <c r="J869" t="s">
        <v>21</v>
      </c>
      <c r="K869" t="s">
        <v>22</v>
      </c>
      <c r="L869">
        <v>1539061200</v>
      </c>
      <c r="M869" s="9">
        <f t="shared" si="41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39"/>
        <v>1.8484285714285715</v>
      </c>
      <c r="H870">
        <v>126</v>
      </c>
      <c r="I870" s="6">
        <f t="shared" si="40"/>
        <v>102.69047619047619</v>
      </c>
      <c r="J870" t="s">
        <v>21</v>
      </c>
      <c r="K870" t="s">
        <v>22</v>
      </c>
      <c r="L870">
        <v>1381554000</v>
      </c>
      <c r="M870" s="9">
        <f t="shared" si="41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39"/>
        <v>0.23703520691785052</v>
      </c>
      <c r="H871">
        <v>526</v>
      </c>
      <c r="I871" s="6">
        <f t="shared" si="40"/>
        <v>72.958174904942965</v>
      </c>
      <c r="J871" t="s">
        <v>21</v>
      </c>
      <c r="K871" t="s">
        <v>22</v>
      </c>
      <c r="L871">
        <v>1277096400</v>
      </c>
      <c r="M871" s="9">
        <f t="shared" si="41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39"/>
        <v>0.89870129870129867</v>
      </c>
      <c r="H872">
        <v>121</v>
      </c>
      <c r="I872" s="6">
        <f t="shared" si="40"/>
        <v>57.190082644628099</v>
      </c>
      <c r="J872" t="s">
        <v>21</v>
      </c>
      <c r="K872" t="s">
        <v>22</v>
      </c>
      <c r="L872">
        <v>1440392400</v>
      </c>
      <c r="M872" s="9">
        <f t="shared" si="41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39"/>
        <v>2.7260419580419581</v>
      </c>
      <c r="H873">
        <v>2320</v>
      </c>
      <c r="I873" s="6">
        <f t="shared" si="40"/>
        <v>84.013793103448279</v>
      </c>
      <c r="J873" t="s">
        <v>21</v>
      </c>
      <c r="K873" t="s">
        <v>22</v>
      </c>
      <c r="L873">
        <v>1509512400</v>
      </c>
      <c r="M873" s="9">
        <f t="shared" si="41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39"/>
        <v>1.7004255319148935</v>
      </c>
      <c r="H874">
        <v>81</v>
      </c>
      <c r="I874" s="6">
        <f t="shared" si="40"/>
        <v>98.666666666666671</v>
      </c>
      <c r="J874" t="s">
        <v>26</v>
      </c>
      <c r="K874" t="s">
        <v>27</v>
      </c>
      <c r="L874">
        <v>1535950800</v>
      </c>
      <c r="M874" s="9">
        <f t="shared" si="41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39"/>
        <v>1.8828503562945369</v>
      </c>
      <c r="H875">
        <v>1887</v>
      </c>
      <c r="I875" s="6">
        <f t="shared" si="40"/>
        <v>42.007419183889773</v>
      </c>
      <c r="J875" t="s">
        <v>21</v>
      </c>
      <c r="K875" t="s">
        <v>22</v>
      </c>
      <c r="L875">
        <v>1389160800</v>
      </c>
      <c r="M875" s="9">
        <f t="shared" si="41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39"/>
        <v>3.4693532338308457</v>
      </c>
      <c r="H876">
        <v>4358</v>
      </c>
      <c r="I876" s="6">
        <f t="shared" si="40"/>
        <v>32.002753556677376</v>
      </c>
      <c r="J876" t="s">
        <v>21</v>
      </c>
      <c r="K876" t="s">
        <v>22</v>
      </c>
      <c r="L876">
        <v>1271998800</v>
      </c>
      <c r="M876" s="9">
        <f t="shared" si="41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39"/>
        <v>0.6917721518987342</v>
      </c>
      <c r="H877">
        <v>67</v>
      </c>
      <c r="I877" s="6">
        <f t="shared" si="40"/>
        <v>81.567164179104481</v>
      </c>
      <c r="J877" t="s">
        <v>21</v>
      </c>
      <c r="K877" t="s">
        <v>22</v>
      </c>
      <c r="L877">
        <v>1294898400</v>
      </c>
      <c r="M877" s="9">
        <f t="shared" si="41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39"/>
        <v>0.25433734939759034</v>
      </c>
      <c r="H878">
        <v>57</v>
      </c>
      <c r="I878" s="6">
        <f t="shared" si="40"/>
        <v>37.035087719298247</v>
      </c>
      <c r="J878" t="s">
        <v>15</v>
      </c>
      <c r="K878" t="s">
        <v>16</v>
      </c>
      <c r="L878">
        <v>1559970000</v>
      </c>
      <c r="M878" s="9">
        <f t="shared" si="41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39"/>
        <v>0.77400977995110021</v>
      </c>
      <c r="H879">
        <v>1229</v>
      </c>
      <c r="I879" s="6">
        <f t="shared" si="40"/>
        <v>103.033360455655</v>
      </c>
      <c r="J879" t="s">
        <v>21</v>
      </c>
      <c r="K879" t="s">
        <v>22</v>
      </c>
      <c r="L879">
        <v>1469509200</v>
      </c>
      <c r="M879" s="9">
        <f t="shared" si="41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39"/>
        <v>0.37481481481481482</v>
      </c>
      <c r="H880">
        <v>12</v>
      </c>
      <c r="I880" s="6">
        <f t="shared" si="40"/>
        <v>84.333333333333329</v>
      </c>
      <c r="J880" t="s">
        <v>107</v>
      </c>
      <c r="K880" t="s">
        <v>108</v>
      </c>
      <c r="L880">
        <v>1579068000</v>
      </c>
      <c r="M880" s="9">
        <f t="shared" si="41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39"/>
        <v>5.4379999999999997</v>
      </c>
      <c r="H881">
        <v>53</v>
      </c>
      <c r="I881" s="6">
        <f t="shared" si="40"/>
        <v>102.60377358490567</v>
      </c>
      <c r="J881" t="s">
        <v>21</v>
      </c>
      <c r="K881" t="s">
        <v>22</v>
      </c>
      <c r="L881">
        <v>1487743200</v>
      </c>
      <c r="M881" s="9">
        <f t="shared" si="41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39"/>
        <v>2.2852189349112426</v>
      </c>
      <c r="H882">
        <v>2414</v>
      </c>
      <c r="I882" s="6">
        <f t="shared" si="40"/>
        <v>79.992129246064621</v>
      </c>
      <c r="J882" t="s">
        <v>21</v>
      </c>
      <c r="K882" t="s">
        <v>22</v>
      </c>
      <c r="L882">
        <v>1563685200</v>
      </c>
      <c r="M882" s="9">
        <f t="shared" si="41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39"/>
        <v>0.38948339483394834</v>
      </c>
      <c r="H883">
        <v>452</v>
      </c>
      <c r="I883" s="6">
        <f t="shared" si="40"/>
        <v>70.055309734513273</v>
      </c>
      <c r="J883" t="s">
        <v>21</v>
      </c>
      <c r="K883" t="s">
        <v>22</v>
      </c>
      <c r="L883">
        <v>1436418000</v>
      </c>
      <c r="M883" s="9">
        <f t="shared" si="41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39"/>
        <v>3.7</v>
      </c>
      <c r="H884">
        <v>80</v>
      </c>
      <c r="I884" s="6">
        <f t="shared" si="40"/>
        <v>37</v>
      </c>
      <c r="J884" t="s">
        <v>21</v>
      </c>
      <c r="K884" t="s">
        <v>22</v>
      </c>
      <c r="L884">
        <v>1421820000</v>
      </c>
      <c r="M884" s="9">
        <f t="shared" si="41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39"/>
        <v>2.3791176470588233</v>
      </c>
      <c r="H885">
        <v>193</v>
      </c>
      <c r="I885" s="6">
        <f t="shared" si="40"/>
        <v>41.911917098445599</v>
      </c>
      <c r="J885" t="s">
        <v>21</v>
      </c>
      <c r="K885" t="s">
        <v>22</v>
      </c>
      <c r="L885">
        <v>1274763600</v>
      </c>
      <c r="M885" s="9">
        <f t="shared" si="41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39"/>
        <v>0.64036299765807958</v>
      </c>
      <c r="H886">
        <v>1886</v>
      </c>
      <c r="I886" s="6">
        <f t="shared" si="40"/>
        <v>57.992576882290564</v>
      </c>
      <c r="J886" t="s">
        <v>21</v>
      </c>
      <c r="K886" t="s">
        <v>22</v>
      </c>
      <c r="L886">
        <v>1399179600</v>
      </c>
      <c r="M886" s="9">
        <f t="shared" si="41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39"/>
        <v>1.1827777777777777</v>
      </c>
      <c r="H887">
        <v>52</v>
      </c>
      <c r="I887" s="6">
        <f t="shared" si="40"/>
        <v>40.942307692307693</v>
      </c>
      <c r="J887" t="s">
        <v>21</v>
      </c>
      <c r="K887" t="s">
        <v>22</v>
      </c>
      <c r="L887">
        <v>1275800400</v>
      </c>
      <c r="M887" s="9">
        <f t="shared" si="41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39"/>
        <v>0.84824037184594958</v>
      </c>
      <c r="H888">
        <v>1825</v>
      </c>
      <c r="I888" s="6">
        <f t="shared" si="40"/>
        <v>69.9972602739726</v>
      </c>
      <c r="J888" t="s">
        <v>21</v>
      </c>
      <c r="K888" t="s">
        <v>22</v>
      </c>
      <c r="L888">
        <v>1282798800</v>
      </c>
      <c r="M888" s="9">
        <f t="shared" si="41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39"/>
        <v>0.29346153846153844</v>
      </c>
      <c r="H889">
        <v>31</v>
      </c>
      <c r="I889" s="6">
        <f t="shared" si="40"/>
        <v>73.838709677419359</v>
      </c>
      <c r="J889" t="s">
        <v>21</v>
      </c>
      <c r="K889" t="s">
        <v>22</v>
      </c>
      <c r="L889">
        <v>1437109200</v>
      </c>
      <c r="M889" s="9">
        <f t="shared" si="41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39"/>
        <v>2.0989655172413793</v>
      </c>
      <c r="H890">
        <v>290</v>
      </c>
      <c r="I890" s="6">
        <f t="shared" si="40"/>
        <v>41.979310344827589</v>
      </c>
      <c r="J890" t="s">
        <v>21</v>
      </c>
      <c r="K890" t="s">
        <v>22</v>
      </c>
      <c r="L890">
        <v>1491886800</v>
      </c>
      <c r="M890" s="9">
        <f t="shared" si="41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39"/>
        <v>1.697857142857143</v>
      </c>
      <c r="H891">
        <v>122</v>
      </c>
      <c r="I891" s="6">
        <f t="shared" si="40"/>
        <v>77.93442622950819</v>
      </c>
      <c r="J891" t="s">
        <v>21</v>
      </c>
      <c r="K891" t="s">
        <v>22</v>
      </c>
      <c r="L891">
        <v>1394600400</v>
      </c>
      <c r="M891" s="9">
        <f t="shared" si="41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39"/>
        <v>1.1595907738095239</v>
      </c>
      <c r="H892">
        <v>1470</v>
      </c>
      <c r="I892" s="6">
        <f t="shared" si="40"/>
        <v>106.01972789115646</v>
      </c>
      <c r="J892" t="s">
        <v>21</v>
      </c>
      <c r="K892" t="s">
        <v>22</v>
      </c>
      <c r="L892">
        <v>1561352400</v>
      </c>
      <c r="M892" s="9">
        <f t="shared" si="41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39"/>
        <v>2.5859999999999999</v>
      </c>
      <c r="H893">
        <v>165</v>
      </c>
      <c r="I893" s="6">
        <f t="shared" si="40"/>
        <v>47.018181818181816</v>
      </c>
      <c r="J893" t="s">
        <v>15</v>
      </c>
      <c r="K893" t="s">
        <v>16</v>
      </c>
      <c r="L893">
        <v>1322892000</v>
      </c>
      <c r="M893" s="9">
        <f t="shared" si="41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39"/>
        <v>2.3058333333333332</v>
      </c>
      <c r="H894">
        <v>182</v>
      </c>
      <c r="I894" s="6">
        <f t="shared" si="40"/>
        <v>76.016483516483518</v>
      </c>
      <c r="J894" t="s">
        <v>21</v>
      </c>
      <c r="K894" t="s">
        <v>22</v>
      </c>
      <c r="L894">
        <v>1274418000</v>
      </c>
      <c r="M894" s="9">
        <f t="shared" si="41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39"/>
        <v>1.2821428571428573</v>
      </c>
      <c r="H895">
        <v>199</v>
      </c>
      <c r="I895" s="6">
        <f t="shared" si="40"/>
        <v>54.120603015075375</v>
      </c>
      <c r="J895" t="s">
        <v>107</v>
      </c>
      <c r="K895" t="s">
        <v>108</v>
      </c>
      <c r="L895">
        <v>1434344400</v>
      </c>
      <c r="M895" s="9">
        <f t="shared" si="41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39"/>
        <v>1.8870588235294117</v>
      </c>
      <c r="H896">
        <v>56</v>
      </c>
      <c r="I896" s="6">
        <f t="shared" si="40"/>
        <v>57.285714285714285</v>
      </c>
      <c r="J896" t="s">
        <v>40</v>
      </c>
      <c r="K896" t="s">
        <v>41</v>
      </c>
      <c r="L896">
        <v>1373518800</v>
      </c>
      <c r="M896" s="9">
        <f t="shared" si="41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39"/>
        <v>6.9511889862327911E-2</v>
      </c>
      <c r="H897">
        <v>107</v>
      </c>
      <c r="I897" s="6">
        <f t="shared" si="40"/>
        <v>103.81308411214954</v>
      </c>
      <c r="J897" t="s">
        <v>21</v>
      </c>
      <c r="K897" t="s">
        <v>22</v>
      </c>
      <c r="L897">
        <v>1517637600</v>
      </c>
      <c r="M897" s="9">
        <f t="shared" si="41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39"/>
        <v>7.7443434343434348</v>
      </c>
      <c r="H898">
        <v>1460</v>
      </c>
      <c r="I898" s="6">
        <f t="shared" si="40"/>
        <v>105.02602739726028</v>
      </c>
      <c r="J898" t="s">
        <v>26</v>
      </c>
      <c r="K898" t="s">
        <v>27</v>
      </c>
      <c r="L898">
        <v>1310619600</v>
      </c>
      <c r="M898" s="9">
        <f t="shared" si="41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42">E899/D899</f>
        <v>0.27693181818181817</v>
      </c>
      <c r="H899">
        <v>27</v>
      </c>
      <c r="I899" s="6">
        <f t="shared" ref="I899:I962" si="43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O962" si="44">(((L899/60)/60)/24)+DATE(1970,1,1)</f>
        <v>43583.208333333328</v>
      </c>
      <c r="N899">
        <v>1556600400</v>
      </c>
      <c r="O899" s="9">
        <f t="shared" si="44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42"/>
        <v>0.52479620323841425</v>
      </c>
      <c r="H900">
        <v>1221</v>
      </c>
      <c r="I900" s="6">
        <f t="shared" si="43"/>
        <v>76.978705978705975</v>
      </c>
      <c r="J900" t="s">
        <v>21</v>
      </c>
      <c r="K900" t="s">
        <v>22</v>
      </c>
      <c r="L900">
        <v>1576476000</v>
      </c>
      <c r="M900" s="9">
        <f t="shared" si="44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42"/>
        <v>4.0709677419354842</v>
      </c>
      <c r="H901">
        <v>123</v>
      </c>
      <c r="I901" s="6">
        <f t="shared" si="43"/>
        <v>102.60162601626017</v>
      </c>
      <c r="J901" t="s">
        <v>98</v>
      </c>
      <c r="K901" t="s">
        <v>99</v>
      </c>
      <c r="L901">
        <v>1381122000</v>
      </c>
      <c r="M901" s="9">
        <f t="shared" si="44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42"/>
        <v>0.02</v>
      </c>
      <c r="H902">
        <v>1</v>
      </c>
      <c r="I902" s="6">
        <f t="shared" si="43"/>
        <v>2</v>
      </c>
      <c r="J902" t="s">
        <v>21</v>
      </c>
      <c r="K902" t="s">
        <v>22</v>
      </c>
      <c r="L902">
        <v>1411102800</v>
      </c>
      <c r="M902" s="9">
        <f t="shared" si="44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42"/>
        <v>1.5617857142857143</v>
      </c>
      <c r="H903">
        <v>159</v>
      </c>
      <c r="I903" s="6">
        <f t="shared" si="43"/>
        <v>55.0062893081761</v>
      </c>
      <c r="J903" t="s">
        <v>21</v>
      </c>
      <c r="K903" t="s">
        <v>22</v>
      </c>
      <c r="L903">
        <v>1531803600</v>
      </c>
      <c r="M903" s="9">
        <f t="shared" si="44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42"/>
        <v>2.5242857142857145</v>
      </c>
      <c r="H904">
        <v>110</v>
      </c>
      <c r="I904" s="6">
        <f t="shared" si="43"/>
        <v>32.127272727272725</v>
      </c>
      <c r="J904" t="s">
        <v>21</v>
      </c>
      <c r="K904" t="s">
        <v>22</v>
      </c>
      <c r="L904">
        <v>1454133600</v>
      </c>
      <c r="M904" s="9">
        <f t="shared" si="44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42"/>
        <v>1.729268292682927E-2</v>
      </c>
      <c r="H905">
        <v>14</v>
      </c>
      <c r="I905" s="6">
        <f t="shared" si="43"/>
        <v>50.642857142857146</v>
      </c>
      <c r="J905" t="s">
        <v>21</v>
      </c>
      <c r="K905" t="s">
        <v>22</v>
      </c>
      <c r="L905">
        <v>1336194000</v>
      </c>
      <c r="M905" s="9">
        <f t="shared" si="44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42"/>
        <v>0.12230769230769231</v>
      </c>
      <c r="H906">
        <v>16</v>
      </c>
      <c r="I906" s="6">
        <f t="shared" si="43"/>
        <v>49.6875</v>
      </c>
      <c r="J906" t="s">
        <v>21</v>
      </c>
      <c r="K906" t="s">
        <v>22</v>
      </c>
      <c r="L906">
        <v>1349326800</v>
      </c>
      <c r="M906" s="9">
        <f t="shared" si="44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42"/>
        <v>1.6398734177215191</v>
      </c>
      <c r="H907">
        <v>236</v>
      </c>
      <c r="I907" s="6">
        <f t="shared" si="43"/>
        <v>54.894067796610166</v>
      </c>
      <c r="J907" t="s">
        <v>21</v>
      </c>
      <c r="K907" t="s">
        <v>22</v>
      </c>
      <c r="L907">
        <v>1379566800</v>
      </c>
      <c r="M907" s="9">
        <f t="shared" si="44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42"/>
        <v>1.6298181818181818</v>
      </c>
      <c r="H908">
        <v>191</v>
      </c>
      <c r="I908" s="6">
        <f t="shared" si="43"/>
        <v>46.931937172774866</v>
      </c>
      <c r="J908" t="s">
        <v>21</v>
      </c>
      <c r="K908" t="s">
        <v>22</v>
      </c>
      <c r="L908">
        <v>1494651600</v>
      </c>
      <c r="M908" s="9">
        <f t="shared" si="44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42"/>
        <v>0.20252747252747252</v>
      </c>
      <c r="H909">
        <v>41</v>
      </c>
      <c r="I909" s="6">
        <f t="shared" si="43"/>
        <v>44.951219512195124</v>
      </c>
      <c r="J909" t="s">
        <v>21</v>
      </c>
      <c r="K909" t="s">
        <v>22</v>
      </c>
      <c r="L909">
        <v>1303880400</v>
      </c>
      <c r="M909" s="9">
        <f t="shared" si="44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42"/>
        <v>3.1924083769633507</v>
      </c>
      <c r="H910">
        <v>3934</v>
      </c>
      <c r="I910" s="6">
        <f t="shared" si="43"/>
        <v>30.99898322318251</v>
      </c>
      <c r="J910" t="s">
        <v>21</v>
      </c>
      <c r="K910" t="s">
        <v>22</v>
      </c>
      <c r="L910">
        <v>1335934800</v>
      </c>
      <c r="M910" s="9">
        <f t="shared" si="44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42"/>
        <v>4.7894444444444444</v>
      </c>
      <c r="H911">
        <v>80</v>
      </c>
      <c r="I911" s="6">
        <f t="shared" si="43"/>
        <v>107.7625</v>
      </c>
      <c r="J911" t="s">
        <v>15</v>
      </c>
      <c r="K911" t="s">
        <v>16</v>
      </c>
      <c r="L911">
        <v>1528088400</v>
      </c>
      <c r="M911" s="9">
        <f t="shared" si="44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42"/>
        <v>0.19556634304207121</v>
      </c>
      <c r="H912">
        <v>296</v>
      </c>
      <c r="I912" s="6">
        <f t="shared" si="43"/>
        <v>102.07770270270271</v>
      </c>
      <c r="J912" t="s">
        <v>21</v>
      </c>
      <c r="K912" t="s">
        <v>22</v>
      </c>
      <c r="L912">
        <v>1421906400</v>
      </c>
      <c r="M912" s="9">
        <f t="shared" si="44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42"/>
        <v>1.9894827586206896</v>
      </c>
      <c r="H913">
        <v>462</v>
      </c>
      <c r="I913" s="6">
        <f t="shared" si="43"/>
        <v>24.976190476190474</v>
      </c>
      <c r="J913" t="s">
        <v>21</v>
      </c>
      <c r="K913" t="s">
        <v>22</v>
      </c>
      <c r="L913">
        <v>1568005200</v>
      </c>
      <c r="M913" s="9">
        <f t="shared" si="44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42"/>
        <v>7.95</v>
      </c>
      <c r="H914">
        <v>179</v>
      </c>
      <c r="I914" s="6">
        <f t="shared" si="43"/>
        <v>79.944134078212286</v>
      </c>
      <c r="J914" t="s">
        <v>21</v>
      </c>
      <c r="K914" t="s">
        <v>22</v>
      </c>
      <c r="L914">
        <v>1346821200</v>
      </c>
      <c r="M914" s="9">
        <f t="shared" si="44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42"/>
        <v>0.50621082621082625</v>
      </c>
      <c r="H915">
        <v>523</v>
      </c>
      <c r="I915" s="6">
        <f t="shared" si="43"/>
        <v>67.946462715105156</v>
      </c>
      <c r="J915" t="s">
        <v>26</v>
      </c>
      <c r="K915" t="s">
        <v>27</v>
      </c>
      <c r="L915">
        <v>1557637200</v>
      </c>
      <c r="M915" s="9">
        <f t="shared" si="44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42"/>
        <v>0.57437499999999997</v>
      </c>
      <c r="H916">
        <v>141</v>
      </c>
      <c r="I916" s="6">
        <f t="shared" si="43"/>
        <v>26.070921985815602</v>
      </c>
      <c r="J916" t="s">
        <v>40</v>
      </c>
      <c r="K916" t="s">
        <v>41</v>
      </c>
      <c r="L916">
        <v>1375592400</v>
      </c>
      <c r="M916" s="9">
        <f t="shared" si="44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42"/>
        <v>1.5562827640984909</v>
      </c>
      <c r="H917">
        <v>1866</v>
      </c>
      <c r="I917" s="6">
        <f t="shared" si="43"/>
        <v>105.0032154340836</v>
      </c>
      <c r="J917" t="s">
        <v>40</v>
      </c>
      <c r="K917" t="s">
        <v>41</v>
      </c>
      <c r="L917">
        <v>1503982800</v>
      </c>
      <c r="M917" s="9">
        <f t="shared" si="44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42"/>
        <v>0.36297297297297298</v>
      </c>
      <c r="H918">
        <v>52</v>
      </c>
      <c r="I918" s="6">
        <f t="shared" si="43"/>
        <v>25.826923076923077</v>
      </c>
      <c r="J918" t="s">
        <v>21</v>
      </c>
      <c r="K918" t="s">
        <v>22</v>
      </c>
      <c r="L918">
        <v>1418882400</v>
      </c>
      <c r="M918" s="9">
        <f t="shared" si="44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42"/>
        <v>0.58250000000000002</v>
      </c>
      <c r="H919">
        <v>27</v>
      </c>
      <c r="I919" s="6">
        <f t="shared" si="43"/>
        <v>77.666666666666671</v>
      </c>
      <c r="J919" t="s">
        <v>40</v>
      </c>
      <c r="K919" t="s">
        <v>41</v>
      </c>
      <c r="L919">
        <v>1309237200</v>
      </c>
      <c r="M919" s="9">
        <f t="shared" si="44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42"/>
        <v>2.3739473684210526</v>
      </c>
      <c r="H920">
        <v>156</v>
      </c>
      <c r="I920" s="6">
        <f t="shared" si="43"/>
        <v>57.82692307692308</v>
      </c>
      <c r="J920" t="s">
        <v>98</v>
      </c>
      <c r="K920" t="s">
        <v>99</v>
      </c>
      <c r="L920">
        <v>1343365200</v>
      </c>
      <c r="M920" s="9">
        <f t="shared" si="44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42"/>
        <v>0.58750000000000002</v>
      </c>
      <c r="H921">
        <v>225</v>
      </c>
      <c r="I921" s="6">
        <f t="shared" si="43"/>
        <v>92.955555555555549</v>
      </c>
      <c r="J921" t="s">
        <v>26</v>
      </c>
      <c r="K921" t="s">
        <v>27</v>
      </c>
      <c r="L921">
        <v>1507957200</v>
      </c>
      <c r="M921" s="9">
        <f t="shared" si="44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42"/>
        <v>1.8256603773584905</v>
      </c>
      <c r="H922">
        <v>255</v>
      </c>
      <c r="I922" s="6">
        <f t="shared" si="43"/>
        <v>37.945098039215686</v>
      </c>
      <c r="J922" t="s">
        <v>21</v>
      </c>
      <c r="K922" t="s">
        <v>22</v>
      </c>
      <c r="L922">
        <v>1549519200</v>
      </c>
      <c r="M922" s="9">
        <f t="shared" si="44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42"/>
        <v>7.5436408977556111E-3</v>
      </c>
      <c r="H923">
        <v>38</v>
      </c>
      <c r="I923" s="6">
        <f t="shared" si="43"/>
        <v>31.842105263157894</v>
      </c>
      <c r="J923" t="s">
        <v>21</v>
      </c>
      <c r="K923" t="s">
        <v>22</v>
      </c>
      <c r="L923">
        <v>1329026400</v>
      </c>
      <c r="M923" s="9">
        <f t="shared" si="44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42"/>
        <v>1.7595330739299611</v>
      </c>
      <c r="H924">
        <v>2261</v>
      </c>
      <c r="I924" s="6">
        <f t="shared" si="43"/>
        <v>40</v>
      </c>
      <c r="J924" t="s">
        <v>21</v>
      </c>
      <c r="K924" t="s">
        <v>22</v>
      </c>
      <c r="L924">
        <v>1544335200</v>
      </c>
      <c r="M924" s="9">
        <f t="shared" si="44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42"/>
        <v>2.3788235294117648</v>
      </c>
      <c r="H925">
        <v>40</v>
      </c>
      <c r="I925" s="6">
        <f t="shared" si="43"/>
        <v>101.1</v>
      </c>
      <c r="J925" t="s">
        <v>21</v>
      </c>
      <c r="K925" t="s">
        <v>22</v>
      </c>
      <c r="L925">
        <v>1279083600</v>
      </c>
      <c r="M925" s="9">
        <f t="shared" si="44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42"/>
        <v>4.8805076142131982</v>
      </c>
      <c r="H926">
        <v>2289</v>
      </c>
      <c r="I926" s="6">
        <f t="shared" si="43"/>
        <v>84.006989951944078</v>
      </c>
      <c r="J926" t="s">
        <v>107</v>
      </c>
      <c r="K926" t="s">
        <v>108</v>
      </c>
      <c r="L926">
        <v>1572498000</v>
      </c>
      <c r="M926" s="9">
        <f t="shared" si="44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42"/>
        <v>2.2406666666666668</v>
      </c>
      <c r="H927">
        <v>65</v>
      </c>
      <c r="I927" s="6">
        <f t="shared" si="43"/>
        <v>103.41538461538461</v>
      </c>
      <c r="J927" t="s">
        <v>21</v>
      </c>
      <c r="K927" t="s">
        <v>22</v>
      </c>
      <c r="L927">
        <v>1506056400</v>
      </c>
      <c r="M927" s="9">
        <f t="shared" si="44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42"/>
        <v>0.18126436781609195</v>
      </c>
      <c r="H928">
        <v>15</v>
      </c>
      <c r="I928" s="6">
        <f t="shared" si="43"/>
        <v>105.13333333333334</v>
      </c>
      <c r="J928" t="s">
        <v>21</v>
      </c>
      <c r="K928" t="s">
        <v>22</v>
      </c>
      <c r="L928">
        <v>1463029200</v>
      </c>
      <c r="M928" s="9">
        <f t="shared" si="44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42"/>
        <v>0.45847222222222223</v>
      </c>
      <c r="H929">
        <v>37</v>
      </c>
      <c r="I929" s="6">
        <f t="shared" si="43"/>
        <v>89.21621621621621</v>
      </c>
      <c r="J929" t="s">
        <v>21</v>
      </c>
      <c r="K929" t="s">
        <v>22</v>
      </c>
      <c r="L929">
        <v>1342069200</v>
      </c>
      <c r="M929" s="9">
        <f t="shared" si="44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42"/>
        <v>1.1731541218637993</v>
      </c>
      <c r="H930">
        <v>3777</v>
      </c>
      <c r="I930" s="6">
        <f t="shared" si="43"/>
        <v>51.995234312946785</v>
      </c>
      <c r="J930" t="s">
        <v>107</v>
      </c>
      <c r="K930" t="s">
        <v>108</v>
      </c>
      <c r="L930">
        <v>1388296800</v>
      </c>
      <c r="M930" s="9">
        <f t="shared" si="44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42"/>
        <v>2.173090909090909</v>
      </c>
      <c r="H931">
        <v>184</v>
      </c>
      <c r="I931" s="6">
        <f t="shared" si="43"/>
        <v>64.956521739130437</v>
      </c>
      <c r="J931" t="s">
        <v>40</v>
      </c>
      <c r="K931" t="s">
        <v>41</v>
      </c>
      <c r="L931">
        <v>1493787600</v>
      </c>
      <c r="M931" s="9">
        <f t="shared" si="44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42"/>
        <v>1.1228571428571428</v>
      </c>
      <c r="H932">
        <v>85</v>
      </c>
      <c r="I932" s="6">
        <f t="shared" si="43"/>
        <v>46.235294117647058</v>
      </c>
      <c r="J932" t="s">
        <v>21</v>
      </c>
      <c r="K932" t="s">
        <v>22</v>
      </c>
      <c r="L932">
        <v>1424844000</v>
      </c>
      <c r="M932" s="9">
        <f t="shared" si="44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42"/>
        <v>0.72518987341772156</v>
      </c>
      <c r="H933">
        <v>112</v>
      </c>
      <c r="I933" s="6">
        <f t="shared" si="43"/>
        <v>51.151785714285715</v>
      </c>
      <c r="J933" t="s">
        <v>21</v>
      </c>
      <c r="K933" t="s">
        <v>22</v>
      </c>
      <c r="L933">
        <v>1403931600</v>
      </c>
      <c r="M933" s="9">
        <f t="shared" si="44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42"/>
        <v>2.1230434782608696</v>
      </c>
      <c r="H934">
        <v>144</v>
      </c>
      <c r="I934" s="6">
        <f t="shared" si="43"/>
        <v>33.909722222222221</v>
      </c>
      <c r="J934" t="s">
        <v>21</v>
      </c>
      <c r="K934" t="s">
        <v>22</v>
      </c>
      <c r="L934">
        <v>1394514000</v>
      </c>
      <c r="M934" s="9">
        <f t="shared" si="44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42"/>
        <v>2.3974657534246577</v>
      </c>
      <c r="H935">
        <v>1902</v>
      </c>
      <c r="I935" s="6">
        <f t="shared" si="43"/>
        <v>92.016298633017882</v>
      </c>
      <c r="J935" t="s">
        <v>21</v>
      </c>
      <c r="K935" t="s">
        <v>22</v>
      </c>
      <c r="L935">
        <v>1365397200</v>
      </c>
      <c r="M935" s="9">
        <f t="shared" si="44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42"/>
        <v>1.8193548387096774</v>
      </c>
      <c r="H936">
        <v>105</v>
      </c>
      <c r="I936" s="6">
        <f t="shared" si="43"/>
        <v>107.42857142857143</v>
      </c>
      <c r="J936" t="s">
        <v>21</v>
      </c>
      <c r="K936" t="s">
        <v>22</v>
      </c>
      <c r="L936">
        <v>1456120800</v>
      </c>
      <c r="M936" s="9">
        <f t="shared" si="44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42"/>
        <v>1.6413114754098361</v>
      </c>
      <c r="H937">
        <v>132</v>
      </c>
      <c r="I937" s="6">
        <f t="shared" si="43"/>
        <v>75.848484848484844</v>
      </c>
      <c r="J937" t="s">
        <v>21</v>
      </c>
      <c r="K937" t="s">
        <v>22</v>
      </c>
      <c r="L937">
        <v>1437714000</v>
      </c>
      <c r="M937" s="9">
        <f t="shared" si="44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42"/>
        <v>1.6375968992248063E-2</v>
      </c>
      <c r="H938">
        <v>21</v>
      </c>
      <c r="I938" s="6">
        <f t="shared" si="43"/>
        <v>80.476190476190482</v>
      </c>
      <c r="J938" t="s">
        <v>21</v>
      </c>
      <c r="K938" t="s">
        <v>22</v>
      </c>
      <c r="L938">
        <v>1563771600</v>
      </c>
      <c r="M938" s="9">
        <f t="shared" si="44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42"/>
        <v>0.49643859649122807</v>
      </c>
      <c r="H939">
        <v>976</v>
      </c>
      <c r="I939" s="6">
        <f t="shared" si="43"/>
        <v>86.978483606557376</v>
      </c>
      <c r="J939" t="s">
        <v>21</v>
      </c>
      <c r="K939" t="s">
        <v>22</v>
      </c>
      <c r="L939">
        <v>1448517600</v>
      </c>
      <c r="M939" s="9">
        <f t="shared" si="44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42"/>
        <v>1.0970652173913042</v>
      </c>
      <c r="H940">
        <v>96</v>
      </c>
      <c r="I940" s="6">
        <f t="shared" si="43"/>
        <v>105.13541666666667</v>
      </c>
      <c r="J940" t="s">
        <v>21</v>
      </c>
      <c r="K940" t="s">
        <v>22</v>
      </c>
      <c r="L940">
        <v>1528779600</v>
      </c>
      <c r="M940" s="9">
        <f t="shared" si="44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42"/>
        <v>0.49217948717948717</v>
      </c>
      <c r="H941">
        <v>67</v>
      </c>
      <c r="I941" s="6">
        <f t="shared" si="43"/>
        <v>57.298507462686565</v>
      </c>
      <c r="J941" t="s">
        <v>21</v>
      </c>
      <c r="K941" t="s">
        <v>22</v>
      </c>
      <c r="L941">
        <v>1304744400</v>
      </c>
      <c r="M941" s="9">
        <f t="shared" si="44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42"/>
        <v>0.62232323232323228</v>
      </c>
      <c r="H942">
        <v>66</v>
      </c>
      <c r="I942" s="6">
        <f t="shared" si="43"/>
        <v>93.348484848484844</v>
      </c>
      <c r="J942" t="s">
        <v>15</v>
      </c>
      <c r="K942" t="s">
        <v>16</v>
      </c>
      <c r="L942">
        <v>1354341600</v>
      </c>
      <c r="M942" s="9">
        <f t="shared" si="44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42"/>
        <v>0.1305813953488372</v>
      </c>
      <c r="H943">
        <v>78</v>
      </c>
      <c r="I943" s="6">
        <f t="shared" si="43"/>
        <v>71.987179487179489</v>
      </c>
      <c r="J943" t="s">
        <v>21</v>
      </c>
      <c r="K943" t="s">
        <v>22</v>
      </c>
      <c r="L943">
        <v>1294552800</v>
      </c>
      <c r="M943" s="9">
        <f t="shared" si="44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42"/>
        <v>0.64635416666666667</v>
      </c>
      <c r="H944">
        <v>67</v>
      </c>
      <c r="I944" s="6">
        <f t="shared" si="43"/>
        <v>92.611940298507463</v>
      </c>
      <c r="J944" t="s">
        <v>26</v>
      </c>
      <c r="K944" t="s">
        <v>27</v>
      </c>
      <c r="L944">
        <v>1295935200</v>
      </c>
      <c r="M944" s="9">
        <f t="shared" si="44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42"/>
        <v>1.5958666666666668</v>
      </c>
      <c r="H945">
        <v>114</v>
      </c>
      <c r="I945" s="6">
        <f t="shared" si="43"/>
        <v>104.99122807017544</v>
      </c>
      <c r="J945" t="s">
        <v>21</v>
      </c>
      <c r="K945" t="s">
        <v>22</v>
      </c>
      <c r="L945">
        <v>1411534800</v>
      </c>
      <c r="M945" s="9">
        <f t="shared" si="44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42"/>
        <v>0.81420000000000003</v>
      </c>
      <c r="H946">
        <v>263</v>
      </c>
      <c r="I946" s="6">
        <f t="shared" si="43"/>
        <v>30.958174904942965</v>
      </c>
      <c r="J946" t="s">
        <v>26</v>
      </c>
      <c r="K946" t="s">
        <v>27</v>
      </c>
      <c r="L946">
        <v>1486706400</v>
      </c>
      <c r="M946" s="9">
        <f t="shared" si="44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42"/>
        <v>0.32444767441860467</v>
      </c>
      <c r="H947">
        <v>1691</v>
      </c>
      <c r="I947" s="6">
        <f t="shared" si="43"/>
        <v>33.001182732111175</v>
      </c>
      <c r="J947" t="s">
        <v>21</v>
      </c>
      <c r="K947" t="s">
        <v>22</v>
      </c>
      <c r="L947">
        <v>1333602000</v>
      </c>
      <c r="M947" s="9">
        <f t="shared" si="44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42"/>
        <v>9.9141184124918666E-2</v>
      </c>
      <c r="H948">
        <v>181</v>
      </c>
      <c r="I948" s="6">
        <f t="shared" si="43"/>
        <v>84.187845303867405</v>
      </c>
      <c r="J948" t="s">
        <v>21</v>
      </c>
      <c r="K948" t="s">
        <v>22</v>
      </c>
      <c r="L948">
        <v>1308200400</v>
      </c>
      <c r="M948" s="9">
        <f t="shared" si="44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42"/>
        <v>0.26694444444444443</v>
      </c>
      <c r="H949">
        <v>13</v>
      </c>
      <c r="I949" s="6">
        <f t="shared" si="43"/>
        <v>73.92307692307692</v>
      </c>
      <c r="J949" t="s">
        <v>21</v>
      </c>
      <c r="K949" t="s">
        <v>22</v>
      </c>
      <c r="L949">
        <v>1411707600</v>
      </c>
      <c r="M949" s="9">
        <f t="shared" si="44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42"/>
        <v>0.62957446808510642</v>
      </c>
      <c r="H950">
        <v>160</v>
      </c>
      <c r="I950" s="6">
        <f t="shared" si="43"/>
        <v>36.987499999999997</v>
      </c>
      <c r="J950" t="s">
        <v>21</v>
      </c>
      <c r="K950" t="s">
        <v>22</v>
      </c>
      <c r="L950">
        <v>1418364000</v>
      </c>
      <c r="M950" s="9">
        <f t="shared" si="44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42"/>
        <v>1.6135593220338984</v>
      </c>
      <c r="H951">
        <v>203</v>
      </c>
      <c r="I951" s="6">
        <f t="shared" si="43"/>
        <v>46.896551724137929</v>
      </c>
      <c r="J951" t="s">
        <v>21</v>
      </c>
      <c r="K951" t="s">
        <v>22</v>
      </c>
      <c r="L951">
        <v>1429333200</v>
      </c>
      <c r="M951" s="9">
        <f t="shared" si="44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42"/>
        <v>0.05</v>
      </c>
      <c r="H952">
        <v>1</v>
      </c>
      <c r="I952" s="6">
        <f t="shared" si="43"/>
        <v>5</v>
      </c>
      <c r="J952" t="s">
        <v>21</v>
      </c>
      <c r="K952" t="s">
        <v>22</v>
      </c>
      <c r="L952">
        <v>1555390800</v>
      </c>
      <c r="M952" s="9">
        <f t="shared" si="44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42"/>
        <v>10.969379310344827</v>
      </c>
      <c r="H953">
        <v>1559</v>
      </c>
      <c r="I953" s="6">
        <f t="shared" si="43"/>
        <v>102.02437459910199</v>
      </c>
      <c r="J953" t="s">
        <v>21</v>
      </c>
      <c r="K953" t="s">
        <v>22</v>
      </c>
      <c r="L953">
        <v>1482732000</v>
      </c>
      <c r="M953" s="9">
        <f t="shared" si="44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42"/>
        <v>0.70094158075601376</v>
      </c>
      <c r="H954">
        <v>2266</v>
      </c>
      <c r="I954" s="6">
        <f t="shared" si="43"/>
        <v>45.007502206531335</v>
      </c>
      <c r="J954" t="s">
        <v>21</v>
      </c>
      <c r="K954" t="s">
        <v>22</v>
      </c>
      <c r="L954">
        <v>1470718800</v>
      </c>
      <c r="M954" s="9">
        <f t="shared" si="44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42"/>
        <v>0.6</v>
      </c>
      <c r="H955">
        <v>21</v>
      </c>
      <c r="I955" s="6">
        <f t="shared" si="43"/>
        <v>94.285714285714292</v>
      </c>
      <c r="J955" t="s">
        <v>21</v>
      </c>
      <c r="K955" t="s">
        <v>22</v>
      </c>
      <c r="L955">
        <v>1450591200</v>
      </c>
      <c r="M955" s="9">
        <f t="shared" si="44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42"/>
        <v>3.6709859154929578</v>
      </c>
      <c r="H956">
        <v>1548</v>
      </c>
      <c r="I956" s="6">
        <f t="shared" si="43"/>
        <v>101.02325581395348</v>
      </c>
      <c r="J956" t="s">
        <v>26</v>
      </c>
      <c r="K956" t="s">
        <v>27</v>
      </c>
      <c r="L956">
        <v>1348290000</v>
      </c>
      <c r="M956" s="9">
        <f t="shared" si="44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42"/>
        <v>11.09</v>
      </c>
      <c r="H957">
        <v>80</v>
      </c>
      <c r="I957" s="6">
        <f t="shared" si="43"/>
        <v>97.037499999999994</v>
      </c>
      <c r="J957" t="s">
        <v>21</v>
      </c>
      <c r="K957" t="s">
        <v>22</v>
      </c>
      <c r="L957">
        <v>1353823200</v>
      </c>
      <c r="M957" s="9">
        <f t="shared" si="44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42"/>
        <v>0.19028784648187633</v>
      </c>
      <c r="H958">
        <v>830</v>
      </c>
      <c r="I958" s="6">
        <f t="shared" si="43"/>
        <v>43.00963855421687</v>
      </c>
      <c r="J958" t="s">
        <v>21</v>
      </c>
      <c r="K958" t="s">
        <v>22</v>
      </c>
      <c r="L958">
        <v>1450764000</v>
      </c>
      <c r="M958" s="9">
        <f t="shared" si="44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42"/>
        <v>1.2687755102040816</v>
      </c>
      <c r="H959">
        <v>131</v>
      </c>
      <c r="I959" s="6">
        <f t="shared" si="43"/>
        <v>94.916030534351151</v>
      </c>
      <c r="J959" t="s">
        <v>21</v>
      </c>
      <c r="K959" t="s">
        <v>22</v>
      </c>
      <c r="L959">
        <v>1329372000</v>
      </c>
      <c r="M959" s="9">
        <f t="shared" si="44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42"/>
        <v>7.3463636363636367</v>
      </c>
      <c r="H960">
        <v>112</v>
      </c>
      <c r="I960" s="6">
        <f t="shared" si="43"/>
        <v>72.151785714285708</v>
      </c>
      <c r="J960" t="s">
        <v>21</v>
      </c>
      <c r="K960" t="s">
        <v>22</v>
      </c>
      <c r="L960">
        <v>1277096400</v>
      </c>
      <c r="M960" s="9">
        <f t="shared" si="44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42"/>
        <v>4.5731034482758622E-2</v>
      </c>
      <c r="H961">
        <v>130</v>
      </c>
      <c r="I961" s="6">
        <f t="shared" si="43"/>
        <v>51.007692307692309</v>
      </c>
      <c r="J961" t="s">
        <v>21</v>
      </c>
      <c r="K961" t="s">
        <v>22</v>
      </c>
      <c r="L961">
        <v>1277701200</v>
      </c>
      <c r="M961" s="9">
        <f t="shared" si="44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42"/>
        <v>0.85054545454545449</v>
      </c>
      <c r="H962">
        <v>55</v>
      </c>
      <c r="I962" s="6">
        <f t="shared" si="43"/>
        <v>85.054545454545448</v>
      </c>
      <c r="J962" t="s">
        <v>21</v>
      </c>
      <c r="K962" t="s">
        <v>22</v>
      </c>
      <c r="L962">
        <v>1454911200</v>
      </c>
      <c r="M962" s="9">
        <f t="shared" si="44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45">E963/D963</f>
        <v>1.1929824561403508</v>
      </c>
      <c r="H963">
        <v>155</v>
      </c>
      <c r="I963" s="6">
        <f t="shared" ref="I963:I1001" si="46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O1001" si="47">(((L963/60)/60)/24)+DATE(1970,1,1)</f>
        <v>40591.25</v>
      </c>
      <c r="N963">
        <v>1298268000</v>
      </c>
      <c r="O963" s="9">
        <f t="shared" si="47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45"/>
        <v>2.9602777777777778</v>
      </c>
      <c r="H964">
        <v>266</v>
      </c>
      <c r="I964" s="6">
        <f t="shared" si="46"/>
        <v>40.063909774436091</v>
      </c>
      <c r="J964" t="s">
        <v>21</v>
      </c>
      <c r="K964" t="s">
        <v>22</v>
      </c>
      <c r="L964">
        <v>1384408800</v>
      </c>
      <c r="M964" s="9">
        <f t="shared" si="47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45"/>
        <v>0.84694915254237291</v>
      </c>
      <c r="H965">
        <v>114</v>
      </c>
      <c r="I965" s="6">
        <f t="shared" si="46"/>
        <v>43.833333333333336</v>
      </c>
      <c r="J965" t="s">
        <v>107</v>
      </c>
      <c r="K965" t="s">
        <v>108</v>
      </c>
      <c r="L965">
        <v>1299304800</v>
      </c>
      <c r="M965" s="9">
        <f t="shared" si="47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45"/>
        <v>3.5578378378378379</v>
      </c>
      <c r="H966">
        <v>155</v>
      </c>
      <c r="I966" s="6">
        <f t="shared" si="46"/>
        <v>84.92903225806451</v>
      </c>
      <c r="J966" t="s">
        <v>21</v>
      </c>
      <c r="K966" t="s">
        <v>22</v>
      </c>
      <c r="L966">
        <v>1431320400</v>
      </c>
      <c r="M966" s="9">
        <f t="shared" si="47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45"/>
        <v>3.8640909090909092</v>
      </c>
      <c r="H967">
        <v>207</v>
      </c>
      <c r="I967" s="6">
        <f t="shared" si="46"/>
        <v>41.067632850241544</v>
      </c>
      <c r="J967" t="s">
        <v>40</v>
      </c>
      <c r="K967" t="s">
        <v>41</v>
      </c>
      <c r="L967">
        <v>1264399200</v>
      </c>
      <c r="M967" s="9">
        <f t="shared" si="47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45"/>
        <v>7.9223529411764702</v>
      </c>
      <c r="H968">
        <v>245</v>
      </c>
      <c r="I968" s="6">
        <f t="shared" si="46"/>
        <v>54.971428571428568</v>
      </c>
      <c r="J968" t="s">
        <v>21</v>
      </c>
      <c r="K968" t="s">
        <v>22</v>
      </c>
      <c r="L968">
        <v>1497502800</v>
      </c>
      <c r="M968" s="9">
        <f t="shared" si="47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45"/>
        <v>1.3703393665158372</v>
      </c>
      <c r="H969">
        <v>1573</v>
      </c>
      <c r="I969" s="6">
        <f t="shared" si="46"/>
        <v>77.010807374443743</v>
      </c>
      <c r="J969" t="s">
        <v>21</v>
      </c>
      <c r="K969" t="s">
        <v>22</v>
      </c>
      <c r="L969">
        <v>1333688400</v>
      </c>
      <c r="M969" s="9">
        <f t="shared" si="47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45"/>
        <v>3.3820833333333336</v>
      </c>
      <c r="H970">
        <v>114</v>
      </c>
      <c r="I970" s="6">
        <f t="shared" si="46"/>
        <v>71.201754385964918</v>
      </c>
      <c r="J970" t="s">
        <v>21</v>
      </c>
      <c r="K970" t="s">
        <v>22</v>
      </c>
      <c r="L970">
        <v>1293861600</v>
      </c>
      <c r="M970" s="9">
        <f t="shared" si="47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45"/>
        <v>1.0822784810126582</v>
      </c>
      <c r="H971">
        <v>93</v>
      </c>
      <c r="I971" s="6">
        <f t="shared" si="46"/>
        <v>91.935483870967744</v>
      </c>
      <c r="J971" t="s">
        <v>21</v>
      </c>
      <c r="K971" t="s">
        <v>22</v>
      </c>
      <c r="L971">
        <v>1576994400</v>
      </c>
      <c r="M971" s="9">
        <f t="shared" si="47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45"/>
        <v>0.60757639620653314</v>
      </c>
      <c r="H972">
        <v>594</v>
      </c>
      <c r="I972" s="6">
        <f t="shared" si="46"/>
        <v>97.069023569023571</v>
      </c>
      <c r="J972" t="s">
        <v>21</v>
      </c>
      <c r="K972" t="s">
        <v>22</v>
      </c>
      <c r="L972">
        <v>1304917200</v>
      </c>
      <c r="M972" s="9">
        <f t="shared" si="47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45"/>
        <v>0.27725490196078434</v>
      </c>
      <c r="H973">
        <v>24</v>
      </c>
      <c r="I973" s="6">
        <f t="shared" si="46"/>
        <v>58.916666666666664</v>
      </c>
      <c r="J973" t="s">
        <v>21</v>
      </c>
      <c r="K973" t="s">
        <v>22</v>
      </c>
      <c r="L973">
        <v>1381208400</v>
      </c>
      <c r="M973" s="9">
        <f t="shared" si="47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45"/>
        <v>2.283934426229508</v>
      </c>
      <c r="H974">
        <v>1681</v>
      </c>
      <c r="I974" s="6">
        <f t="shared" si="46"/>
        <v>58.015466983938133</v>
      </c>
      <c r="J974" t="s">
        <v>21</v>
      </c>
      <c r="K974" t="s">
        <v>22</v>
      </c>
      <c r="L974">
        <v>1401685200</v>
      </c>
      <c r="M974" s="9">
        <f t="shared" si="47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45"/>
        <v>0.21615194054500414</v>
      </c>
      <c r="H975">
        <v>252</v>
      </c>
      <c r="I975" s="6">
        <f t="shared" si="46"/>
        <v>103.87301587301587</v>
      </c>
      <c r="J975" t="s">
        <v>21</v>
      </c>
      <c r="K975" t="s">
        <v>22</v>
      </c>
      <c r="L975">
        <v>1291960800</v>
      </c>
      <c r="M975" s="9">
        <f t="shared" si="47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45"/>
        <v>3.73875</v>
      </c>
      <c r="H976">
        <v>32</v>
      </c>
      <c r="I976" s="6">
        <f t="shared" si="46"/>
        <v>93.46875</v>
      </c>
      <c r="J976" t="s">
        <v>21</v>
      </c>
      <c r="K976" t="s">
        <v>22</v>
      </c>
      <c r="L976">
        <v>1368853200</v>
      </c>
      <c r="M976" s="9">
        <f t="shared" si="47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45"/>
        <v>1.5492592592592593</v>
      </c>
      <c r="H977">
        <v>135</v>
      </c>
      <c r="I977" s="6">
        <f t="shared" si="46"/>
        <v>61.970370370370368</v>
      </c>
      <c r="J977" t="s">
        <v>21</v>
      </c>
      <c r="K977" t="s">
        <v>22</v>
      </c>
      <c r="L977">
        <v>1448776800</v>
      </c>
      <c r="M977" s="9">
        <f t="shared" si="47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45"/>
        <v>3.2214999999999998</v>
      </c>
      <c r="H978">
        <v>140</v>
      </c>
      <c r="I978" s="6">
        <f t="shared" si="46"/>
        <v>92.042857142857144</v>
      </c>
      <c r="J978" t="s">
        <v>21</v>
      </c>
      <c r="K978" t="s">
        <v>22</v>
      </c>
      <c r="L978">
        <v>1296194400</v>
      </c>
      <c r="M978" s="9">
        <f t="shared" si="47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45"/>
        <v>0.73957142857142855</v>
      </c>
      <c r="H979">
        <v>67</v>
      </c>
      <c r="I979" s="6">
        <f t="shared" si="46"/>
        <v>77.268656716417908</v>
      </c>
      <c r="J979" t="s">
        <v>21</v>
      </c>
      <c r="K979" t="s">
        <v>22</v>
      </c>
      <c r="L979">
        <v>1517983200</v>
      </c>
      <c r="M979" s="9">
        <f t="shared" si="47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45"/>
        <v>8.641</v>
      </c>
      <c r="H980">
        <v>92</v>
      </c>
      <c r="I980" s="6">
        <f t="shared" si="46"/>
        <v>93.923913043478265</v>
      </c>
      <c r="J980" t="s">
        <v>21</v>
      </c>
      <c r="K980" t="s">
        <v>22</v>
      </c>
      <c r="L980">
        <v>1478930400</v>
      </c>
      <c r="M980" s="9">
        <f t="shared" si="47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45"/>
        <v>1.432624584717608</v>
      </c>
      <c r="H981">
        <v>1015</v>
      </c>
      <c r="I981" s="6">
        <f t="shared" si="46"/>
        <v>84.969458128078813</v>
      </c>
      <c r="J981" t="s">
        <v>40</v>
      </c>
      <c r="K981" t="s">
        <v>41</v>
      </c>
      <c r="L981">
        <v>1426395600</v>
      </c>
      <c r="M981" s="9">
        <f t="shared" si="47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45"/>
        <v>0.40281762295081969</v>
      </c>
      <c r="H982">
        <v>742</v>
      </c>
      <c r="I982" s="6">
        <f t="shared" si="46"/>
        <v>105.97035040431267</v>
      </c>
      <c r="J982" t="s">
        <v>21</v>
      </c>
      <c r="K982" t="s">
        <v>22</v>
      </c>
      <c r="L982">
        <v>1446181200</v>
      </c>
      <c r="M982" s="9">
        <f t="shared" si="47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45"/>
        <v>1.7822388059701493</v>
      </c>
      <c r="H983">
        <v>323</v>
      </c>
      <c r="I983" s="6">
        <f t="shared" si="46"/>
        <v>36.969040247678016</v>
      </c>
      <c r="J983" t="s">
        <v>21</v>
      </c>
      <c r="K983" t="s">
        <v>22</v>
      </c>
      <c r="L983">
        <v>1514181600</v>
      </c>
      <c r="M983" s="9">
        <f t="shared" si="47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45"/>
        <v>0.84930555555555554</v>
      </c>
      <c r="H984">
        <v>75</v>
      </c>
      <c r="I984" s="6">
        <f t="shared" si="46"/>
        <v>81.533333333333331</v>
      </c>
      <c r="J984" t="s">
        <v>21</v>
      </c>
      <c r="K984" t="s">
        <v>22</v>
      </c>
      <c r="L984">
        <v>1311051600</v>
      </c>
      <c r="M984" s="9">
        <f t="shared" si="47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45"/>
        <v>1.4593648334624323</v>
      </c>
      <c r="H985">
        <v>2326</v>
      </c>
      <c r="I985" s="6">
        <f t="shared" si="46"/>
        <v>80.999140154772135</v>
      </c>
      <c r="J985" t="s">
        <v>21</v>
      </c>
      <c r="K985" t="s">
        <v>22</v>
      </c>
      <c r="L985">
        <v>1564894800</v>
      </c>
      <c r="M985" s="9">
        <f t="shared" si="47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45"/>
        <v>1.5246153846153847</v>
      </c>
      <c r="H986">
        <v>381</v>
      </c>
      <c r="I986" s="6">
        <f t="shared" si="46"/>
        <v>26.010498687664043</v>
      </c>
      <c r="J986" t="s">
        <v>21</v>
      </c>
      <c r="K986" t="s">
        <v>22</v>
      </c>
      <c r="L986">
        <v>1567918800</v>
      </c>
      <c r="M986" s="9">
        <f t="shared" si="47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45"/>
        <v>0.67129542790152408</v>
      </c>
      <c r="H987">
        <v>4405</v>
      </c>
      <c r="I987" s="6">
        <f t="shared" si="46"/>
        <v>25.998410896708286</v>
      </c>
      <c r="J987" t="s">
        <v>21</v>
      </c>
      <c r="K987" t="s">
        <v>22</v>
      </c>
      <c r="L987">
        <v>1386309600</v>
      </c>
      <c r="M987" s="9">
        <f t="shared" si="47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45"/>
        <v>0.40307692307692305</v>
      </c>
      <c r="H988">
        <v>92</v>
      </c>
      <c r="I988" s="6">
        <f t="shared" si="46"/>
        <v>34.173913043478258</v>
      </c>
      <c r="J988" t="s">
        <v>21</v>
      </c>
      <c r="K988" t="s">
        <v>22</v>
      </c>
      <c r="L988">
        <v>1301979600</v>
      </c>
      <c r="M988" s="9">
        <f t="shared" si="47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45"/>
        <v>2.1679032258064517</v>
      </c>
      <c r="H989">
        <v>480</v>
      </c>
      <c r="I989" s="6">
        <f t="shared" si="46"/>
        <v>28.002083333333335</v>
      </c>
      <c r="J989" t="s">
        <v>21</v>
      </c>
      <c r="K989" t="s">
        <v>22</v>
      </c>
      <c r="L989">
        <v>1493269200</v>
      </c>
      <c r="M989" s="9">
        <f t="shared" si="47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45"/>
        <v>0.52117021276595743</v>
      </c>
      <c r="H990">
        <v>64</v>
      </c>
      <c r="I990" s="6">
        <f t="shared" si="46"/>
        <v>76.546875</v>
      </c>
      <c r="J990" t="s">
        <v>21</v>
      </c>
      <c r="K990" t="s">
        <v>22</v>
      </c>
      <c r="L990">
        <v>1478930400</v>
      </c>
      <c r="M990" s="9">
        <f t="shared" si="47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45"/>
        <v>4.9958333333333336</v>
      </c>
      <c r="H991">
        <v>226</v>
      </c>
      <c r="I991" s="6">
        <f t="shared" si="46"/>
        <v>53.053097345132741</v>
      </c>
      <c r="J991" t="s">
        <v>21</v>
      </c>
      <c r="K991" t="s">
        <v>22</v>
      </c>
      <c r="L991">
        <v>1555390800</v>
      </c>
      <c r="M991" s="9">
        <f t="shared" si="47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45"/>
        <v>0.87679487179487181</v>
      </c>
      <c r="H992">
        <v>64</v>
      </c>
      <c r="I992" s="6">
        <f t="shared" si="46"/>
        <v>106.859375</v>
      </c>
      <c r="J992" t="s">
        <v>21</v>
      </c>
      <c r="K992" t="s">
        <v>22</v>
      </c>
      <c r="L992">
        <v>1456984800</v>
      </c>
      <c r="M992" s="9">
        <f t="shared" si="47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45"/>
        <v>1.131734693877551</v>
      </c>
      <c r="H993">
        <v>241</v>
      </c>
      <c r="I993" s="6">
        <f t="shared" si="46"/>
        <v>46.020746887966808</v>
      </c>
      <c r="J993" t="s">
        <v>21</v>
      </c>
      <c r="K993" t="s">
        <v>22</v>
      </c>
      <c r="L993">
        <v>1411621200</v>
      </c>
      <c r="M993" s="9">
        <f t="shared" si="47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45"/>
        <v>4.2654838709677421</v>
      </c>
      <c r="H994">
        <v>132</v>
      </c>
      <c r="I994" s="6">
        <f t="shared" si="46"/>
        <v>100.17424242424242</v>
      </c>
      <c r="J994" t="s">
        <v>21</v>
      </c>
      <c r="K994" t="s">
        <v>22</v>
      </c>
      <c r="L994">
        <v>1525669200</v>
      </c>
      <c r="M994" s="9">
        <f t="shared" si="47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45"/>
        <v>0.77632653061224488</v>
      </c>
      <c r="H995">
        <v>75</v>
      </c>
      <c r="I995" s="6">
        <f t="shared" si="46"/>
        <v>101.44</v>
      </c>
      <c r="J995" t="s">
        <v>107</v>
      </c>
      <c r="K995" t="s">
        <v>108</v>
      </c>
      <c r="L995">
        <v>1450936800</v>
      </c>
      <c r="M995" s="9">
        <f t="shared" si="47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45"/>
        <v>0.52496810772501767</v>
      </c>
      <c r="H996">
        <v>842</v>
      </c>
      <c r="I996" s="6">
        <f t="shared" si="46"/>
        <v>87.972684085510693</v>
      </c>
      <c r="J996" t="s">
        <v>21</v>
      </c>
      <c r="K996" t="s">
        <v>22</v>
      </c>
      <c r="L996">
        <v>1413522000</v>
      </c>
      <c r="M996" s="9">
        <f t="shared" si="47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45"/>
        <v>1.5746762589928058</v>
      </c>
      <c r="H997">
        <v>2043</v>
      </c>
      <c r="I997" s="6">
        <f t="shared" si="46"/>
        <v>74.995594713656388</v>
      </c>
      <c r="J997" t="s">
        <v>21</v>
      </c>
      <c r="K997" t="s">
        <v>22</v>
      </c>
      <c r="L997">
        <v>1541307600</v>
      </c>
      <c r="M997" s="9">
        <f t="shared" si="47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45"/>
        <v>0.72939393939393937</v>
      </c>
      <c r="H998">
        <v>112</v>
      </c>
      <c r="I998" s="6">
        <f t="shared" si="46"/>
        <v>42.982142857142854</v>
      </c>
      <c r="J998" t="s">
        <v>21</v>
      </c>
      <c r="K998" t="s">
        <v>22</v>
      </c>
      <c r="L998">
        <v>1357106400</v>
      </c>
      <c r="M998" s="9">
        <f t="shared" si="47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45"/>
        <v>0.60565789473684206</v>
      </c>
      <c r="H999">
        <v>139</v>
      </c>
      <c r="I999" s="6">
        <f t="shared" si="46"/>
        <v>33.115107913669064</v>
      </c>
      <c r="J999" t="s">
        <v>107</v>
      </c>
      <c r="K999" t="s">
        <v>108</v>
      </c>
      <c r="L999">
        <v>1390197600</v>
      </c>
      <c r="M999" s="9">
        <f t="shared" si="47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45"/>
        <v>0.5679129129129129</v>
      </c>
      <c r="H1000">
        <v>374</v>
      </c>
      <c r="I1000" s="6">
        <f t="shared" si="46"/>
        <v>101.13101604278074</v>
      </c>
      <c r="J1000" t="s">
        <v>21</v>
      </c>
      <c r="K1000" t="s">
        <v>22</v>
      </c>
      <c r="L1000">
        <v>1265868000</v>
      </c>
      <c r="M1000" s="9">
        <f t="shared" si="47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45"/>
        <v>0.56542754275427543</v>
      </c>
      <c r="H1001">
        <v>1122</v>
      </c>
      <c r="I1001" s="6">
        <f t="shared" si="46"/>
        <v>55.98841354723708</v>
      </c>
      <c r="J1001" t="s">
        <v>21</v>
      </c>
      <c r="K1001" t="s">
        <v>22</v>
      </c>
      <c r="L1001">
        <v>1467176400</v>
      </c>
      <c r="M1001" s="9">
        <f>(((L1001/60)/60)/24)+DATE(1970,1,1)</f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5">
      <filters>
        <filter val="failed"/>
      </filters>
    </filterColumn>
  </autoFilter>
  <conditionalFormatting sqref="F1:F1048576">
    <cfRule type="containsText" dxfId="19" priority="2" operator="containsText" text="canceled">
      <formula>NOT(ISERROR(SEARCH("canceled",F1)))</formula>
    </cfRule>
    <cfRule type="containsText" dxfId="18" priority="3" operator="containsText" text="live">
      <formula>NOT(ISERROR(SEARCH("live",F1)))</formula>
    </cfRule>
    <cfRule type="containsText" dxfId="17" priority="4" operator="containsText" text="successful">
      <formula>NOT(ISERROR(SEARCH("successful",F1)))</formula>
    </cfRule>
    <cfRule type="containsText" dxfId="16" priority="5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92D050"/>
        <color rgb="FF7030A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DE80-4A04-4404-9043-03CFBA4040E7}">
  <dimension ref="A1:F14"/>
  <sheetViews>
    <sheetView workbookViewId="0">
      <selection activeCell="F9" sqref="F9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7" t="s">
        <v>6</v>
      </c>
      <c r="B1" t="s">
        <v>2070</v>
      </c>
    </row>
    <row r="3" spans="1:6" x14ac:dyDescent="0.35">
      <c r="A3" s="7" t="s">
        <v>2068</v>
      </c>
      <c r="B3" s="7" t="s">
        <v>2069</v>
      </c>
    </row>
    <row r="4" spans="1:6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2064</v>
      </c>
      <c r="E8">
        <v>4</v>
      </c>
      <c r="F8">
        <v>4</v>
      </c>
    </row>
    <row r="9" spans="1:6" x14ac:dyDescent="0.3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AB29-5528-4E6F-9EE3-1FA31607F5B0}">
  <dimension ref="A1:F30"/>
  <sheetViews>
    <sheetView zoomScale="90" zoomScaleNormal="90" workbookViewId="0">
      <selection activeCell="G8" sqref="G8"/>
    </sheetView>
  </sheetViews>
  <sheetFormatPr defaultRowHeight="15.5" x14ac:dyDescent="0.35"/>
  <cols>
    <col min="1" max="1" width="16.9140625" bestFit="1" customWidth="1"/>
    <col min="2" max="2" width="15.25" bestFit="1" customWidth="1"/>
    <col min="3" max="3" width="5.5" bestFit="1" customWidth="1"/>
    <col min="4" max="4" width="3.75" bestFit="1" customWidth="1"/>
    <col min="5" max="5" width="9.25" bestFit="1" customWidth="1"/>
    <col min="6" max="6" width="10.58203125" bestFit="1" customWidth="1"/>
    <col min="7" max="7" width="11" bestFit="1" customWidth="1"/>
  </cols>
  <sheetData>
    <row r="1" spans="1:6" x14ac:dyDescent="0.35">
      <c r="A1" s="7" t="s">
        <v>2031</v>
      </c>
      <c r="B1" t="s">
        <v>2070</v>
      </c>
    </row>
    <row r="2" spans="1:6" x14ac:dyDescent="0.35">
      <c r="A2" s="7" t="s">
        <v>6</v>
      </c>
      <c r="B2" t="s">
        <v>2070</v>
      </c>
    </row>
    <row r="4" spans="1:6" x14ac:dyDescent="0.35">
      <c r="A4" s="7" t="s">
        <v>2068</v>
      </c>
      <c r="B4" s="7" t="s">
        <v>2069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2065</v>
      </c>
      <c r="E7">
        <v>4</v>
      </c>
      <c r="F7">
        <v>4</v>
      </c>
    </row>
    <row r="8" spans="1:6" x14ac:dyDescent="0.3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2043</v>
      </c>
      <c r="C10">
        <v>8</v>
      </c>
      <c r="E10">
        <v>10</v>
      </c>
      <c r="F10">
        <v>18</v>
      </c>
    </row>
    <row r="11" spans="1:6" x14ac:dyDescent="0.3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2057</v>
      </c>
      <c r="C15">
        <v>3</v>
      </c>
      <c r="E15">
        <v>4</v>
      </c>
      <c r="F15">
        <v>7</v>
      </c>
    </row>
    <row r="16" spans="1:6" x14ac:dyDescent="0.3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2056</v>
      </c>
      <c r="C20">
        <v>4</v>
      </c>
      <c r="E20">
        <v>4</v>
      </c>
      <c r="F20">
        <v>8</v>
      </c>
    </row>
    <row r="21" spans="1:6" x14ac:dyDescent="0.3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2063</v>
      </c>
      <c r="C22">
        <v>9</v>
      </c>
      <c r="E22">
        <v>5</v>
      </c>
      <c r="F22">
        <v>14</v>
      </c>
    </row>
    <row r="23" spans="1:6" x14ac:dyDescent="0.3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2059</v>
      </c>
      <c r="C25">
        <v>7</v>
      </c>
      <c r="E25">
        <v>14</v>
      </c>
      <c r="F25">
        <v>21</v>
      </c>
    </row>
    <row r="26" spans="1:6" x14ac:dyDescent="0.3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2062</v>
      </c>
      <c r="E29">
        <v>3</v>
      </c>
      <c r="F29">
        <v>3</v>
      </c>
    </row>
    <row r="30" spans="1:6" x14ac:dyDescent="0.3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E7C4-EDC0-4A10-BD9F-9548539188E1}">
  <dimension ref="A1:F18"/>
  <sheetViews>
    <sheetView workbookViewId="0">
      <selection activeCell="A4" sqref="A4"/>
    </sheetView>
  </sheetViews>
  <sheetFormatPr defaultRowHeight="15.5" x14ac:dyDescent="0.35"/>
  <cols>
    <col min="1" max="1" width="28.7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2031</v>
      </c>
      <c r="B1" t="s">
        <v>2070</v>
      </c>
    </row>
    <row r="2" spans="1:6" x14ac:dyDescent="0.35">
      <c r="A2" s="7" t="s">
        <v>2073</v>
      </c>
      <c r="B2" t="s">
        <v>2070</v>
      </c>
    </row>
    <row r="4" spans="1:6" x14ac:dyDescent="0.35">
      <c r="A4" s="7" t="s">
        <v>2068</v>
      </c>
      <c r="B4" s="7" t="s">
        <v>2069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8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8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8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8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8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8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8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8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8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8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8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BE6C-D5DF-43BF-BD1E-4875CB7BEA07}">
  <dimension ref="A1:H13"/>
  <sheetViews>
    <sheetView workbookViewId="0">
      <selection activeCell="K11" sqref="K11"/>
    </sheetView>
  </sheetViews>
  <sheetFormatPr defaultRowHeight="15.5" x14ac:dyDescent="0.35"/>
  <cols>
    <col min="1" max="1" width="25.25" customWidth="1"/>
    <col min="2" max="2" width="18.75" customWidth="1"/>
    <col min="3" max="3" width="15.1640625" customWidth="1"/>
    <col min="4" max="4" width="16.5" customWidth="1"/>
    <col min="5" max="5" width="13.58203125" customWidth="1"/>
    <col min="6" max="6" width="19.83203125" style="13" customWidth="1"/>
    <col min="7" max="7" width="16.6640625" style="13" customWidth="1"/>
    <col min="8" max="8" width="18.58203125" style="13" customWidth="1"/>
  </cols>
  <sheetData>
    <row r="1" spans="1:8" s="11" customFormat="1" x14ac:dyDescent="0.35">
      <c r="A1" s="11" t="s">
        <v>2086</v>
      </c>
      <c r="B1" s="11" t="s">
        <v>2087</v>
      </c>
      <c r="C1" s="11" t="s">
        <v>2105</v>
      </c>
      <c r="D1" s="11" t="s">
        <v>2088</v>
      </c>
      <c r="E1" s="11" t="s">
        <v>2089</v>
      </c>
      <c r="F1" s="12" t="s">
        <v>2090</v>
      </c>
      <c r="G1" s="12" t="s">
        <v>2091</v>
      </c>
      <c r="H1" s="12" t="s">
        <v>2092</v>
      </c>
    </row>
    <row r="2" spans="1:8" x14ac:dyDescent="0.35">
      <c r="A2" t="s">
        <v>2093</v>
      </c>
      <c r="B2">
        <f>COUNTIFS(Crowdfunding!$D:$D,"&lt;1000",Crowdfunding!$F:$F,"successful")</f>
        <v>30</v>
      </c>
      <c r="C2">
        <f>COUNTIFS(Crowdfunding!$D:$D,"&lt;1000",Crowdfunding!$F:$F,"failed")</f>
        <v>20</v>
      </c>
      <c r="D2">
        <f>COUNTIFS(Crowdfunding!$D:$D,"&lt;1000",Crowdfunding!$F:$F,"canceled")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5">
      <c r="A3" t="s">
        <v>2094</v>
      </c>
      <c r="B3">
        <f>COUNTIFS(Crowdfunding!$D:$D,"&lt;=4999",Crowdfunding!$F:$F,"successful")-COUNTIFS(Crowdfunding!$D:$D,"&lt;1000",Crowdfunding!$F:$F,"successful")</f>
        <v>191</v>
      </c>
      <c r="C3">
        <f>COUNTIFS(Crowdfunding!$D:$D,"&lt;=4999",Crowdfunding!$F:$F,"failed")-COUNTIFS(Crowdfunding!$D:$D,"&lt;1000",Crowdfunding!$F:$F,"failed")</f>
        <v>38</v>
      </c>
      <c r="D3">
        <f>COUNTIFS(Crowdfunding!$D:$D,"&lt;=4999",Crowdfunding!$F:$F,"canceled")-COUNTIFS(Crowdfunding!$D:$D,"&lt;1000",Crowdfunding!$F:$F,"canceled")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5">
      <c r="A4" t="s">
        <v>2095</v>
      </c>
      <c r="B4">
        <f>COUNTIFS(Crowdfunding!$D:$D,"&lt;=9999",Crowdfunding!$F:$F,"successful")-COUNTIFS(Crowdfunding!$D:$D,"&lt;4999",Crowdfunding!$F:$F,"successful")</f>
        <v>164</v>
      </c>
      <c r="C4">
        <f>COUNTIFS(Crowdfunding!$D:$D,"&lt;=9999",Crowdfunding!$F:$F,"failed")-COUNTIFS(Crowdfunding!$D:$D,"&lt;4999",Crowdfunding!$F:$F,"failed")</f>
        <v>126</v>
      </c>
      <c r="D4">
        <f>COUNTIFS(Crowdfunding!$D:$D,"&lt;=9999",Crowdfunding!$F:$F,"canceled")-COUNTIFS(Crowdfunding!$D:$D,"&lt;4999",Crowdfunding!$F:$F,"canceled")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5">
      <c r="A5" t="s">
        <v>2096</v>
      </c>
      <c r="B5">
        <f>COUNTIFS(Crowdfunding!$D:$D,"&lt;=14999",Crowdfunding!$F:$F,"successful")-COUNTIFS(Crowdfunding!$D:$D,"&lt;10000",Crowdfunding!$F:$F,"successful")</f>
        <v>4</v>
      </c>
      <c r="C5">
        <f>COUNTIFS(Crowdfunding!$D:$D,"&lt;=14999",Crowdfunding!$F:$F,"failed")-COUNTIFS(Crowdfunding!$D:$D,"&lt;10000",Crowdfunding!$F:$F,"failed")</f>
        <v>5</v>
      </c>
      <c r="D5">
        <f>COUNTIFS(Crowdfunding!$D:$D,"&lt;=14999",Crowdfunding!$F:$F,"canceled")-COUNTIFS(Crowdfunding!$D:$D,"&lt;10000",Crowdfunding!$F:$F,"canceled")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5">
      <c r="A6" t="s">
        <v>2097</v>
      </c>
      <c r="B6">
        <f>COUNTIFS(Crowdfunding!$D:$D,"&lt;=19999",Crowdfunding!$F:$F,"successful")-COUNTIFS(Crowdfunding!$D:$D,"&lt;15000",Crowdfunding!$F:$F,"successful")</f>
        <v>10</v>
      </c>
      <c r="C6">
        <f>COUNTIFS(Crowdfunding!$D:$D,"&lt;=19999",Crowdfunding!$F:$F,"failed")-COUNTIFS(Crowdfunding!$D:$D,"&lt;15000",Crowdfunding!$F:$F,"failed")</f>
        <v>0</v>
      </c>
      <c r="D6">
        <f>COUNTIFS(Crowdfunding!$D:$D,"&lt;=19999",Crowdfunding!$F:$F,"canceled")-COUNTIFS(Crowdfunding!$D:$D,"&lt;15000",Crowdfunding!$F:$F,"canceled")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5">
      <c r="A7" t="s">
        <v>2098</v>
      </c>
      <c r="B7">
        <f>COUNTIFS(Crowdfunding!$D:$D,"&lt;=24999",Crowdfunding!$F:$F,"successful")-COUNTIFS(Crowdfunding!$D:$D,"&lt;20000",Crowdfunding!$F:$F,"successful")</f>
        <v>7</v>
      </c>
      <c r="C7">
        <f>COUNTIFS(Crowdfunding!$D:$D,"&lt;=24999",Crowdfunding!$F:$F,"failed")-COUNTIFS(Crowdfunding!$D:$D,"&lt;20000",Crowdfunding!$F:$F,"failed")</f>
        <v>0</v>
      </c>
      <c r="D7">
        <f>COUNTIFS(Crowdfunding!$D:$D,"&lt;=24999",Crowdfunding!$F:$F,"canceled")-COUNTIFS(Crowdfunding!$D:$D,"&lt;20000",Crowdfunding!$F:$F,"canceled")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5">
      <c r="A8" t="s">
        <v>2099</v>
      </c>
      <c r="B8">
        <f>COUNTIFS(Crowdfunding!$D:$D,"&lt;=29999",Crowdfunding!$F:$F,"successful")-COUNTIFS(Crowdfunding!$D:$D,"&lt;25000",Crowdfunding!$F:$F,"successful")</f>
        <v>11</v>
      </c>
      <c r="C8">
        <f>COUNTIFS(Crowdfunding!$D:$D,"&lt;=29999",Crowdfunding!$F:$F,"failed")-COUNTIFS(Crowdfunding!$D:$D,"&lt;25000",Crowdfunding!$F:$F,"failed")</f>
        <v>3</v>
      </c>
      <c r="D8">
        <f>COUNTIFS(Crowdfunding!$D:$D,"&lt;=29999",Crowdfunding!$F:$F,"canceled")-COUNTIFS(Crowdfunding!$D:$D,"&lt;25000",Crowdfunding!$F:$F,"canceled")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5">
      <c r="A9" t="s">
        <v>2100</v>
      </c>
      <c r="B9">
        <f>COUNTIFS(Crowdfunding!$D:$D,"&lt;=34999",Crowdfunding!$F:$F,"successful")-COUNTIFS(Crowdfunding!$D:$D,"&lt;30000",Crowdfunding!$F:$F,"successful")</f>
        <v>7</v>
      </c>
      <c r="C9">
        <f>COUNTIFS(Crowdfunding!$D:$D,"&lt;=34999",Crowdfunding!$F:$F,"failed")-COUNTIFS(Crowdfunding!$D:$D,"&lt;30000",Crowdfunding!$F:$F,"failed")</f>
        <v>0</v>
      </c>
      <c r="D9">
        <f>COUNTIFS(Crowdfunding!$D:$D,"&lt;=34999",Crowdfunding!$F:$F,"canceled")-COUNTIFS(Crowdfunding!$D:$D,"&lt;30000",Crowdfunding!$F:$F,"canceled")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5">
      <c r="A10" t="s">
        <v>2101</v>
      </c>
      <c r="B10">
        <f>COUNTIFS(Crowdfunding!$D:$D,"&lt;=39999",Crowdfunding!$F:$F,"successful")-COUNTIFS(Crowdfunding!$D:$D,"&lt;35000",Crowdfunding!$F:$F,"successful")</f>
        <v>8</v>
      </c>
      <c r="C10">
        <f>COUNTIFS(Crowdfunding!$D:$D,"&lt;=39999",Crowdfunding!$F:$F,"failed")-COUNTIFS(Crowdfunding!$D:$D,"&lt;35000",Crowdfunding!$F:$F,"failed")</f>
        <v>3</v>
      </c>
      <c r="D10">
        <f>COUNTIFS(Crowdfunding!$D:$D,"&lt;=39999",Crowdfunding!$F:$F,"canceled")-COUNTIFS(Crowdfunding!$D:$D,"&lt;35000",Crowdfunding!$F:$F,"canceled")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5">
      <c r="A11" t="s">
        <v>2102</v>
      </c>
      <c r="B11">
        <f>COUNTIFS(Crowdfunding!$D:$D,"&lt;=44999",Crowdfunding!$F:$F,"successful")-COUNTIFS(Crowdfunding!$D:$D,"&lt;40000",Crowdfunding!$F:$F,"successful")</f>
        <v>11</v>
      </c>
      <c r="C11">
        <f>COUNTIFS(Crowdfunding!$D:$D,"&lt;=44999",Crowdfunding!$F:$F,"failed")-COUNTIFS(Crowdfunding!$D:$D,"&lt;40000",Crowdfunding!$F:$F,"failed")</f>
        <v>3</v>
      </c>
      <c r="D11">
        <f>COUNTIFS(Crowdfunding!$D:$D,"&lt;=44999",Crowdfunding!$F:$F,"canceled")-COUNTIFS(Crowdfunding!$D:$D,"&lt;40000",Crowdfunding!$F:$F,"canceled")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5">
      <c r="A12" t="s">
        <v>2103</v>
      </c>
      <c r="B12">
        <f>COUNTIFS(Crowdfunding!$D:$D,"&lt;=49999",Crowdfunding!$F:$F,"successful")-COUNTIFS(Crowdfunding!$D:$D,"&lt;45000",Crowdfunding!$F:$F,"successful")</f>
        <v>8</v>
      </c>
      <c r="C12">
        <f>COUNTIFS(Crowdfunding!$D:$D,"&lt;=49999",Crowdfunding!$F:$F,"failed")-COUNTIFS(Crowdfunding!$D:$D,"&lt;45000",Crowdfunding!$F:$F,"failed")</f>
        <v>3</v>
      </c>
      <c r="D12">
        <f>COUNTIFS(Crowdfunding!$D:$D,"&lt;=49999",Crowdfunding!$F:$F,"canceled")-COUNTIFS(Crowdfunding!$D:$D,"&lt;45000",Crowdfunding!$F:$F,"canceled")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5">
      <c r="A13" t="s">
        <v>2104</v>
      </c>
      <c r="B13">
        <f>COUNTIFS(Crowdfunding!$D:$D,"&gt;=50000",Crowdfunding!$F:$F,"successful")</f>
        <v>114</v>
      </c>
      <c r="C13">
        <f>COUNTIFS(Crowdfunding!$D:$D,"&gt;=50000",Crowdfunding!$F:$F,"failed")</f>
        <v>163</v>
      </c>
      <c r="D13">
        <f>COUNTIFS(Crowdfunding!$D:$D,"&gt;=50000",Crowdfunding!$F:$F,"canceled")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CF39-F6DD-4F28-9F64-CC8DDB22B311}">
  <dimension ref="A1:I566"/>
  <sheetViews>
    <sheetView tabSelected="1" workbookViewId="0">
      <selection activeCell="G8" sqref="G8"/>
    </sheetView>
  </sheetViews>
  <sheetFormatPr defaultRowHeight="15.5" x14ac:dyDescent="0.35"/>
  <cols>
    <col min="1" max="1" width="11.4140625" customWidth="1"/>
    <col min="2" max="2" width="13.58203125" customWidth="1"/>
    <col min="3" max="3" width="12.08203125" customWidth="1"/>
    <col min="4" max="4" width="14.9140625" customWidth="1"/>
    <col min="6" max="6" width="18.4140625" customWidth="1"/>
    <col min="7" max="7" width="9.75" bestFit="1" customWidth="1"/>
    <col min="8" max="8" width="20.1640625" customWidth="1"/>
  </cols>
  <sheetData>
    <row r="1" spans="1:9" x14ac:dyDescent="0.35">
      <c r="A1" s="1" t="s">
        <v>4</v>
      </c>
      <c r="B1" s="1" t="s">
        <v>5</v>
      </c>
      <c r="C1" s="1" t="s">
        <v>4</v>
      </c>
      <c r="D1" s="1" t="s">
        <v>5</v>
      </c>
      <c r="F1" s="11" t="s">
        <v>2106</v>
      </c>
      <c r="H1" s="11" t="s">
        <v>2113</v>
      </c>
    </row>
    <row r="2" spans="1:9" x14ac:dyDescent="0.35">
      <c r="A2" t="s">
        <v>20</v>
      </c>
      <c r="B2">
        <v>158</v>
      </c>
      <c r="C2" t="s">
        <v>14</v>
      </c>
      <c r="D2">
        <v>0</v>
      </c>
      <c r="F2" t="s">
        <v>2108</v>
      </c>
      <c r="G2">
        <f>AVERAGE(B:B)</f>
        <v>851.14690265486729</v>
      </c>
      <c r="H2" t="s">
        <v>2108</v>
      </c>
      <c r="I2">
        <f t="shared" ref="H2:I2" si="0">AVERAGE(D:D)</f>
        <v>585.61538461538464</v>
      </c>
    </row>
    <row r="3" spans="1:9" x14ac:dyDescent="0.35">
      <c r="A3" t="s">
        <v>20</v>
      </c>
      <c r="B3">
        <v>1425</v>
      </c>
      <c r="C3" t="s">
        <v>14</v>
      </c>
      <c r="D3">
        <v>24</v>
      </c>
      <c r="F3" t="s">
        <v>2107</v>
      </c>
      <c r="G3">
        <f>MEDIAN(B:B)</f>
        <v>201</v>
      </c>
      <c r="H3" t="s">
        <v>2107</v>
      </c>
      <c r="I3">
        <f t="shared" ref="H3:I3" si="1">MEDIAN(D:D)</f>
        <v>114.5</v>
      </c>
    </row>
    <row r="4" spans="1:9" x14ac:dyDescent="0.35">
      <c r="A4" t="s">
        <v>20</v>
      </c>
      <c r="B4">
        <v>174</v>
      </c>
      <c r="C4" t="s">
        <v>14</v>
      </c>
      <c r="D4">
        <v>53</v>
      </c>
      <c r="F4" t="s">
        <v>2109</v>
      </c>
      <c r="G4">
        <f>MIN(B:B)</f>
        <v>16</v>
      </c>
      <c r="H4" t="s">
        <v>2109</v>
      </c>
      <c r="I4">
        <f t="shared" ref="H4:I4" si="2">MIN(D:D)</f>
        <v>0</v>
      </c>
    </row>
    <row r="5" spans="1:9" x14ac:dyDescent="0.35">
      <c r="A5" t="s">
        <v>20</v>
      </c>
      <c r="B5">
        <v>227</v>
      </c>
      <c r="C5" t="s">
        <v>14</v>
      </c>
      <c r="D5">
        <v>18</v>
      </c>
      <c r="F5" t="s">
        <v>2110</v>
      </c>
      <c r="G5">
        <f>MAX(B:B)</f>
        <v>7295</v>
      </c>
      <c r="H5" t="s">
        <v>2110</v>
      </c>
      <c r="I5">
        <f t="shared" ref="H5:I5" si="3">MAX(D:D)</f>
        <v>6080</v>
      </c>
    </row>
    <row r="6" spans="1:9" x14ac:dyDescent="0.35">
      <c r="A6" t="s">
        <v>20</v>
      </c>
      <c r="B6">
        <v>220</v>
      </c>
      <c r="C6" t="s">
        <v>14</v>
      </c>
      <c r="D6">
        <v>44</v>
      </c>
      <c r="F6" t="s">
        <v>2111</v>
      </c>
      <c r="G6">
        <f>_xlfn.VAR.P(B:B)</f>
        <v>1603373.7324019109</v>
      </c>
      <c r="H6" t="s">
        <v>2111</v>
      </c>
      <c r="I6">
        <f t="shared" ref="H6:I6" si="4">_xlfn.VAR.P(D:D)</f>
        <v>921574.68174133555</v>
      </c>
    </row>
    <row r="7" spans="1:9" x14ac:dyDescent="0.35">
      <c r="A7" t="s">
        <v>20</v>
      </c>
      <c r="B7">
        <v>98</v>
      </c>
      <c r="C7" t="s">
        <v>14</v>
      </c>
      <c r="D7">
        <v>27</v>
      </c>
      <c r="F7" t="s">
        <v>2112</v>
      </c>
      <c r="G7">
        <f>_xlfn.STDEV.P(B:B)</f>
        <v>1266.2439466397898</v>
      </c>
      <c r="H7" t="s">
        <v>2112</v>
      </c>
      <c r="I7">
        <f t="shared" ref="H7:I7" si="5">_xlfn.STDEV.P(D:D)</f>
        <v>959.98681331637863</v>
      </c>
    </row>
    <row r="8" spans="1:9" x14ac:dyDescent="0.35">
      <c r="A8" t="s">
        <v>20</v>
      </c>
      <c r="B8">
        <v>100</v>
      </c>
      <c r="C8" t="s">
        <v>14</v>
      </c>
      <c r="D8">
        <v>55</v>
      </c>
    </row>
    <row r="9" spans="1:9" x14ac:dyDescent="0.35">
      <c r="A9" t="s">
        <v>20</v>
      </c>
      <c r="B9">
        <v>1249</v>
      </c>
      <c r="C9" t="s">
        <v>14</v>
      </c>
      <c r="D9">
        <v>200</v>
      </c>
    </row>
    <row r="10" spans="1:9" x14ac:dyDescent="0.35">
      <c r="A10" t="s">
        <v>20</v>
      </c>
      <c r="B10">
        <v>1396</v>
      </c>
      <c r="C10" t="s">
        <v>14</v>
      </c>
      <c r="D10">
        <v>452</v>
      </c>
    </row>
    <row r="11" spans="1:9" x14ac:dyDescent="0.35">
      <c r="A11" t="s">
        <v>20</v>
      </c>
      <c r="B11">
        <v>890</v>
      </c>
      <c r="C11" t="s">
        <v>14</v>
      </c>
      <c r="D11">
        <v>674</v>
      </c>
    </row>
    <row r="12" spans="1:9" x14ac:dyDescent="0.35">
      <c r="A12" t="s">
        <v>20</v>
      </c>
      <c r="B12">
        <v>142</v>
      </c>
      <c r="C12" t="s">
        <v>14</v>
      </c>
      <c r="D12">
        <v>558</v>
      </c>
    </row>
    <row r="13" spans="1:9" x14ac:dyDescent="0.35">
      <c r="A13" t="s">
        <v>20</v>
      </c>
      <c r="B13">
        <v>2673</v>
      </c>
      <c r="C13" t="s">
        <v>14</v>
      </c>
      <c r="D13">
        <v>15</v>
      </c>
    </row>
    <row r="14" spans="1:9" x14ac:dyDescent="0.35">
      <c r="A14" t="s">
        <v>20</v>
      </c>
      <c r="B14">
        <v>163</v>
      </c>
      <c r="C14" t="s">
        <v>14</v>
      </c>
      <c r="D14">
        <v>2307</v>
      </c>
    </row>
    <row r="15" spans="1:9" x14ac:dyDescent="0.35">
      <c r="A15" t="s">
        <v>20</v>
      </c>
      <c r="B15">
        <v>2220</v>
      </c>
      <c r="C15" t="s">
        <v>14</v>
      </c>
      <c r="D15">
        <v>88</v>
      </c>
    </row>
    <row r="16" spans="1:9" x14ac:dyDescent="0.35">
      <c r="A16" t="s">
        <v>20</v>
      </c>
      <c r="B16">
        <v>1606</v>
      </c>
      <c r="C16" t="s">
        <v>14</v>
      </c>
      <c r="D16">
        <v>48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1047940">
    <cfRule type="containsText" dxfId="3" priority="1" operator="containsText" text="canceled">
      <formula>NOT(ISERROR(SEARCH("canceled",C1)))</formula>
    </cfRule>
    <cfRule type="containsText" dxfId="2" priority="2" operator="containsText" text="live">
      <formula>NOT(ISERROR(SEARCH("live",C1)))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Table1</vt:lpstr>
      <vt:lpstr>Pivot Table2</vt:lpstr>
      <vt:lpstr>Pivot Table3</vt:lpstr>
      <vt:lpstr>Outcome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Foster Matsukubo</cp:lastModifiedBy>
  <dcterms:created xsi:type="dcterms:W3CDTF">2021-09-29T18:52:28Z</dcterms:created>
  <dcterms:modified xsi:type="dcterms:W3CDTF">2024-03-31T21:13:43Z</dcterms:modified>
</cp:coreProperties>
</file>