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uzi\Downloads\"/>
    </mc:Choice>
  </mc:AlternateContent>
  <xr:revisionPtr revIDLastSave="0" documentId="8_{545F47BE-08FD-4BFA-9C27-C96B46D3D55D}" xr6:coauthVersionLast="47" xr6:coauthVersionMax="47" xr10:uidLastSave="{00000000-0000-0000-0000-000000000000}"/>
  <bookViews>
    <workbookView xWindow="1272" yWindow="-96" windowWidth="21864" windowHeight="13152" xr2:uid="{1117579D-4FA0-4784-9C13-8CF96549B3DB}"/>
  </bookViews>
  <sheets>
    <sheet name="Sheet1" sheetId="1" r:id="rId1"/>
  </sheets>
  <definedNames>
    <definedName name="CategoryList">SalesDataTable.Category</definedName>
    <definedName name="CustomerList">_FV(SalesDataTable[],"Customer Name",TRUE)</definedName>
    <definedName name="ProductList" comment="List of all products">SalesDataTable.Product</definedName>
    <definedName name="RegionList" comment="List of regions">SalesDataTable.Region</definedName>
    <definedName name="SalesAmount" comment="Range containing sales values">SalesDataTable[Sales Amount]</definedName>
  </definedNames>
  <calcPr calcId="191029"/>
  <pivotCaches>
    <pivotCache cacheId="4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5" i="1" l="1" a="1"/>
  <c r="Z15" i="1" s="1"/>
  <c r="Z14" i="1" a="1"/>
  <c r="Z14" i="1" s="1"/>
  <c r="Q6" i="1" a="1"/>
  <c r="Q6" i="1" s="1"/>
  <c r="P6" i="1" a="1"/>
  <c r="P6" i="1" s="1"/>
  <c r="T13" i="1"/>
  <c r="V15" i="1"/>
  <c r="V14" i="1"/>
  <c r="V13" i="1"/>
  <c r="U15" i="1"/>
  <c r="U14" i="1"/>
  <c r="U13" i="1"/>
  <c r="T15" i="1"/>
  <c r="T14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K2" i="1" a="1"/>
  <c r="K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<sst xmlns="http://schemas.openxmlformats.org/spreadsheetml/2006/main" count="341" uniqueCount="113">
  <si>
    <t>Order ID</t>
  </si>
  <si>
    <t>Order Date</t>
  </si>
  <si>
    <t>Product</t>
  </si>
  <si>
    <t>Category</t>
  </si>
  <si>
    <t>Region</t>
  </si>
  <si>
    <t>Sales Amount</t>
  </si>
  <si>
    <t>Quantity</t>
  </si>
  <si>
    <t>Customer Name</t>
  </si>
  <si>
    <t>Salesperson</t>
  </si>
  <si>
    <t>ORD1013</t>
  </si>
  <si>
    <t>Monitor</t>
  </si>
  <si>
    <t>Electronics</t>
  </si>
  <si>
    <t>North</t>
  </si>
  <si>
    <t>Customer 3</t>
  </si>
  <si>
    <t>Sophia</t>
  </si>
  <si>
    <t>ORD1039</t>
  </si>
  <si>
    <t>Laptop</t>
  </si>
  <si>
    <t>East</t>
  </si>
  <si>
    <t>Customer 18</t>
  </si>
  <si>
    <t>Robert</t>
  </si>
  <si>
    <t>ORD1030</t>
  </si>
  <si>
    <t>South</t>
  </si>
  <si>
    <t>Customer 14</t>
  </si>
  <si>
    <t>John</t>
  </si>
  <si>
    <t>ORD1045</t>
  </si>
  <si>
    <t>Printer</t>
  </si>
  <si>
    <t>Accessories</t>
  </si>
  <si>
    <t>ORD1017</t>
  </si>
  <si>
    <t>Customer 2</t>
  </si>
  <si>
    <t>ORD1048</t>
  </si>
  <si>
    <t>Mouse</t>
  </si>
  <si>
    <t>N/A</t>
  </si>
  <si>
    <t>ORD1026</t>
  </si>
  <si>
    <t>West</t>
  </si>
  <si>
    <t>Customer 16</t>
  </si>
  <si>
    <t>ORD1025</t>
  </si>
  <si>
    <t>Customer 9</t>
  </si>
  <si>
    <t>ORD1032</t>
  </si>
  <si>
    <t>Customer 4</t>
  </si>
  <si>
    <t>ORD1019</t>
  </si>
  <si>
    <t>Customer 1</t>
  </si>
  <si>
    <t>ORD1012</t>
  </si>
  <si>
    <t>Keyboard</t>
  </si>
  <si>
    <t>Alice</t>
  </si>
  <si>
    <t>ORD1004</t>
  </si>
  <si>
    <t>ORD1037</t>
  </si>
  <si>
    <t>ORD1008</t>
  </si>
  <si>
    <t>ORD1003</t>
  </si>
  <si>
    <t>Customer 20</t>
  </si>
  <si>
    <t>ORD1006</t>
  </si>
  <si>
    <t>Customer 8</t>
  </si>
  <si>
    <t>ORD1041</t>
  </si>
  <si>
    <t>Customer 7</t>
  </si>
  <si>
    <t>ORD1046</t>
  </si>
  <si>
    <t>ORD1047</t>
  </si>
  <si>
    <t>Customer 17</t>
  </si>
  <si>
    <t>ORD1015</t>
  </si>
  <si>
    <t>ORD1009</t>
  </si>
  <si>
    <t>ORD1016</t>
  </si>
  <si>
    <t>Customer 12</t>
  </si>
  <si>
    <t>ORD1024</t>
  </si>
  <si>
    <t>Customer 19</t>
  </si>
  <si>
    <t>ORD1034</t>
  </si>
  <si>
    <t>ORD1031</t>
  </si>
  <si>
    <t>Customer 6</t>
  </si>
  <si>
    <t>ORD1000</t>
  </si>
  <si>
    <t>ORD1044</t>
  </si>
  <si>
    <t>Customer 13</t>
  </si>
  <si>
    <t>ORD1027</t>
  </si>
  <si>
    <t>ORD1033</t>
  </si>
  <si>
    <t>ORD1005</t>
  </si>
  <si>
    <t>ORD1029</t>
  </si>
  <si>
    <t>ORD1011</t>
  </si>
  <si>
    <t>Customer 15</t>
  </si>
  <si>
    <t>ORD1036</t>
  </si>
  <si>
    <t>ORD1001</t>
  </si>
  <si>
    <t>Customer 5</t>
  </si>
  <si>
    <t>ORD1021</t>
  </si>
  <si>
    <t>ORD1002</t>
  </si>
  <si>
    <t>ORD1043</t>
  </si>
  <si>
    <t>ORD1035</t>
  </si>
  <si>
    <t>ORD1023</t>
  </si>
  <si>
    <t>ORD1040</t>
  </si>
  <si>
    <t>ORD1010</t>
  </si>
  <si>
    <t>ORD1022</t>
  </si>
  <si>
    <t>ORD1018</t>
  </si>
  <si>
    <t>ORD1049</t>
  </si>
  <si>
    <t>ORD1020</t>
  </si>
  <si>
    <t>ORD1007</t>
  </si>
  <si>
    <t>ORD1042</t>
  </si>
  <si>
    <t>ORD1014</t>
  </si>
  <si>
    <t>ORD1028</t>
  </si>
  <si>
    <t>ORD1038</t>
  </si>
  <si>
    <t>Sales Status</t>
  </si>
  <si>
    <t xml:space="preserve">Category Bonus </t>
  </si>
  <si>
    <t>Region Sales Total</t>
  </si>
  <si>
    <t xml:space="preserve">Product Count </t>
  </si>
  <si>
    <t>LOOKUP Value</t>
  </si>
  <si>
    <t>Result ( VLOOKUP)</t>
  </si>
  <si>
    <t>Result ( XLOOKUP)</t>
  </si>
  <si>
    <t>Result ( INDEX + MATCH)</t>
  </si>
  <si>
    <t>Lookup by Order ID</t>
  </si>
  <si>
    <t>Enter Order ID:</t>
  </si>
  <si>
    <t>Unique Products</t>
  </si>
  <si>
    <t>Select Product:</t>
  </si>
  <si>
    <t>Selected Product Info:</t>
  </si>
  <si>
    <t>Min Sales</t>
  </si>
  <si>
    <t>Max Sales</t>
  </si>
  <si>
    <t>Row Labels</t>
  </si>
  <si>
    <t>(blank)</t>
  </si>
  <si>
    <t>Grand Total</t>
  </si>
  <si>
    <t>Column Labels</t>
  </si>
  <si>
    <t>Sum of 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</si>
</sst>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9" formatCode="&quot;$&quot;#,##0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rgb="FF2C2C36"/>
      <name val="Arial"/>
      <family val="2"/>
    </font>
    <font>
      <b/>
      <sz val="14"/>
      <color theme="1"/>
      <name val="Aptos Narrow"/>
      <family val="2"/>
      <scheme val="minor"/>
    </font>
    <font>
      <b/>
      <sz val="10"/>
      <color rgb="FF111827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1D1D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0" xfId="0" applyNumberFormat="1"/>
    <xf numFmtId="169" fontId="1" fillId="0" borderId="2" xfId="0" applyNumberFormat="1" applyFont="1" applyBorder="1" applyAlignment="1">
      <alignment horizontal="center" vertical="top"/>
    </xf>
    <xf numFmtId="169" fontId="0" fillId="0" borderId="0" xfId="0" applyNumberFormat="1"/>
    <xf numFmtId="9" fontId="1" fillId="0" borderId="2" xfId="0" applyNumberFormat="1" applyFont="1" applyBorder="1" applyAlignment="1">
      <alignment horizontal="center" vertical="top"/>
    </xf>
    <xf numFmtId="9" fontId="0" fillId="0" borderId="0" xfId="0" applyNumberFormat="1"/>
    <xf numFmtId="0" fontId="2" fillId="0" borderId="0" xfId="0" applyFont="1" applyFill="1" applyAlignment="1">
      <alignment vertical="center"/>
    </xf>
    <xf numFmtId="0" fontId="3" fillId="3" borderId="0" xfId="0" applyFont="1" applyFill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6" fillId="3" borderId="1" xfId="0" applyFont="1" applyFill="1" applyBorder="1"/>
    <xf numFmtId="0" fontId="0" fillId="0" borderId="1" xfId="0" applyBorder="1"/>
    <xf numFmtId="0" fontId="7" fillId="3" borderId="1" xfId="0" applyFont="1" applyFill="1" applyBorder="1"/>
    <xf numFmtId="0" fontId="7" fillId="0" borderId="1" xfId="0" applyFont="1" applyBorder="1"/>
    <xf numFmtId="169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numFmt numFmtId="13" formatCode="0%"/>
    </dxf>
    <dxf>
      <numFmt numFmtId="169" formatCode="&quot;$&quot;#,##0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472440</xdr:colOff>
      <xdr:row>18</xdr:row>
      <xdr:rowOff>34290</xdr:rowOff>
    </xdr:from>
    <xdr:to>
      <xdr:col>32</xdr:col>
      <xdr:colOff>64770</xdr:colOff>
      <xdr:row>25</xdr:row>
      <xdr:rowOff>91440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994F710-CC28-95E3-B97F-1765A9E4DD77}"/>
            </a:ext>
          </a:extLst>
        </xdr:cNvPr>
        <xdr:cNvSpPr txBox="1"/>
      </xdr:nvSpPr>
      <xdr:spPr>
        <a:xfrm>
          <a:off x="27191970" y="3375660"/>
          <a:ext cx="3307080" cy="133731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VLOOKUP: 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Best for simple lookups from left to right.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XLOOKUP: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More powerful and flexible; supports reverse lookup.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INDEX + MATCH: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Most versatile — works with rows and columns dynamically. </a:t>
          </a:r>
        </a:p>
        <a:p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ouzia Ashfaq" refreshedDate="45840.144866782408" createdVersion="8" refreshedVersion="8" minRefreshableVersion="3" recordCount="50" xr:uid="{096381BF-E042-4094-ADD0-2812C33706AF}">
  <cacheSource type="worksheet">
    <worksheetSource name="SalesDataTable"/>
  </cacheSource>
  <cacheFields count="13">
    <cacheField name="Order ID" numFmtId="0">
      <sharedItems/>
    </cacheField>
    <cacheField name="Order Date" numFmtId="164">
      <sharedItems containsSemiMixedTypes="0" containsNonDate="0" containsDate="1" containsString="0" minDate="2024-01-01T00:00:00" maxDate="2024-02-20T00:00:00"/>
    </cacheField>
    <cacheField name="Product" numFmtId="0">
      <sharedItems/>
    </cacheField>
    <cacheField name="Category" numFmtId="0">
      <sharedItems count="2">
        <s v="Electronics"/>
        <s v="Accessories"/>
      </sharedItems>
    </cacheField>
    <cacheField name="Region" numFmtId="0">
      <sharedItems containsBlank="1" count="5">
        <s v="North"/>
        <s v="East"/>
        <s v="South"/>
        <s v="West"/>
        <m/>
      </sharedItems>
    </cacheField>
    <cacheField name="Sales Amount" numFmtId="169">
      <sharedItems containsMixedTypes="1" containsNumber="1" containsInteger="1" minValue="297" maxValue="4879"/>
    </cacheField>
    <cacheField name="Quantity" numFmtId="0">
      <sharedItems containsSemiMixedTypes="0" containsString="0" containsNumber="1" containsInteger="1" minValue="1" maxValue="9"/>
    </cacheField>
    <cacheField name="Customer Name" numFmtId="0">
      <sharedItems/>
    </cacheField>
    <cacheField name="Salesperson" numFmtId="0">
      <sharedItems/>
    </cacheField>
    <cacheField name="Sales Status" numFmtId="0">
      <sharedItems/>
    </cacheField>
    <cacheField name="Category Bonus " numFmtId="9">
      <sharedItems containsSemiMixedTypes="0" containsString="0" containsNumber="1" minValue="0.03" maxValue="0.05"/>
    </cacheField>
    <cacheField name="Region Sales Total" numFmtId="0">
      <sharedItems containsSemiMixedTypes="0" containsString="0" containsNumber="1" containsInteger="1" minValue="0" maxValue="39837"/>
    </cacheField>
    <cacheField name="Product Count " numFmtId="0">
      <sharedItems containsSemiMixedTypes="0" containsString="0" containsNumber="1" containsInteger="1" minValue="5" maxValue="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s v="ORD1013"/>
    <d v="2024-01-01T00:00:00"/>
    <s v="Monitor"/>
    <x v="0"/>
    <x v="0"/>
    <n v="2775"/>
    <n v="3"/>
    <s v="Customer 3"/>
    <s v="Sophia"/>
    <s v="Medium"/>
    <n v="0.05"/>
    <n v="35826"/>
    <n v="12"/>
  </r>
  <r>
    <s v="ORD1039"/>
    <d v="2024-01-02T00:00:00"/>
    <s v="Laptop"/>
    <x v="0"/>
    <x v="1"/>
    <n v="1382"/>
    <n v="4"/>
    <s v="Customer 18"/>
    <s v="Robert"/>
    <s v="Low"/>
    <n v="0.05"/>
    <n v="31897"/>
    <n v="10"/>
  </r>
  <r>
    <s v="ORD1030"/>
    <d v="2024-01-03T00:00:00"/>
    <s v="Monitor"/>
    <x v="0"/>
    <x v="2"/>
    <n v="809"/>
    <n v="4"/>
    <s v="Customer 14"/>
    <s v="John"/>
    <s v="Low"/>
    <n v="0.05"/>
    <n v="26091"/>
    <n v="12"/>
  </r>
  <r>
    <s v="ORD1045"/>
    <d v="2024-01-04T00:00:00"/>
    <s v="Printer"/>
    <x v="1"/>
    <x v="1"/>
    <n v="4844"/>
    <n v="3"/>
    <s v="Customer 18"/>
    <s v="John"/>
    <s v="High"/>
    <n v="0.03"/>
    <n v="31897"/>
    <n v="9"/>
  </r>
  <r>
    <s v="ORD1017"/>
    <d v="2024-01-05T00:00:00"/>
    <s v="Monitor"/>
    <x v="0"/>
    <x v="2"/>
    <n v="4513"/>
    <n v="3"/>
    <s v="Customer 2"/>
    <s v="Sophia"/>
    <s v="High"/>
    <n v="0.05"/>
    <n v="26091"/>
    <n v="12"/>
  </r>
  <r>
    <s v="ORD1048"/>
    <d v="2024-01-06T00:00:00"/>
    <s v="Mouse"/>
    <x v="1"/>
    <x v="2"/>
    <s v="N/A"/>
    <n v="3"/>
    <s v="Customer 3"/>
    <s v="Robert"/>
    <s v="High"/>
    <n v="0.03"/>
    <n v="26091"/>
    <n v="14"/>
  </r>
  <r>
    <s v="ORD1026"/>
    <d v="2024-01-07T00:00:00"/>
    <s v="Mouse"/>
    <x v="0"/>
    <x v="3"/>
    <n v="4879"/>
    <n v="4"/>
    <s v="Customer 16"/>
    <s v="John"/>
    <s v="High"/>
    <n v="0.05"/>
    <n v="39837"/>
    <n v="14"/>
  </r>
  <r>
    <s v="ORD1025"/>
    <d v="2024-01-08T00:00:00"/>
    <s v="Mouse"/>
    <x v="1"/>
    <x v="1"/>
    <n v="763"/>
    <n v="7"/>
    <s v="Customer 9"/>
    <s v="Sophia"/>
    <s v="Low"/>
    <n v="0.03"/>
    <n v="31897"/>
    <n v="14"/>
  </r>
  <r>
    <s v="ORD1032"/>
    <d v="2024-01-09T00:00:00"/>
    <s v="Mouse"/>
    <x v="0"/>
    <x v="0"/>
    <n v="2098"/>
    <n v="4"/>
    <s v="Customer 4"/>
    <s v="Robert"/>
    <s v="Medium"/>
    <n v="0.05"/>
    <n v="35826"/>
    <n v="14"/>
  </r>
  <r>
    <s v="ORD1019"/>
    <d v="2024-01-10T00:00:00"/>
    <s v="Printer"/>
    <x v="0"/>
    <x v="0"/>
    <n v="3545"/>
    <n v="9"/>
    <s v="Customer 1"/>
    <s v="Sophia"/>
    <s v="Medium"/>
    <n v="0.05"/>
    <n v="35826"/>
    <n v="9"/>
  </r>
  <r>
    <s v="ORD1012"/>
    <d v="2024-01-11T00:00:00"/>
    <s v="Keyboard"/>
    <x v="1"/>
    <x v="4"/>
    <n v="3843"/>
    <n v="1"/>
    <s v="Customer 4"/>
    <s v="Alice"/>
    <s v="Medium"/>
    <n v="0.03"/>
    <n v="0"/>
    <n v="5"/>
  </r>
  <r>
    <s v="ORD1004"/>
    <d v="2024-01-12T00:00:00"/>
    <s v="Laptop"/>
    <x v="1"/>
    <x v="0"/>
    <n v="1595"/>
    <n v="8"/>
    <s v="Customer 1"/>
    <s v="John"/>
    <s v="Low"/>
    <n v="0.03"/>
    <n v="35826"/>
    <n v="10"/>
  </r>
  <r>
    <s v="ORD1037"/>
    <d v="2024-01-13T00:00:00"/>
    <s v="Mouse"/>
    <x v="1"/>
    <x v="0"/>
    <n v="3404"/>
    <n v="7"/>
    <s v="Customer 14"/>
    <s v="Alice"/>
    <s v="Medium"/>
    <n v="0.03"/>
    <n v="35826"/>
    <n v="14"/>
  </r>
  <r>
    <s v="ORD1008"/>
    <d v="2024-01-14T00:00:00"/>
    <s v="Monitor"/>
    <x v="0"/>
    <x v="1"/>
    <n v="3863"/>
    <n v="2"/>
    <s v="Customer 16"/>
    <s v="Robert"/>
    <s v="Medium"/>
    <n v="0.05"/>
    <n v="31897"/>
    <n v="12"/>
  </r>
  <r>
    <s v="ORD1003"/>
    <d v="2024-01-15T00:00:00"/>
    <s v="Mouse"/>
    <x v="1"/>
    <x v="2"/>
    <n v="1953"/>
    <n v="8"/>
    <s v="Customer 20"/>
    <s v="Alice"/>
    <s v="Low"/>
    <n v="0.03"/>
    <n v="26091"/>
    <n v="14"/>
  </r>
  <r>
    <s v="ORD1006"/>
    <d v="2024-01-16T00:00:00"/>
    <s v="Monitor"/>
    <x v="0"/>
    <x v="1"/>
    <n v="4759"/>
    <n v="1"/>
    <s v="Customer 8"/>
    <s v="Alice"/>
    <s v="High"/>
    <n v="0.05"/>
    <n v="31897"/>
    <n v="12"/>
  </r>
  <r>
    <s v="ORD1041"/>
    <d v="2024-01-17T00:00:00"/>
    <s v="Monitor"/>
    <x v="0"/>
    <x v="2"/>
    <n v="1391"/>
    <n v="9"/>
    <s v="Customer 7"/>
    <s v="Robert"/>
    <s v="Low"/>
    <n v="0.05"/>
    <n v="26091"/>
    <n v="12"/>
  </r>
  <r>
    <s v="ORD1046"/>
    <d v="2024-01-18T00:00:00"/>
    <s v="Mouse"/>
    <x v="1"/>
    <x v="0"/>
    <n v="3681"/>
    <n v="9"/>
    <s v="Customer 3"/>
    <s v="Sophia"/>
    <s v="Medium"/>
    <n v="0.03"/>
    <n v="35826"/>
    <n v="14"/>
  </r>
  <r>
    <s v="ORD1047"/>
    <d v="2024-01-19T00:00:00"/>
    <s v="Printer"/>
    <x v="1"/>
    <x v="0"/>
    <n v="3557"/>
    <n v="2"/>
    <s v="Customer 17"/>
    <s v="Alice"/>
    <s v="Medium"/>
    <n v="0.03"/>
    <n v="35826"/>
    <n v="9"/>
  </r>
  <r>
    <s v="ORD1015"/>
    <d v="2024-01-20T00:00:00"/>
    <s v="Monitor"/>
    <x v="0"/>
    <x v="0"/>
    <n v="1736"/>
    <n v="7"/>
    <s v="Customer 1"/>
    <s v="Sophia"/>
    <s v="Low"/>
    <n v="0.05"/>
    <n v="35826"/>
    <n v="12"/>
  </r>
  <r>
    <s v="ORD1009"/>
    <d v="2024-01-21T00:00:00"/>
    <s v="Monitor"/>
    <x v="0"/>
    <x v="3"/>
    <n v="3796"/>
    <n v="3"/>
    <s v="Customer 16"/>
    <s v="Alice"/>
    <s v="Medium"/>
    <n v="0.05"/>
    <n v="39837"/>
    <n v="12"/>
  </r>
  <r>
    <s v="ORD1016"/>
    <d v="2024-01-22T00:00:00"/>
    <s v="Mouse"/>
    <x v="1"/>
    <x v="2"/>
    <n v="3099"/>
    <n v="7"/>
    <s v="Customer 12"/>
    <s v="Sophia"/>
    <s v="Medium"/>
    <n v="0.03"/>
    <n v="26091"/>
    <n v="14"/>
  </r>
  <r>
    <s v="ORD1024"/>
    <d v="2024-01-23T00:00:00"/>
    <s v="Monitor"/>
    <x v="1"/>
    <x v="3"/>
    <n v="3252"/>
    <n v="9"/>
    <s v="Customer 19"/>
    <s v="Robert"/>
    <s v="Medium"/>
    <n v="0.03"/>
    <n v="39837"/>
    <n v="12"/>
  </r>
  <r>
    <s v="ORD1034"/>
    <d v="2024-01-24T00:00:00"/>
    <s v="Monitor"/>
    <x v="1"/>
    <x v="3"/>
    <n v="798"/>
    <n v="4"/>
    <s v="Customer 14"/>
    <s v="Alice"/>
    <s v="Low"/>
    <n v="0.03"/>
    <n v="39837"/>
    <n v="12"/>
  </r>
  <r>
    <s v="ORD1031"/>
    <d v="2024-01-25T00:00:00"/>
    <s v="Mouse"/>
    <x v="0"/>
    <x v="1"/>
    <n v="2260"/>
    <n v="1"/>
    <s v="Customer 6"/>
    <s v="Robert"/>
    <s v="Medium"/>
    <n v="0.05"/>
    <n v="31897"/>
    <n v="14"/>
  </r>
  <r>
    <s v="ORD1000"/>
    <d v="2024-01-26T00:00:00"/>
    <s v="Mouse"/>
    <x v="0"/>
    <x v="3"/>
    <n v="4197"/>
    <n v="2"/>
    <s v="Customer 6"/>
    <s v="Alice"/>
    <s v="High"/>
    <n v="0.05"/>
    <n v="39837"/>
    <n v="14"/>
  </r>
  <r>
    <s v="ORD1044"/>
    <d v="2024-01-27T00:00:00"/>
    <s v="Laptop"/>
    <x v="0"/>
    <x v="1"/>
    <n v="4837"/>
    <n v="1"/>
    <s v="Customer 13"/>
    <s v="Robert"/>
    <s v="High"/>
    <n v="0.05"/>
    <n v="31897"/>
    <n v="10"/>
  </r>
  <r>
    <s v="ORD1027"/>
    <d v="2024-01-28T00:00:00"/>
    <s v="Printer"/>
    <x v="0"/>
    <x v="1"/>
    <n v="954"/>
    <n v="5"/>
    <s v="Customer 19"/>
    <s v="Robert"/>
    <s v="Low"/>
    <n v="0.05"/>
    <n v="31897"/>
    <n v="9"/>
  </r>
  <r>
    <s v="ORD1033"/>
    <d v="2024-01-29T00:00:00"/>
    <s v="Printer"/>
    <x v="0"/>
    <x v="3"/>
    <n v="3574"/>
    <n v="5"/>
    <s v="Customer 8"/>
    <s v="Alice"/>
    <s v="Medium"/>
    <n v="0.05"/>
    <n v="39837"/>
    <n v="9"/>
  </r>
  <r>
    <s v="ORD1005"/>
    <d v="2024-01-30T00:00:00"/>
    <s v="Monitor"/>
    <x v="0"/>
    <x v="2"/>
    <n v="1807"/>
    <n v="7"/>
    <s v="Customer 2"/>
    <s v="Alice"/>
    <s v="Low"/>
    <n v="0.05"/>
    <n v="26091"/>
    <n v="12"/>
  </r>
  <r>
    <s v="ORD1029"/>
    <d v="2024-01-31T00:00:00"/>
    <s v="Printer"/>
    <x v="1"/>
    <x v="2"/>
    <n v="2877"/>
    <n v="9"/>
    <s v="Customer 1"/>
    <s v="Alice"/>
    <s v="Medium"/>
    <n v="0.03"/>
    <n v="26091"/>
    <n v="9"/>
  </r>
  <r>
    <s v="ORD1011"/>
    <d v="2024-02-01T00:00:00"/>
    <s v="Monitor"/>
    <x v="0"/>
    <x v="2"/>
    <n v="1833"/>
    <n v="9"/>
    <s v="Customer 15"/>
    <s v="John"/>
    <s v="Low"/>
    <n v="0.05"/>
    <n v="26091"/>
    <n v="12"/>
  </r>
  <r>
    <s v="ORD1036"/>
    <d v="2024-02-02T00:00:00"/>
    <s v="Laptop"/>
    <x v="0"/>
    <x v="2"/>
    <n v="3610"/>
    <n v="3"/>
    <s v="Customer 1"/>
    <s v="Sophia"/>
    <s v="Medium"/>
    <n v="0.05"/>
    <n v="26091"/>
    <n v="10"/>
  </r>
  <r>
    <s v="ORD1001"/>
    <d v="2024-02-03T00:00:00"/>
    <s v="Mouse"/>
    <x v="0"/>
    <x v="2"/>
    <n v="302"/>
    <n v="3"/>
    <s v="Customer 5"/>
    <s v="John"/>
    <s v="Low"/>
    <n v="0.05"/>
    <n v="26091"/>
    <n v="14"/>
  </r>
  <r>
    <s v="ORD1021"/>
    <d v="2024-02-04T00:00:00"/>
    <s v="Mouse"/>
    <x v="1"/>
    <x v="3"/>
    <n v="3355"/>
    <n v="3"/>
    <s v="Customer 16"/>
    <s v="John"/>
    <s v="Medium"/>
    <n v="0.03"/>
    <n v="39837"/>
    <n v="14"/>
  </r>
  <r>
    <s v="ORD1002"/>
    <d v="2024-02-05T00:00:00"/>
    <s v="Mouse"/>
    <x v="0"/>
    <x v="3"/>
    <n v="4318"/>
    <n v="4"/>
    <s v="Customer 19"/>
    <s v="Robert"/>
    <s v="High"/>
    <n v="0.05"/>
    <n v="39837"/>
    <n v="14"/>
  </r>
  <r>
    <s v="ORD1043"/>
    <d v="2024-02-06T00:00:00"/>
    <s v="Printer"/>
    <x v="0"/>
    <x v="0"/>
    <n v="4596"/>
    <n v="8"/>
    <s v="Customer 4"/>
    <s v="Alice"/>
    <s v="High"/>
    <n v="0.05"/>
    <n v="35826"/>
    <n v="9"/>
  </r>
  <r>
    <s v="ORD1035"/>
    <d v="2024-02-07T00:00:00"/>
    <s v="Laptop"/>
    <x v="1"/>
    <x v="2"/>
    <n v="866"/>
    <n v="6"/>
    <s v="Customer 3"/>
    <s v="Sophia"/>
    <s v="Low"/>
    <n v="0.03"/>
    <n v="26091"/>
    <n v="10"/>
  </r>
  <r>
    <s v="ORD1023"/>
    <d v="2024-02-08T00:00:00"/>
    <s v="Printer"/>
    <x v="0"/>
    <x v="3"/>
    <n v="4489"/>
    <n v="8"/>
    <s v="Customer 17"/>
    <s v="Robert"/>
    <s v="High"/>
    <n v="0.05"/>
    <n v="39837"/>
    <n v="9"/>
  </r>
  <r>
    <s v="ORD1040"/>
    <d v="2024-02-09T00:00:00"/>
    <s v="Printer"/>
    <x v="0"/>
    <x v="0"/>
    <n v="2427"/>
    <n v="1"/>
    <s v="Customer 17"/>
    <s v="John"/>
    <s v="Medium"/>
    <n v="0.05"/>
    <n v="35826"/>
    <n v="9"/>
  </r>
  <r>
    <s v="ORD1010"/>
    <d v="2024-02-10T00:00:00"/>
    <s v="Laptop"/>
    <x v="0"/>
    <x v="2"/>
    <n v="3031"/>
    <n v="8"/>
    <s v="Customer 12"/>
    <s v="Alice"/>
    <s v="Medium"/>
    <n v="0.05"/>
    <n v="26091"/>
    <n v="10"/>
  </r>
  <r>
    <s v="ORD1022"/>
    <d v="2024-02-11T00:00:00"/>
    <s v="Laptop"/>
    <x v="0"/>
    <x v="1"/>
    <n v="297"/>
    <n v="4"/>
    <s v="Customer 14"/>
    <s v="Robert"/>
    <s v="Low"/>
    <n v="0.05"/>
    <n v="31897"/>
    <n v="10"/>
  </r>
  <r>
    <s v="ORD1018"/>
    <d v="2024-02-12T00:00:00"/>
    <s v="Laptop"/>
    <x v="0"/>
    <x v="0"/>
    <n v="2030"/>
    <n v="1"/>
    <s v="Customer 6"/>
    <s v="Alice"/>
    <s v="Medium"/>
    <n v="0.05"/>
    <n v="35826"/>
    <n v="10"/>
  </r>
  <r>
    <s v="ORD1049"/>
    <d v="2024-02-13T00:00:00"/>
    <s v="Laptop"/>
    <x v="1"/>
    <x v="3"/>
    <n v="3682"/>
    <n v="8"/>
    <s v="Customer 3"/>
    <s v="Robert"/>
    <s v="Medium"/>
    <n v="0.03"/>
    <n v="39837"/>
    <n v="10"/>
  </r>
  <r>
    <s v="ORD1020"/>
    <d v="2024-02-14T00:00:00"/>
    <s v="Mouse"/>
    <x v="1"/>
    <x v="1"/>
    <n v="708"/>
    <n v="4"/>
    <s v="Customer 9"/>
    <s v="Alice"/>
    <s v="Low"/>
    <n v="0.03"/>
    <n v="31897"/>
    <n v="14"/>
  </r>
  <r>
    <s v="ORD1007"/>
    <d v="2024-02-15T00:00:00"/>
    <s v="Keyboard"/>
    <x v="1"/>
    <x v="1"/>
    <n v="3372"/>
    <n v="6"/>
    <s v="Customer 5"/>
    <s v="John"/>
    <s v="Medium"/>
    <n v="0.03"/>
    <n v="31897"/>
    <n v="5"/>
  </r>
  <r>
    <s v="ORD1042"/>
    <d v="2024-02-16T00:00:00"/>
    <s v="Keyboard"/>
    <x v="0"/>
    <x v="1"/>
    <n v="1247"/>
    <n v="8"/>
    <s v="Customer 17"/>
    <s v="Sophia"/>
    <s v="Low"/>
    <n v="0.05"/>
    <n v="31897"/>
    <n v="5"/>
  </r>
  <r>
    <s v="ORD1014"/>
    <d v="2024-02-17T00:00:00"/>
    <s v="Laptop"/>
    <x v="0"/>
    <x v="0"/>
    <n v="4382"/>
    <n v="4"/>
    <s v="Customer 14"/>
    <s v="John"/>
    <s v="High"/>
    <n v="0.05"/>
    <n v="35826"/>
    <n v="10"/>
  </r>
  <r>
    <s v="ORD1028"/>
    <d v="2024-02-18T00:00:00"/>
    <s v="Keyboard"/>
    <x v="0"/>
    <x v="3"/>
    <n v="3497"/>
    <n v="3"/>
    <s v="Customer 3"/>
    <s v="Sophia"/>
    <s v="Medium"/>
    <n v="0.05"/>
    <n v="39837"/>
    <n v="5"/>
  </r>
  <r>
    <s v="ORD1038"/>
    <d v="2024-02-19T00:00:00"/>
    <s v="Keyboard"/>
    <x v="1"/>
    <x v="1"/>
    <n v="2611"/>
    <n v="9"/>
    <s v="Customer 1"/>
    <s v="Alice"/>
    <s v="Medium"/>
    <n v="0.03"/>
    <n v="31897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1B24A7-CDDD-4B4F-8644-FBD91D697C54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D8:AG15" firstHeaderRow="1" firstDataRow="2" firstDataCol="1"/>
  <pivotFields count="13">
    <pivotField showAll="0"/>
    <pivotField numFmtId="164" showAll="0"/>
    <pivotField showAll="0"/>
    <pivotField axis="axisCol" showAll="0">
      <items count="3">
        <item x="1"/>
        <item x="0"/>
        <item t="default"/>
      </items>
    </pivotField>
    <pivotField axis="axisRow" showAll="0">
      <items count="6">
        <item x="1"/>
        <item x="0"/>
        <item x="2"/>
        <item x="3"/>
        <item x="4"/>
        <item t="default"/>
      </items>
    </pivotField>
    <pivotField dataField="1" showAll="0"/>
    <pivotField showAll="0"/>
    <pivotField showAll="0"/>
    <pivotField showAll="0"/>
    <pivotField showAll="0"/>
    <pivotField numFmtId="9"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Sum of Sales Amount" fld="5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2F1D90-CEB9-472E-9087-0A6BD5528F99}" name="SalesDataTable" displayName="SalesDataTable" ref="A1:M51" totalsRowShown="0" headerRowDxfId="8" headerRowBorderDxfId="10" tableBorderDxfId="11">
  <autoFilter ref="A1:M51" xr:uid="{D82F1D90-CEB9-472E-9087-0A6BD5528F99}"/>
  <tableColumns count="13">
    <tableColumn id="1" xr3:uid="{0D13592D-6E21-47FF-A248-75C5F8EF2CEB}" name="Order ID"/>
    <tableColumn id="2" xr3:uid="{A8108A77-AF22-454D-ABC8-CC3C64E1B87A}" name="Order Date" dataDxfId="9"/>
    <tableColumn id="3" xr3:uid="{76912C7A-AB23-4819-B77A-08AFDB4BFA93}" name="Product"/>
    <tableColumn id="4" xr3:uid="{687E0AFE-BA6A-4C7C-AE9C-B09F3BC55A13}" name="Category"/>
    <tableColumn id="5" xr3:uid="{CDCA5ABC-0FB2-478D-99A3-111BD7FC28D2}" name="Region"/>
    <tableColumn id="6" xr3:uid="{993390FD-BAC4-4C83-8CFE-04B2783192D6}" name="Sales Amount" dataDxfId="4"/>
    <tableColumn id="7" xr3:uid="{8B20646B-5773-42F8-A188-C97B359CC133}" name="Quantity"/>
    <tableColumn id="8" xr3:uid="{07CD5726-537E-4A80-8971-577E18F2A669}" name="Customer Name"/>
    <tableColumn id="9" xr3:uid="{D81463E9-3EE9-4F9E-A48C-DEFE0885F047}" name="Salesperson"/>
    <tableColumn id="10" xr3:uid="{15C47821-4C0B-4314-9087-F41D277E2847}" name="Sales Status" dataDxfId="7">
      <calculatedColumnFormula>IF(SalesDataTable[[#This Row],[Sales Amount]]&gt;4000,"High",IF(SalesDataTable[[#This Row],[Sales Amount]]&gt;2000,"Medium","Low"))</calculatedColumnFormula>
    </tableColumn>
    <tableColumn id="11" xr3:uid="{EE28631E-C94D-47CA-A345-87DB9A8062FB}" name="Category Bonus " dataDxfId="3">
      <calculatedColumnFormula array="1">_xlfn.IFS(SalesDataTable[[#This Row],[Category]]="Electronics",5%,SalesDataTable[[#This Row],[Category]]="Accessories",3%,TRUE,0%)</calculatedColumnFormula>
    </tableColumn>
    <tableColumn id="12" xr3:uid="{AFAC721D-4AE1-47CA-AB99-65DB465BBD11}" name="Region Sales Total" dataDxfId="6">
      <calculatedColumnFormula>SUMIF($E$2:$E$60,SalesDataTable[[#This Row],[Region]],$F$2:$F$60)</calculatedColumnFormula>
    </tableColumn>
    <tableColumn id="13" xr3:uid="{938B50CD-EB05-453B-9018-3761AF0DB2BD}" name="Product Count " dataDxfId="5">
      <calculatedColumnFormula>COUNTIF($C$2:$C$60,SalesDataTable[[#This Row],[Product]])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EF10-0CEC-45B5-B4BF-AA64E16BA86F}">
  <dimension ref="A1:AG55"/>
  <sheetViews>
    <sheetView tabSelected="1" topLeftCell="W1" workbookViewId="0">
      <selection activeCell="AC22" sqref="AC22"/>
    </sheetView>
  </sheetViews>
  <sheetFormatPr defaultRowHeight="14.4" x14ac:dyDescent="0.55000000000000004"/>
  <cols>
    <col min="1" max="1" width="9.20703125" customWidth="1"/>
    <col min="2" max="2" width="17.3671875" bestFit="1" customWidth="1"/>
    <col min="3" max="3" width="11.41796875" bestFit="1" customWidth="1"/>
    <col min="4" max="4" width="9.68359375" customWidth="1"/>
    <col min="6" max="6" width="13.578125" style="5" customWidth="1"/>
    <col min="7" max="7" width="9.3125" customWidth="1"/>
    <col min="8" max="8" width="15.62890625" customWidth="1"/>
    <col min="9" max="9" width="12.5234375" customWidth="1"/>
    <col min="11" max="11" width="18.05078125" style="7" bestFit="1" customWidth="1"/>
    <col min="12" max="12" width="19.7890625" bestFit="1" customWidth="1"/>
    <col min="13" max="13" width="17" bestFit="1" customWidth="1"/>
    <col min="17" max="17" width="20.26171875" bestFit="1" customWidth="1"/>
    <col min="18" max="18" width="15.41796875" bestFit="1" customWidth="1"/>
    <col min="19" max="19" width="15.3671875" bestFit="1" customWidth="1"/>
    <col min="20" max="20" width="20.1015625" bestFit="1" customWidth="1"/>
    <col min="22" max="22" width="12.26171875" bestFit="1" customWidth="1"/>
    <col min="23" max="23" width="15.41796875" bestFit="1" customWidth="1"/>
    <col min="24" max="24" width="15.3671875" bestFit="1" customWidth="1"/>
    <col min="25" max="25" width="21.734375" bestFit="1" customWidth="1"/>
    <col min="30" max="30" width="17.7890625" bestFit="1" customWidth="1"/>
    <col min="31" max="31" width="14.9453125" bestFit="1" customWidth="1"/>
    <col min="32" max="32" width="9.734375" bestFit="1" customWidth="1"/>
    <col min="33" max="33" width="9.9453125" bestFit="1" customWidth="1"/>
  </cols>
  <sheetData>
    <row r="1" spans="1:33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93</v>
      </c>
      <c r="K1" s="6" t="s">
        <v>94</v>
      </c>
      <c r="L1" s="2" t="s">
        <v>95</v>
      </c>
      <c r="M1" s="2" t="s">
        <v>96</v>
      </c>
    </row>
    <row r="2" spans="1:33" x14ac:dyDescent="0.55000000000000004">
      <c r="A2" t="s">
        <v>9</v>
      </c>
      <c r="B2" s="1">
        <v>45292</v>
      </c>
      <c r="C2" t="s">
        <v>10</v>
      </c>
      <c r="D2" t="s">
        <v>11</v>
      </c>
      <c r="E2" t="s">
        <v>12</v>
      </c>
      <c r="F2" s="5">
        <v>2775</v>
      </c>
      <c r="G2">
        <v>3</v>
      </c>
      <c r="H2" t="s">
        <v>13</v>
      </c>
      <c r="I2" t="s">
        <v>14</v>
      </c>
      <c r="J2" t="str">
        <f>IF(SalesDataTable[[#This Row],[Sales Amount]]&gt;4000,"High",IF(SalesDataTable[[#This Row],[Sales Amount]]&gt;2000,"Medium","Low"))</f>
        <v>Medium</v>
      </c>
      <c r="K2" s="7" cm="1">
        <f t="array" ref="K2">_xlfn.IFS(SalesDataTable[[#This Row],[Category]]="Electronics",5%,SalesDataTable[[#This Row],[Category]]="Accessories",3%,TRUE,0%)</f>
        <v>0.05</v>
      </c>
      <c r="L2">
        <f>SUMIF($E$2:$E$60,SalesDataTable[[#This Row],[Region]],$F$2:$F$60)</f>
        <v>35826</v>
      </c>
      <c r="M2" s="3">
        <f>COUNTIF($C$2:$C$60,SalesDataTable[[#This Row],[Product]])</f>
        <v>12</v>
      </c>
    </row>
    <row r="3" spans="1:33" x14ac:dyDescent="0.55000000000000004">
      <c r="A3" t="s">
        <v>15</v>
      </c>
      <c r="B3" s="1">
        <v>45293</v>
      </c>
      <c r="C3" t="s">
        <v>16</v>
      </c>
      <c r="D3" t="s">
        <v>11</v>
      </c>
      <c r="E3" t="s">
        <v>17</v>
      </c>
      <c r="F3" s="5">
        <v>1382</v>
      </c>
      <c r="G3">
        <v>4</v>
      </c>
      <c r="H3" t="s">
        <v>18</v>
      </c>
      <c r="I3" t="s">
        <v>19</v>
      </c>
      <c r="J3" t="str">
        <f>IF(SalesDataTable[[#This Row],[Sales Amount]]&gt;4000,"High",IF(SalesDataTable[[#This Row],[Sales Amount]]&gt;2000,"Medium","Low"))</f>
        <v>Low</v>
      </c>
      <c r="K3" s="7" cm="1">
        <f t="array" ref="K3">_xlfn.IFS(SalesDataTable[[#This Row],[Category]]="Electronics",5%,SalesDataTable[[#This Row],[Category]]="Accessories",3%,TRUE,0%)</f>
        <v>0.05</v>
      </c>
      <c r="L3">
        <f>SUMIF($E$2:$E$60,SalesDataTable[[#This Row],[Region]],$F$2:$F$60)</f>
        <v>31897</v>
      </c>
      <c r="M3" s="3">
        <f>COUNTIF($C$2:$C$60,SalesDataTable[[#This Row],[Product]])</f>
        <v>10</v>
      </c>
    </row>
    <row r="4" spans="1:33" x14ac:dyDescent="0.55000000000000004">
      <c r="A4" t="s">
        <v>20</v>
      </c>
      <c r="B4" s="1">
        <v>45294</v>
      </c>
      <c r="C4" t="s">
        <v>10</v>
      </c>
      <c r="D4" t="s">
        <v>11</v>
      </c>
      <c r="E4" t="s">
        <v>21</v>
      </c>
      <c r="F4" s="5">
        <v>809</v>
      </c>
      <c r="G4">
        <v>4</v>
      </c>
      <c r="H4" t="s">
        <v>22</v>
      </c>
      <c r="I4" t="s">
        <v>23</v>
      </c>
      <c r="J4" t="str">
        <f>IF(SalesDataTable[[#This Row],[Sales Amount]]&gt;4000,"High",IF(SalesDataTable[[#This Row],[Sales Amount]]&gt;2000,"Medium","Low"))</f>
        <v>Low</v>
      </c>
      <c r="K4" s="7" cm="1">
        <f t="array" ref="K4">_xlfn.IFS(SalesDataTable[[#This Row],[Category]]="Electronics",5%,SalesDataTable[[#This Row],[Category]]="Accessories",3%,TRUE,0%)</f>
        <v>0.05</v>
      </c>
      <c r="L4">
        <f>SUMIF($E$2:$E$60,SalesDataTable[[#This Row],[Region]],$F$2:$F$60)</f>
        <v>26091</v>
      </c>
      <c r="M4" s="3">
        <f>COUNTIF($C$2:$C$60,SalesDataTable[[#This Row],[Product]])</f>
        <v>12</v>
      </c>
    </row>
    <row r="5" spans="1:33" ht="18.3" x14ac:dyDescent="0.7">
      <c r="A5" t="s">
        <v>24</v>
      </c>
      <c r="B5" s="1">
        <v>45295</v>
      </c>
      <c r="C5" t="s">
        <v>25</v>
      </c>
      <c r="D5" t="s">
        <v>26</v>
      </c>
      <c r="E5" t="s">
        <v>17</v>
      </c>
      <c r="F5" s="5">
        <v>4844</v>
      </c>
      <c r="G5">
        <v>3</v>
      </c>
      <c r="H5" t="s">
        <v>18</v>
      </c>
      <c r="I5" t="s">
        <v>23</v>
      </c>
      <c r="J5" t="str">
        <f>IF(SalesDataTable[[#This Row],[Sales Amount]]&gt;4000,"High",IF(SalesDataTable[[#This Row],[Sales Amount]]&gt;2000,"Medium","Low"))</f>
        <v>High</v>
      </c>
      <c r="K5" s="7" cm="1">
        <f t="array" ref="K5">_xlfn.IFS(SalesDataTable[[#This Row],[Category]]="Electronics",5%,SalesDataTable[[#This Row],[Category]]="Accessories",3%,TRUE,0%)</f>
        <v>0.03</v>
      </c>
      <c r="L5">
        <f>SUMIF($E$2:$E$60,SalesDataTable[[#This Row],[Region]],$F$2:$F$60)</f>
        <v>31897</v>
      </c>
      <c r="M5" s="3">
        <f>COUNTIF($C$2:$C$60,SalesDataTable[[#This Row],[Product]])</f>
        <v>9</v>
      </c>
      <c r="S5" s="9" t="s">
        <v>101</v>
      </c>
    </row>
    <row r="6" spans="1:33" x14ac:dyDescent="0.55000000000000004">
      <c r="A6" t="s">
        <v>27</v>
      </c>
      <c r="B6" s="1">
        <v>45296</v>
      </c>
      <c r="C6" t="s">
        <v>10</v>
      </c>
      <c r="D6" t="s">
        <v>11</v>
      </c>
      <c r="E6" t="s">
        <v>21</v>
      </c>
      <c r="F6" s="5">
        <v>4513</v>
      </c>
      <c r="G6">
        <v>3</v>
      </c>
      <c r="H6" t="s">
        <v>28</v>
      </c>
      <c r="I6" t="s">
        <v>14</v>
      </c>
      <c r="J6" t="str">
        <f>IF(SalesDataTable[[#This Row],[Sales Amount]]&gt;4000,"High",IF(SalesDataTable[[#This Row],[Sales Amount]]&gt;2000,"Medium","Low"))</f>
        <v>High</v>
      </c>
      <c r="K6" s="7" cm="1">
        <f t="array" ref="K6">_xlfn.IFS(SalesDataTable[[#This Row],[Category]]="Electronics",5%,SalesDataTable[[#This Row],[Category]]="Accessories",3%,TRUE,0%)</f>
        <v>0.05</v>
      </c>
      <c r="L6">
        <f>SUMIF($E$2:$E$60,SalesDataTable[[#This Row],[Region]],$F$2:$F$60)</f>
        <v>26091</v>
      </c>
      <c r="M6" s="3">
        <f>COUNTIF($C$2:$C$60,SalesDataTable[[#This Row],[Product]])</f>
        <v>12</v>
      </c>
      <c r="P6" t="str" cm="1">
        <f t="array" ref="P6:P55">_xlfn.UNIQUE(SalesDataTable[Order ID])</f>
        <v>ORD1013</v>
      </c>
      <c r="Q6" t="str" cm="1">
        <f t="array" ref="Q6:Q10">_xlfn.UNIQUE(SalesDataTable[Product])</f>
        <v>Monitor</v>
      </c>
    </row>
    <row r="7" spans="1:33" x14ac:dyDescent="0.55000000000000004">
      <c r="A7" t="s">
        <v>29</v>
      </c>
      <c r="B7" s="1">
        <v>45297</v>
      </c>
      <c r="C7" t="s">
        <v>30</v>
      </c>
      <c r="D7" t="s">
        <v>26</v>
      </c>
      <c r="E7" t="s">
        <v>21</v>
      </c>
      <c r="F7" s="5" t="s">
        <v>31</v>
      </c>
      <c r="G7">
        <v>3</v>
      </c>
      <c r="H7" t="s">
        <v>13</v>
      </c>
      <c r="I7" t="s">
        <v>19</v>
      </c>
      <c r="J7" t="str">
        <f>IF(SalesDataTable[[#This Row],[Sales Amount]]&gt;4000,"High",IF(SalesDataTable[[#This Row],[Sales Amount]]&gt;2000,"Medium","Low"))</f>
        <v>High</v>
      </c>
      <c r="K7" s="7" cm="1">
        <f t="array" ref="K7">_xlfn.IFS(SalesDataTable[[#This Row],[Category]]="Electronics",5%,SalesDataTable[[#This Row],[Category]]="Accessories",3%,TRUE,0%)</f>
        <v>0.03</v>
      </c>
      <c r="L7">
        <f>SUMIF($E$2:$E$60,SalesDataTable[[#This Row],[Region]],$F$2:$F$60)</f>
        <v>26091</v>
      </c>
      <c r="M7" s="3">
        <f>COUNTIF($C$2:$C$60,SalesDataTable[[#This Row],[Product]])</f>
        <v>14</v>
      </c>
      <c r="P7" t="str">
        <v>ORD1039</v>
      </c>
      <c r="Q7" t="str">
        <v>Laptop</v>
      </c>
    </row>
    <row r="8" spans="1:33" x14ac:dyDescent="0.55000000000000004">
      <c r="A8" t="s">
        <v>32</v>
      </c>
      <c r="B8" s="1">
        <v>45298</v>
      </c>
      <c r="C8" t="s">
        <v>30</v>
      </c>
      <c r="D8" t="s">
        <v>11</v>
      </c>
      <c r="E8" t="s">
        <v>33</v>
      </c>
      <c r="F8" s="5">
        <v>4879</v>
      </c>
      <c r="G8">
        <v>4</v>
      </c>
      <c r="H8" t="s">
        <v>34</v>
      </c>
      <c r="I8" t="s">
        <v>23</v>
      </c>
      <c r="J8" t="str">
        <f>IF(SalesDataTable[[#This Row],[Sales Amount]]&gt;4000,"High",IF(SalesDataTable[[#This Row],[Sales Amount]]&gt;2000,"Medium","Low"))</f>
        <v>High</v>
      </c>
      <c r="K8" s="7" cm="1">
        <f t="array" ref="K8">_xlfn.IFS(SalesDataTable[[#This Row],[Category]]="Electronics",5%,SalesDataTable[[#This Row],[Category]]="Accessories",3%,TRUE,0%)</f>
        <v>0.05</v>
      </c>
      <c r="L8">
        <f>SUMIF($E$2:$E$60,SalesDataTable[[#This Row],[Region]],$F$2:$F$60)</f>
        <v>39837</v>
      </c>
      <c r="M8" s="3">
        <f>COUNTIF($C$2:$C$60,SalesDataTable[[#This Row],[Product]])</f>
        <v>14</v>
      </c>
      <c r="P8" t="str">
        <v>ORD1030</v>
      </c>
      <c r="Q8" t="str">
        <v>Printer</v>
      </c>
      <c r="S8" t="s">
        <v>102</v>
      </c>
      <c r="T8" t="s">
        <v>39</v>
      </c>
      <c r="Y8" s="13" t="s">
        <v>103</v>
      </c>
      <c r="Z8" s="14"/>
      <c r="AD8" s="18" t="s">
        <v>112</v>
      </c>
      <c r="AE8" s="18" t="s">
        <v>111</v>
      </c>
    </row>
    <row r="9" spans="1:33" x14ac:dyDescent="0.55000000000000004">
      <c r="A9" t="s">
        <v>35</v>
      </c>
      <c r="B9" s="1">
        <v>45299</v>
      </c>
      <c r="C9" t="s">
        <v>30</v>
      </c>
      <c r="D9" t="s">
        <v>26</v>
      </c>
      <c r="E9" t="s">
        <v>17</v>
      </c>
      <c r="F9" s="5">
        <v>763</v>
      </c>
      <c r="G9">
        <v>7</v>
      </c>
      <c r="H9" t="s">
        <v>36</v>
      </c>
      <c r="I9" t="s">
        <v>14</v>
      </c>
      <c r="J9" t="str">
        <f>IF(SalesDataTable[[#This Row],[Sales Amount]]&gt;4000,"High",IF(SalesDataTable[[#This Row],[Sales Amount]]&gt;2000,"Medium","Low"))</f>
        <v>Low</v>
      </c>
      <c r="K9" s="7" cm="1">
        <f t="array" ref="K9">_xlfn.IFS(SalesDataTable[[#This Row],[Category]]="Electronics",5%,SalesDataTable[[#This Row],[Category]]="Accessories",3%,TRUE,0%)</f>
        <v>0.03</v>
      </c>
      <c r="L9">
        <f>SUMIF($E$2:$E$60,SalesDataTable[[#This Row],[Region]],$F$2:$F$60)</f>
        <v>31897</v>
      </c>
      <c r="M9" s="3">
        <f>COUNTIF($C$2:$C$60,SalesDataTable[[#This Row],[Product]])</f>
        <v>14</v>
      </c>
      <c r="P9" t="str">
        <v>ORD1045</v>
      </c>
      <c r="Q9" t="str">
        <v>Mouse</v>
      </c>
      <c r="Y9" s="14"/>
      <c r="Z9" s="14"/>
      <c r="AD9" s="18" t="s">
        <v>108</v>
      </c>
      <c r="AE9" t="s">
        <v>26</v>
      </c>
      <c r="AF9" t="s">
        <v>11</v>
      </c>
      <c r="AG9" t="s">
        <v>110</v>
      </c>
    </row>
    <row r="10" spans="1:33" x14ac:dyDescent="0.55000000000000004">
      <c r="A10" t="s">
        <v>37</v>
      </c>
      <c r="B10" s="1">
        <v>45300</v>
      </c>
      <c r="C10" t="s">
        <v>30</v>
      </c>
      <c r="D10" t="s">
        <v>11</v>
      </c>
      <c r="E10" t="s">
        <v>12</v>
      </c>
      <c r="F10" s="5">
        <v>2098</v>
      </c>
      <c r="G10">
        <v>4</v>
      </c>
      <c r="H10" t="s">
        <v>38</v>
      </c>
      <c r="I10" t="s">
        <v>19</v>
      </c>
      <c r="J10" t="str">
        <f>IF(SalesDataTable[[#This Row],[Sales Amount]]&gt;4000,"High",IF(SalesDataTable[[#This Row],[Sales Amount]]&gt;2000,"Medium","Low"))</f>
        <v>Medium</v>
      </c>
      <c r="K10" s="7" cm="1">
        <f t="array" ref="K10">_xlfn.IFS(SalesDataTable[[#This Row],[Category]]="Electronics",5%,SalesDataTable[[#This Row],[Category]]="Accessories",3%,TRUE,0%)</f>
        <v>0.05</v>
      </c>
      <c r="L10">
        <f>SUMIF($E$2:$E$60,SalesDataTable[[#This Row],[Region]],$F$2:$F$60)</f>
        <v>35826</v>
      </c>
      <c r="M10" s="3">
        <f>COUNTIF($C$2:$C$60,SalesDataTable[[#This Row],[Product]])</f>
        <v>14</v>
      </c>
      <c r="P10" s="8" t="str">
        <v>ORD1017</v>
      </c>
      <c r="Q10" t="str">
        <v>Keyboard</v>
      </c>
      <c r="R10" s="8"/>
      <c r="T10" s="8"/>
      <c r="Y10" s="14" t="s">
        <v>104</v>
      </c>
      <c r="Z10" s="14" t="s">
        <v>30</v>
      </c>
      <c r="AD10" s="19" t="s">
        <v>17</v>
      </c>
      <c r="AE10" s="3">
        <v>12298</v>
      </c>
      <c r="AF10" s="3">
        <v>19599</v>
      </c>
      <c r="AG10" s="3">
        <v>31897</v>
      </c>
    </row>
    <row r="11" spans="1:33" x14ac:dyDescent="0.55000000000000004">
      <c r="A11" t="s">
        <v>39</v>
      </c>
      <c r="B11" s="1">
        <v>45301</v>
      </c>
      <c r="C11" t="s">
        <v>25</v>
      </c>
      <c r="D11" t="s">
        <v>11</v>
      </c>
      <c r="E11" t="s">
        <v>12</v>
      </c>
      <c r="F11" s="5">
        <v>3545</v>
      </c>
      <c r="G11">
        <v>9</v>
      </c>
      <c r="H11" t="s">
        <v>40</v>
      </c>
      <c r="I11" t="s">
        <v>14</v>
      </c>
      <c r="J11" t="str">
        <f>IF(SalesDataTable[[#This Row],[Sales Amount]]&gt;4000,"High",IF(SalesDataTable[[#This Row],[Sales Amount]]&gt;2000,"Medium","Low"))</f>
        <v>Medium</v>
      </c>
      <c r="K11" s="7" cm="1">
        <f t="array" ref="K11">_xlfn.IFS(SalesDataTable[[#This Row],[Category]]="Electronics",5%,SalesDataTable[[#This Row],[Category]]="Accessories",3%,TRUE,0%)</f>
        <v>0.05</v>
      </c>
      <c r="L11">
        <f>SUMIF($E$2:$E$60,SalesDataTable[[#This Row],[Region]],$F$2:$F$60)</f>
        <v>35826</v>
      </c>
      <c r="M11" s="3">
        <f>COUNTIF($C$2:$C$60,SalesDataTable[[#This Row],[Product]])</f>
        <v>9</v>
      </c>
      <c r="P11" t="str">
        <v>ORD1048</v>
      </c>
      <c r="Y11" s="14"/>
      <c r="Z11" s="14"/>
      <c r="AD11" s="19" t="s">
        <v>12</v>
      </c>
      <c r="AE11" s="3">
        <v>12237</v>
      </c>
      <c r="AF11" s="3">
        <v>23589</v>
      </c>
      <c r="AG11" s="3">
        <v>35826</v>
      </c>
    </row>
    <row r="12" spans="1:33" x14ac:dyDescent="0.55000000000000004">
      <c r="A12" t="s">
        <v>41</v>
      </c>
      <c r="B12" s="1">
        <v>45302</v>
      </c>
      <c r="C12" t="s">
        <v>42</v>
      </c>
      <c r="D12" t="s">
        <v>26</v>
      </c>
      <c r="F12" s="5">
        <v>3843</v>
      </c>
      <c r="G12">
        <v>1</v>
      </c>
      <c r="H12" t="s">
        <v>38</v>
      </c>
      <c r="I12" t="s">
        <v>43</v>
      </c>
      <c r="J12" t="str">
        <f>IF(SalesDataTable[[#This Row],[Sales Amount]]&gt;4000,"High",IF(SalesDataTable[[#This Row],[Sales Amount]]&gt;2000,"Medium","Low"))</f>
        <v>Medium</v>
      </c>
      <c r="K12" s="7" cm="1">
        <f t="array" ref="K12">_xlfn.IFS(SalesDataTable[[#This Row],[Category]]="Electronics",5%,SalesDataTable[[#This Row],[Category]]="Accessories",3%,TRUE,0%)</f>
        <v>0.03</v>
      </c>
      <c r="L12">
        <f>SUMIF($E$2:$E$60,SalesDataTable[[#This Row],[Region]],$F$2:$F$60)</f>
        <v>0</v>
      </c>
      <c r="M12" s="3">
        <f>COUNTIF($C$2:$C$60,SalesDataTable[[#This Row],[Product]])</f>
        <v>5</v>
      </c>
      <c r="P12" t="str">
        <v>ORD1026</v>
      </c>
      <c r="S12" s="12" t="s">
        <v>97</v>
      </c>
      <c r="T12" s="12" t="s">
        <v>98</v>
      </c>
      <c r="U12" s="12" t="s">
        <v>99</v>
      </c>
      <c r="V12" s="12" t="s">
        <v>100</v>
      </c>
      <c r="Y12" s="15" t="s">
        <v>105</v>
      </c>
      <c r="Z12" s="14"/>
      <c r="AD12" s="19" t="s">
        <v>21</v>
      </c>
      <c r="AE12" s="3">
        <v>8795</v>
      </c>
      <c r="AF12" s="3">
        <v>17296</v>
      </c>
      <c r="AG12" s="3">
        <v>26091</v>
      </c>
    </row>
    <row r="13" spans="1:33" x14ac:dyDescent="0.55000000000000004">
      <c r="A13" t="s">
        <v>44</v>
      </c>
      <c r="B13" s="1">
        <v>45303</v>
      </c>
      <c r="C13" t="s">
        <v>16</v>
      </c>
      <c r="D13" t="s">
        <v>26</v>
      </c>
      <c r="E13" t="s">
        <v>12</v>
      </c>
      <c r="F13" s="5">
        <v>1595</v>
      </c>
      <c r="G13">
        <v>8</v>
      </c>
      <c r="H13" t="s">
        <v>40</v>
      </c>
      <c r="I13" t="s">
        <v>23</v>
      </c>
      <c r="J13" t="str">
        <f>IF(SalesDataTable[[#This Row],[Sales Amount]]&gt;4000,"High",IF(SalesDataTable[[#This Row],[Sales Amount]]&gt;2000,"Medium","Low"))</f>
        <v>Low</v>
      </c>
      <c r="K13" s="7" cm="1">
        <f t="array" ref="K13">_xlfn.IFS(SalesDataTable[[#This Row],[Category]]="Electronics",5%,SalesDataTable[[#This Row],[Category]]="Accessories",3%,TRUE,0%)</f>
        <v>0.03</v>
      </c>
      <c r="L13">
        <f>SUMIF($E$2:$E$60,SalesDataTable[[#This Row],[Region]],$F$2:$F$60)</f>
        <v>35826</v>
      </c>
      <c r="M13" s="3">
        <f>COUNTIF($C$2:$C$60,SalesDataTable[[#This Row],[Product]])</f>
        <v>10</v>
      </c>
      <c r="P13" t="str">
        <v>ORD1025</v>
      </c>
      <c r="S13" s="11" t="s">
        <v>2</v>
      </c>
      <c r="T13">
        <f>VLOOKUP($T$8, SalesDataTable[[Order ID]:[Product]], 2, FALSE)</f>
        <v>45301</v>
      </c>
      <c r="U13" t="str">
        <f>_xlfn.XLOOKUP($T$8, SalesDataTable[Order ID], SalesDataTable[Product])</f>
        <v>Printer</v>
      </c>
      <c r="V13" t="str">
        <f>INDEX(SalesDataTable[Product], MATCH($T$8, SalesDataTable[Order ID], 0))</f>
        <v>Printer</v>
      </c>
      <c r="Y13" s="14"/>
      <c r="Z13" s="14"/>
      <c r="AD13" s="19" t="s">
        <v>33</v>
      </c>
      <c r="AE13" s="3">
        <v>11087</v>
      </c>
      <c r="AF13" s="3">
        <v>28750</v>
      </c>
      <c r="AG13" s="3">
        <v>39837</v>
      </c>
    </row>
    <row r="14" spans="1:33" x14ac:dyDescent="0.55000000000000004">
      <c r="A14" t="s">
        <v>45</v>
      </c>
      <c r="B14" s="1">
        <v>45304</v>
      </c>
      <c r="C14" t="s">
        <v>30</v>
      </c>
      <c r="D14" t="s">
        <v>26</v>
      </c>
      <c r="E14" t="s">
        <v>12</v>
      </c>
      <c r="F14" s="5">
        <v>3404</v>
      </c>
      <c r="G14">
        <v>7</v>
      </c>
      <c r="H14" t="s">
        <v>22</v>
      </c>
      <c r="I14" t="s">
        <v>43</v>
      </c>
      <c r="J14" t="str">
        <f>IF(SalesDataTable[[#This Row],[Sales Amount]]&gt;4000,"High",IF(SalesDataTable[[#This Row],[Sales Amount]]&gt;2000,"Medium","Low"))</f>
        <v>Medium</v>
      </c>
      <c r="K14" s="7" cm="1">
        <f t="array" ref="K14">_xlfn.IFS(SalesDataTable[[#This Row],[Category]]="Electronics",5%,SalesDataTable[[#This Row],[Category]]="Accessories",3%,TRUE,0%)</f>
        <v>0.03</v>
      </c>
      <c r="L14">
        <f>SUMIF($E$2:$E$60,SalesDataTable[[#This Row],[Region]],$F$2:$F$60)</f>
        <v>35826</v>
      </c>
      <c r="M14" s="3">
        <f>COUNTIF($C$2:$C$60,SalesDataTable[[#This Row],[Product]])</f>
        <v>14</v>
      </c>
      <c r="P14" t="str">
        <v>ORD1032</v>
      </c>
      <c r="S14" s="10" t="s">
        <v>3</v>
      </c>
      <c r="T14" t="str">
        <f>VLOOKUP($T$8, SalesDataTable[[Order ID]:[Category]], 3, FALSE)</f>
        <v>Printer</v>
      </c>
      <c r="U14" t="str">
        <f>_xlfn.XLOOKUP($T$8, SalesDataTable[Order ID], SalesDataTable[Category])</f>
        <v>Electronics</v>
      </c>
      <c r="V14" t="str">
        <f>INDEX(SalesDataTable[Category], MATCH($T$8, SalesDataTable[Order ID], 0))</f>
        <v>Electronics</v>
      </c>
      <c r="Y14" s="16" t="s">
        <v>106</v>
      </c>
      <c r="Z14" s="17" cm="1">
        <f t="array" ref="Z14">MIN(IF(SalesDataTable[Product]=$Z$10, SalesDataTable[Sales Amount]))</f>
        <v>302</v>
      </c>
      <c r="AD14" s="19" t="s">
        <v>109</v>
      </c>
      <c r="AE14" s="3">
        <v>3843</v>
      </c>
      <c r="AF14" s="3"/>
      <c r="AG14" s="3">
        <v>3843</v>
      </c>
    </row>
    <row r="15" spans="1:33" x14ac:dyDescent="0.55000000000000004">
      <c r="A15" t="s">
        <v>46</v>
      </c>
      <c r="B15" s="1">
        <v>45305</v>
      </c>
      <c r="C15" t="s">
        <v>10</v>
      </c>
      <c r="D15" t="s">
        <v>11</v>
      </c>
      <c r="E15" t="s">
        <v>17</v>
      </c>
      <c r="F15" s="5">
        <v>3863</v>
      </c>
      <c r="G15">
        <v>2</v>
      </c>
      <c r="H15" t="s">
        <v>34</v>
      </c>
      <c r="I15" t="s">
        <v>19</v>
      </c>
      <c r="J15" t="str">
        <f>IF(SalesDataTable[[#This Row],[Sales Amount]]&gt;4000,"High",IF(SalesDataTable[[#This Row],[Sales Amount]]&gt;2000,"Medium","Low"))</f>
        <v>Medium</v>
      </c>
      <c r="K15" s="7" cm="1">
        <f t="array" ref="K15">_xlfn.IFS(SalesDataTable[[#This Row],[Category]]="Electronics",5%,SalesDataTable[[#This Row],[Category]]="Accessories",3%,TRUE,0%)</f>
        <v>0.05</v>
      </c>
      <c r="L15">
        <f>SUMIF($E$2:$E$60,SalesDataTable[[#This Row],[Region]],$F$2:$F$60)</f>
        <v>31897</v>
      </c>
      <c r="M15" s="3">
        <f>COUNTIF($C$2:$C$60,SalesDataTable[[#This Row],[Product]])</f>
        <v>12</v>
      </c>
      <c r="P15" t="str">
        <v>ORD1019</v>
      </c>
      <c r="S15" s="10" t="s">
        <v>5</v>
      </c>
      <c r="T15" t="str">
        <f>VLOOKUP($T$8, SalesDataTable[[Order ID]:[Sales Amount]], 5, FALSE)</f>
        <v>North</v>
      </c>
      <c r="U15">
        <f>_xlfn.XLOOKUP($T$8, SalesDataTable[Order ID], SalesDataTable[Sales Amount])</f>
        <v>3545</v>
      </c>
      <c r="V15">
        <f>INDEX(SalesDataTable[Sales Amount], MATCH($T$8, SalesDataTable[Order ID], 0))</f>
        <v>3545</v>
      </c>
      <c r="Y15" s="16" t="s">
        <v>107</v>
      </c>
      <c r="Z15" s="17" cm="1">
        <f t="array" ref="Z15">MAX(IF(SalesDataTable[Product]=$Z$10, SalesDataTable[Sales Amount]))</f>
        <v>4879</v>
      </c>
      <c r="AD15" s="19" t="s">
        <v>110</v>
      </c>
      <c r="AE15" s="3">
        <v>48260</v>
      </c>
      <c r="AF15" s="3">
        <v>89234</v>
      </c>
      <c r="AG15" s="3">
        <v>137494</v>
      </c>
    </row>
    <row r="16" spans="1:33" x14ac:dyDescent="0.55000000000000004">
      <c r="A16" t="s">
        <v>47</v>
      </c>
      <c r="B16" s="1">
        <v>45306</v>
      </c>
      <c r="C16" t="s">
        <v>30</v>
      </c>
      <c r="D16" t="s">
        <v>26</v>
      </c>
      <c r="E16" t="s">
        <v>21</v>
      </c>
      <c r="F16" s="5">
        <v>1953</v>
      </c>
      <c r="G16">
        <v>8</v>
      </c>
      <c r="H16" t="s">
        <v>48</v>
      </c>
      <c r="I16" t="s">
        <v>43</v>
      </c>
      <c r="J16" t="str">
        <f>IF(SalesDataTable[[#This Row],[Sales Amount]]&gt;4000,"High",IF(SalesDataTable[[#This Row],[Sales Amount]]&gt;2000,"Medium","Low"))</f>
        <v>Low</v>
      </c>
      <c r="K16" s="7" cm="1">
        <f t="array" ref="K16">_xlfn.IFS(SalesDataTable[[#This Row],[Category]]="Electronics",5%,SalesDataTable[[#This Row],[Category]]="Accessories",3%,TRUE,0%)</f>
        <v>0.03</v>
      </c>
      <c r="L16">
        <f>SUMIF($E$2:$E$60,SalesDataTable[[#This Row],[Region]],$F$2:$F$60)</f>
        <v>26091</v>
      </c>
      <c r="M16" s="3">
        <f>COUNTIF($C$2:$C$60,SalesDataTable[[#This Row],[Product]])</f>
        <v>14</v>
      </c>
      <c r="P16" t="str">
        <v>ORD1012</v>
      </c>
    </row>
    <row r="17" spans="1:16" x14ac:dyDescent="0.55000000000000004">
      <c r="A17" t="s">
        <v>49</v>
      </c>
      <c r="B17" s="1">
        <v>45307</v>
      </c>
      <c r="C17" t="s">
        <v>10</v>
      </c>
      <c r="D17" t="s">
        <v>11</v>
      </c>
      <c r="E17" t="s">
        <v>17</v>
      </c>
      <c r="F17" s="5">
        <v>4759</v>
      </c>
      <c r="G17">
        <v>1</v>
      </c>
      <c r="H17" t="s">
        <v>50</v>
      </c>
      <c r="I17" t="s">
        <v>43</v>
      </c>
      <c r="J17" t="str">
        <f>IF(SalesDataTable[[#This Row],[Sales Amount]]&gt;4000,"High",IF(SalesDataTable[[#This Row],[Sales Amount]]&gt;2000,"Medium","Low"))</f>
        <v>High</v>
      </c>
      <c r="K17" s="7" cm="1">
        <f t="array" ref="K17">_xlfn.IFS(SalesDataTable[[#This Row],[Category]]="Electronics",5%,SalesDataTable[[#This Row],[Category]]="Accessories",3%,TRUE,0%)</f>
        <v>0.05</v>
      </c>
      <c r="L17">
        <f>SUMIF($E$2:$E$60,SalesDataTable[[#This Row],[Region]],$F$2:$F$60)</f>
        <v>31897</v>
      </c>
      <c r="M17" s="3">
        <f>COUNTIF($C$2:$C$60,SalesDataTable[[#This Row],[Product]])</f>
        <v>12</v>
      </c>
      <c r="P17" t="str">
        <v>ORD1004</v>
      </c>
    </row>
    <row r="18" spans="1:16" x14ac:dyDescent="0.55000000000000004">
      <c r="A18" t="s">
        <v>51</v>
      </c>
      <c r="B18" s="1">
        <v>45308</v>
      </c>
      <c r="C18" t="s">
        <v>10</v>
      </c>
      <c r="D18" t="s">
        <v>11</v>
      </c>
      <c r="E18" t="s">
        <v>21</v>
      </c>
      <c r="F18" s="5">
        <v>1391</v>
      </c>
      <c r="G18">
        <v>9</v>
      </c>
      <c r="H18" t="s">
        <v>52</v>
      </c>
      <c r="I18" t="s">
        <v>19</v>
      </c>
      <c r="J18" t="str">
        <f>IF(SalesDataTable[[#This Row],[Sales Amount]]&gt;4000,"High",IF(SalesDataTable[[#This Row],[Sales Amount]]&gt;2000,"Medium","Low"))</f>
        <v>Low</v>
      </c>
      <c r="K18" s="7" cm="1">
        <f t="array" ref="K18">_xlfn.IFS(SalesDataTable[[#This Row],[Category]]="Electronics",5%,SalesDataTable[[#This Row],[Category]]="Accessories",3%,TRUE,0%)</f>
        <v>0.05</v>
      </c>
      <c r="L18">
        <f>SUMIF($E$2:$E$60,SalesDataTable[[#This Row],[Region]],$F$2:$F$60)</f>
        <v>26091</v>
      </c>
      <c r="M18" s="3">
        <f>COUNTIF($C$2:$C$60,SalesDataTable[[#This Row],[Product]])</f>
        <v>12</v>
      </c>
      <c r="P18" t="str">
        <v>ORD1037</v>
      </c>
    </row>
    <row r="19" spans="1:16" x14ac:dyDescent="0.55000000000000004">
      <c r="A19" t="s">
        <v>53</v>
      </c>
      <c r="B19" s="1">
        <v>45309</v>
      </c>
      <c r="C19" t="s">
        <v>30</v>
      </c>
      <c r="D19" t="s">
        <v>26</v>
      </c>
      <c r="E19" t="s">
        <v>12</v>
      </c>
      <c r="F19" s="5">
        <v>3681</v>
      </c>
      <c r="G19">
        <v>9</v>
      </c>
      <c r="H19" t="s">
        <v>13</v>
      </c>
      <c r="I19" t="s">
        <v>14</v>
      </c>
      <c r="J19" t="str">
        <f>IF(SalesDataTable[[#This Row],[Sales Amount]]&gt;4000,"High",IF(SalesDataTable[[#This Row],[Sales Amount]]&gt;2000,"Medium","Low"))</f>
        <v>Medium</v>
      </c>
      <c r="K19" s="7" cm="1">
        <f t="array" ref="K19">_xlfn.IFS(SalesDataTable[[#This Row],[Category]]="Electronics",5%,SalesDataTable[[#This Row],[Category]]="Accessories",3%,TRUE,0%)</f>
        <v>0.03</v>
      </c>
      <c r="L19">
        <f>SUMIF($E$2:$E$60,SalesDataTable[[#This Row],[Region]],$F$2:$F$60)</f>
        <v>35826</v>
      </c>
      <c r="M19" s="3">
        <f>COUNTIF($C$2:$C$60,SalesDataTable[[#This Row],[Product]])</f>
        <v>14</v>
      </c>
      <c r="P19" t="str">
        <v>ORD1008</v>
      </c>
    </row>
    <row r="20" spans="1:16" x14ac:dyDescent="0.55000000000000004">
      <c r="A20" t="s">
        <v>54</v>
      </c>
      <c r="B20" s="1">
        <v>45310</v>
      </c>
      <c r="C20" t="s">
        <v>25</v>
      </c>
      <c r="D20" t="s">
        <v>26</v>
      </c>
      <c r="E20" t="s">
        <v>12</v>
      </c>
      <c r="F20" s="5">
        <v>3557</v>
      </c>
      <c r="G20">
        <v>2</v>
      </c>
      <c r="H20" t="s">
        <v>55</v>
      </c>
      <c r="I20" t="s">
        <v>43</v>
      </c>
      <c r="J20" t="str">
        <f>IF(SalesDataTable[[#This Row],[Sales Amount]]&gt;4000,"High",IF(SalesDataTable[[#This Row],[Sales Amount]]&gt;2000,"Medium","Low"))</f>
        <v>Medium</v>
      </c>
      <c r="K20" s="7" cm="1">
        <f t="array" ref="K20">_xlfn.IFS(SalesDataTable[[#This Row],[Category]]="Electronics",5%,SalesDataTable[[#This Row],[Category]]="Accessories",3%,TRUE,0%)</f>
        <v>0.03</v>
      </c>
      <c r="L20">
        <f>SUMIF($E$2:$E$60,SalesDataTable[[#This Row],[Region]],$F$2:$F$60)</f>
        <v>35826</v>
      </c>
      <c r="M20" s="3">
        <f>COUNTIF($C$2:$C$60,SalesDataTable[[#This Row],[Product]])</f>
        <v>9</v>
      </c>
      <c r="P20" t="str">
        <v>ORD1003</v>
      </c>
    </row>
    <row r="21" spans="1:16" x14ac:dyDescent="0.55000000000000004">
      <c r="A21" t="s">
        <v>56</v>
      </c>
      <c r="B21" s="1">
        <v>45311</v>
      </c>
      <c r="C21" t="s">
        <v>10</v>
      </c>
      <c r="D21" t="s">
        <v>11</v>
      </c>
      <c r="E21" t="s">
        <v>12</v>
      </c>
      <c r="F21" s="5">
        <v>1736</v>
      </c>
      <c r="G21">
        <v>7</v>
      </c>
      <c r="H21" t="s">
        <v>40</v>
      </c>
      <c r="I21" t="s">
        <v>14</v>
      </c>
      <c r="J21" t="str">
        <f>IF(SalesDataTable[[#This Row],[Sales Amount]]&gt;4000,"High",IF(SalesDataTable[[#This Row],[Sales Amount]]&gt;2000,"Medium","Low"))</f>
        <v>Low</v>
      </c>
      <c r="K21" s="7" cm="1">
        <f t="array" ref="K21">_xlfn.IFS(SalesDataTable[[#This Row],[Category]]="Electronics",5%,SalesDataTable[[#This Row],[Category]]="Accessories",3%,TRUE,0%)</f>
        <v>0.05</v>
      </c>
      <c r="L21">
        <f>SUMIF($E$2:$E$60,SalesDataTable[[#This Row],[Region]],$F$2:$F$60)</f>
        <v>35826</v>
      </c>
      <c r="M21" s="3">
        <f>COUNTIF($C$2:$C$60,SalesDataTable[[#This Row],[Product]])</f>
        <v>12</v>
      </c>
      <c r="P21" t="str">
        <v>ORD1006</v>
      </c>
    </row>
    <row r="22" spans="1:16" x14ac:dyDescent="0.55000000000000004">
      <c r="A22" t="s">
        <v>57</v>
      </c>
      <c r="B22" s="1">
        <v>45312</v>
      </c>
      <c r="C22" t="s">
        <v>10</v>
      </c>
      <c r="D22" t="s">
        <v>11</v>
      </c>
      <c r="E22" t="s">
        <v>33</v>
      </c>
      <c r="F22" s="5">
        <v>3796</v>
      </c>
      <c r="G22">
        <v>3</v>
      </c>
      <c r="H22" t="s">
        <v>34</v>
      </c>
      <c r="I22" t="s">
        <v>43</v>
      </c>
      <c r="J22" t="str">
        <f>IF(SalesDataTable[[#This Row],[Sales Amount]]&gt;4000,"High",IF(SalesDataTable[[#This Row],[Sales Amount]]&gt;2000,"Medium","Low"))</f>
        <v>Medium</v>
      </c>
      <c r="K22" s="7" cm="1">
        <f t="array" ref="K22">_xlfn.IFS(SalesDataTable[[#This Row],[Category]]="Electronics",5%,SalesDataTable[[#This Row],[Category]]="Accessories",3%,TRUE,0%)</f>
        <v>0.05</v>
      </c>
      <c r="L22">
        <f>SUMIF($E$2:$E$60,SalesDataTable[[#This Row],[Region]],$F$2:$F$60)</f>
        <v>39837</v>
      </c>
      <c r="M22" s="3">
        <f>COUNTIF($C$2:$C$60,SalesDataTable[[#This Row],[Product]])</f>
        <v>12</v>
      </c>
      <c r="P22" t="str">
        <v>ORD1041</v>
      </c>
    </row>
    <row r="23" spans="1:16" x14ac:dyDescent="0.55000000000000004">
      <c r="A23" t="s">
        <v>58</v>
      </c>
      <c r="B23" s="1">
        <v>45313</v>
      </c>
      <c r="C23" t="s">
        <v>30</v>
      </c>
      <c r="D23" t="s">
        <v>26</v>
      </c>
      <c r="E23" t="s">
        <v>21</v>
      </c>
      <c r="F23" s="5">
        <v>3099</v>
      </c>
      <c r="G23">
        <v>7</v>
      </c>
      <c r="H23" t="s">
        <v>59</v>
      </c>
      <c r="I23" t="s">
        <v>14</v>
      </c>
      <c r="J23" t="str">
        <f>IF(SalesDataTable[[#This Row],[Sales Amount]]&gt;4000,"High",IF(SalesDataTable[[#This Row],[Sales Amount]]&gt;2000,"Medium","Low"))</f>
        <v>Medium</v>
      </c>
      <c r="K23" s="7" cm="1">
        <f t="array" ref="K23">_xlfn.IFS(SalesDataTable[[#This Row],[Category]]="Electronics",5%,SalesDataTable[[#This Row],[Category]]="Accessories",3%,TRUE,0%)</f>
        <v>0.03</v>
      </c>
      <c r="L23">
        <f>SUMIF($E$2:$E$60,SalesDataTable[[#This Row],[Region]],$F$2:$F$60)</f>
        <v>26091</v>
      </c>
      <c r="M23" s="3">
        <f>COUNTIF($C$2:$C$60,SalesDataTable[[#This Row],[Product]])</f>
        <v>14</v>
      </c>
      <c r="P23" t="str">
        <v>ORD1046</v>
      </c>
    </row>
    <row r="24" spans="1:16" x14ac:dyDescent="0.55000000000000004">
      <c r="A24" t="s">
        <v>60</v>
      </c>
      <c r="B24" s="1">
        <v>45314</v>
      </c>
      <c r="C24" t="s">
        <v>10</v>
      </c>
      <c r="D24" t="s">
        <v>26</v>
      </c>
      <c r="E24" t="s">
        <v>33</v>
      </c>
      <c r="F24" s="5">
        <v>3252</v>
      </c>
      <c r="G24">
        <v>9</v>
      </c>
      <c r="H24" t="s">
        <v>61</v>
      </c>
      <c r="I24" t="s">
        <v>19</v>
      </c>
      <c r="J24" t="str">
        <f>IF(SalesDataTable[[#This Row],[Sales Amount]]&gt;4000,"High",IF(SalesDataTable[[#This Row],[Sales Amount]]&gt;2000,"Medium","Low"))</f>
        <v>Medium</v>
      </c>
      <c r="K24" s="7" cm="1">
        <f t="array" ref="K24">_xlfn.IFS(SalesDataTable[[#This Row],[Category]]="Electronics",5%,SalesDataTable[[#This Row],[Category]]="Accessories",3%,TRUE,0%)</f>
        <v>0.03</v>
      </c>
      <c r="L24">
        <f>SUMIF($E$2:$E$60,SalesDataTable[[#This Row],[Region]],$F$2:$F$60)</f>
        <v>39837</v>
      </c>
      <c r="M24" s="3">
        <f>COUNTIF($C$2:$C$60,SalesDataTable[[#This Row],[Product]])</f>
        <v>12</v>
      </c>
      <c r="P24" t="str">
        <v>ORD1047</v>
      </c>
    </row>
    <row r="25" spans="1:16" x14ac:dyDescent="0.55000000000000004">
      <c r="A25" t="s">
        <v>62</v>
      </c>
      <c r="B25" s="1">
        <v>45315</v>
      </c>
      <c r="C25" t="s">
        <v>10</v>
      </c>
      <c r="D25" t="s">
        <v>26</v>
      </c>
      <c r="E25" t="s">
        <v>33</v>
      </c>
      <c r="F25" s="5">
        <v>798</v>
      </c>
      <c r="G25">
        <v>4</v>
      </c>
      <c r="H25" t="s">
        <v>22</v>
      </c>
      <c r="I25" t="s">
        <v>43</v>
      </c>
      <c r="J25" t="str">
        <f>IF(SalesDataTable[[#This Row],[Sales Amount]]&gt;4000,"High",IF(SalesDataTable[[#This Row],[Sales Amount]]&gt;2000,"Medium","Low"))</f>
        <v>Low</v>
      </c>
      <c r="K25" s="7" cm="1">
        <f t="array" ref="K25">_xlfn.IFS(SalesDataTable[[#This Row],[Category]]="Electronics",5%,SalesDataTable[[#This Row],[Category]]="Accessories",3%,TRUE,0%)</f>
        <v>0.03</v>
      </c>
      <c r="L25">
        <f>SUMIF($E$2:$E$60,SalesDataTable[[#This Row],[Region]],$F$2:$F$60)</f>
        <v>39837</v>
      </c>
      <c r="M25" s="3">
        <f>COUNTIF($C$2:$C$60,SalesDataTable[[#This Row],[Product]])</f>
        <v>12</v>
      </c>
      <c r="P25" t="str">
        <v>ORD1015</v>
      </c>
    </row>
    <row r="26" spans="1:16" x14ac:dyDescent="0.55000000000000004">
      <c r="A26" t="s">
        <v>63</v>
      </c>
      <c r="B26" s="1">
        <v>45316</v>
      </c>
      <c r="C26" t="s">
        <v>30</v>
      </c>
      <c r="D26" t="s">
        <v>11</v>
      </c>
      <c r="E26" t="s">
        <v>17</v>
      </c>
      <c r="F26" s="5">
        <v>2260</v>
      </c>
      <c r="G26">
        <v>1</v>
      </c>
      <c r="H26" t="s">
        <v>64</v>
      </c>
      <c r="I26" t="s">
        <v>19</v>
      </c>
      <c r="J26" t="str">
        <f>IF(SalesDataTable[[#This Row],[Sales Amount]]&gt;4000,"High",IF(SalesDataTable[[#This Row],[Sales Amount]]&gt;2000,"Medium","Low"))</f>
        <v>Medium</v>
      </c>
      <c r="K26" s="7" cm="1">
        <f t="array" ref="K26">_xlfn.IFS(SalesDataTable[[#This Row],[Category]]="Electronics",5%,SalesDataTable[[#This Row],[Category]]="Accessories",3%,TRUE,0%)</f>
        <v>0.05</v>
      </c>
      <c r="L26">
        <f>SUMIF($E$2:$E$60,SalesDataTable[[#This Row],[Region]],$F$2:$F$60)</f>
        <v>31897</v>
      </c>
      <c r="M26" s="3">
        <f>COUNTIF($C$2:$C$60,SalesDataTable[[#This Row],[Product]])</f>
        <v>14</v>
      </c>
      <c r="P26" t="str">
        <v>ORD1009</v>
      </c>
    </row>
    <row r="27" spans="1:16" x14ac:dyDescent="0.55000000000000004">
      <c r="A27" t="s">
        <v>65</v>
      </c>
      <c r="B27" s="1">
        <v>45317</v>
      </c>
      <c r="C27" t="s">
        <v>30</v>
      </c>
      <c r="D27" t="s">
        <v>11</v>
      </c>
      <c r="E27" t="s">
        <v>33</v>
      </c>
      <c r="F27" s="5">
        <v>4197</v>
      </c>
      <c r="G27">
        <v>2</v>
      </c>
      <c r="H27" t="s">
        <v>64</v>
      </c>
      <c r="I27" t="s">
        <v>43</v>
      </c>
      <c r="J27" t="str">
        <f>IF(SalesDataTable[[#This Row],[Sales Amount]]&gt;4000,"High",IF(SalesDataTable[[#This Row],[Sales Amount]]&gt;2000,"Medium","Low"))</f>
        <v>High</v>
      </c>
      <c r="K27" s="7" cm="1">
        <f t="array" ref="K27">_xlfn.IFS(SalesDataTable[[#This Row],[Category]]="Electronics",5%,SalesDataTable[[#This Row],[Category]]="Accessories",3%,TRUE,0%)</f>
        <v>0.05</v>
      </c>
      <c r="L27">
        <f>SUMIF($E$2:$E$60,SalesDataTable[[#This Row],[Region]],$F$2:$F$60)</f>
        <v>39837</v>
      </c>
      <c r="M27" s="3">
        <f>COUNTIF($C$2:$C$60,SalesDataTable[[#This Row],[Product]])</f>
        <v>14</v>
      </c>
      <c r="P27" t="str">
        <v>ORD1016</v>
      </c>
    </row>
    <row r="28" spans="1:16" x14ac:dyDescent="0.55000000000000004">
      <c r="A28" t="s">
        <v>66</v>
      </c>
      <c r="B28" s="1">
        <v>45318</v>
      </c>
      <c r="C28" t="s">
        <v>16</v>
      </c>
      <c r="D28" t="s">
        <v>11</v>
      </c>
      <c r="E28" t="s">
        <v>17</v>
      </c>
      <c r="F28" s="5">
        <v>4837</v>
      </c>
      <c r="G28">
        <v>1</v>
      </c>
      <c r="H28" t="s">
        <v>67</v>
      </c>
      <c r="I28" t="s">
        <v>19</v>
      </c>
      <c r="J28" t="str">
        <f>IF(SalesDataTable[[#This Row],[Sales Amount]]&gt;4000,"High",IF(SalesDataTable[[#This Row],[Sales Amount]]&gt;2000,"Medium","Low"))</f>
        <v>High</v>
      </c>
      <c r="K28" s="7" cm="1">
        <f t="array" ref="K28">_xlfn.IFS(SalesDataTable[[#This Row],[Category]]="Electronics",5%,SalesDataTable[[#This Row],[Category]]="Accessories",3%,TRUE,0%)</f>
        <v>0.05</v>
      </c>
      <c r="L28">
        <f>SUMIF($E$2:$E$60,SalesDataTable[[#This Row],[Region]],$F$2:$F$60)</f>
        <v>31897</v>
      </c>
      <c r="M28" s="3">
        <f>COUNTIF($C$2:$C$60,SalesDataTable[[#This Row],[Product]])</f>
        <v>10</v>
      </c>
      <c r="P28" t="str">
        <v>ORD1024</v>
      </c>
    </row>
    <row r="29" spans="1:16" x14ac:dyDescent="0.55000000000000004">
      <c r="A29" t="s">
        <v>68</v>
      </c>
      <c r="B29" s="1">
        <v>45319</v>
      </c>
      <c r="C29" t="s">
        <v>25</v>
      </c>
      <c r="D29" t="s">
        <v>11</v>
      </c>
      <c r="E29" t="s">
        <v>17</v>
      </c>
      <c r="F29" s="5">
        <v>954</v>
      </c>
      <c r="G29">
        <v>5</v>
      </c>
      <c r="H29" t="s">
        <v>61</v>
      </c>
      <c r="I29" t="s">
        <v>19</v>
      </c>
      <c r="J29" t="str">
        <f>IF(SalesDataTable[[#This Row],[Sales Amount]]&gt;4000,"High",IF(SalesDataTable[[#This Row],[Sales Amount]]&gt;2000,"Medium","Low"))</f>
        <v>Low</v>
      </c>
      <c r="K29" s="7" cm="1">
        <f t="array" ref="K29">_xlfn.IFS(SalesDataTable[[#This Row],[Category]]="Electronics",5%,SalesDataTable[[#This Row],[Category]]="Accessories",3%,TRUE,0%)</f>
        <v>0.05</v>
      </c>
      <c r="L29">
        <f>SUMIF($E$2:$E$60,SalesDataTable[[#This Row],[Region]],$F$2:$F$60)</f>
        <v>31897</v>
      </c>
      <c r="M29" s="3">
        <f>COUNTIF($C$2:$C$60,SalesDataTable[[#This Row],[Product]])</f>
        <v>9</v>
      </c>
      <c r="P29" t="str">
        <v>ORD1034</v>
      </c>
    </row>
    <row r="30" spans="1:16" x14ac:dyDescent="0.55000000000000004">
      <c r="A30" t="s">
        <v>69</v>
      </c>
      <c r="B30" s="1">
        <v>45320</v>
      </c>
      <c r="C30" t="s">
        <v>25</v>
      </c>
      <c r="D30" t="s">
        <v>11</v>
      </c>
      <c r="E30" t="s">
        <v>33</v>
      </c>
      <c r="F30" s="5">
        <v>3574</v>
      </c>
      <c r="G30">
        <v>5</v>
      </c>
      <c r="H30" t="s">
        <v>50</v>
      </c>
      <c r="I30" t="s">
        <v>43</v>
      </c>
      <c r="J30" t="str">
        <f>IF(SalesDataTable[[#This Row],[Sales Amount]]&gt;4000,"High",IF(SalesDataTable[[#This Row],[Sales Amount]]&gt;2000,"Medium","Low"))</f>
        <v>Medium</v>
      </c>
      <c r="K30" s="7" cm="1">
        <f t="array" ref="K30">_xlfn.IFS(SalesDataTable[[#This Row],[Category]]="Electronics",5%,SalesDataTable[[#This Row],[Category]]="Accessories",3%,TRUE,0%)</f>
        <v>0.05</v>
      </c>
      <c r="L30">
        <f>SUMIF($E$2:$E$60,SalesDataTable[[#This Row],[Region]],$F$2:$F$60)</f>
        <v>39837</v>
      </c>
      <c r="M30" s="3">
        <f>COUNTIF($C$2:$C$60,SalesDataTable[[#This Row],[Product]])</f>
        <v>9</v>
      </c>
      <c r="P30" t="str">
        <v>ORD1031</v>
      </c>
    </row>
    <row r="31" spans="1:16" x14ac:dyDescent="0.55000000000000004">
      <c r="A31" t="s">
        <v>70</v>
      </c>
      <c r="B31" s="1">
        <v>45321</v>
      </c>
      <c r="C31" t="s">
        <v>10</v>
      </c>
      <c r="D31" t="s">
        <v>11</v>
      </c>
      <c r="E31" t="s">
        <v>21</v>
      </c>
      <c r="F31" s="5">
        <v>1807</v>
      </c>
      <c r="G31">
        <v>7</v>
      </c>
      <c r="H31" t="s">
        <v>28</v>
      </c>
      <c r="I31" t="s">
        <v>43</v>
      </c>
      <c r="J31" t="str">
        <f>IF(SalesDataTable[[#This Row],[Sales Amount]]&gt;4000,"High",IF(SalesDataTable[[#This Row],[Sales Amount]]&gt;2000,"Medium","Low"))</f>
        <v>Low</v>
      </c>
      <c r="K31" s="7" cm="1">
        <f t="array" ref="K31">_xlfn.IFS(SalesDataTable[[#This Row],[Category]]="Electronics",5%,SalesDataTable[[#This Row],[Category]]="Accessories",3%,TRUE,0%)</f>
        <v>0.05</v>
      </c>
      <c r="L31">
        <f>SUMIF($E$2:$E$60,SalesDataTable[[#This Row],[Region]],$F$2:$F$60)</f>
        <v>26091</v>
      </c>
      <c r="M31" s="3">
        <f>COUNTIF($C$2:$C$60,SalesDataTable[[#This Row],[Product]])</f>
        <v>12</v>
      </c>
      <c r="P31" t="str">
        <v>ORD1000</v>
      </c>
    </row>
    <row r="32" spans="1:16" x14ac:dyDescent="0.55000000000000004">
      <c r="A32" t="s">
        <v>71</v>
      </c>
      <c r="B32" s="1">
        <v>45322</v>
      </c>
      <c r="C32" t="s">
        <v>25</v>
      </c>
      <c r="D32" t="s">
        <v>26</v>
      </c>
      <c r="E32" t="s">
        <v>21</v>
      </c>
      <c r="F32" s="5">
        <v>2877</v>
      </c>
      <c r="G32">
        <v>9</v>
      </c>
      <c r="H32" t="s">
        <v>40</v>
      </c>
      <c r="I32" t="s">
        <v>43</v>
      </c>
      <c r="J32" t="str">
        <f>IF(SalesDataTable[[#This Row],[Sales Amount]]&gt;4000,"High",IF(SalesDataTable[[#This Row],[Sales Amount]]&gt;2000,"Medium","Low"))</f>
        <v>Medium</v>
      </c>
      <c r="K32" s="7" cm="1">
        <f t="array" ref="K32">_xlfn.IFS(SalesDataTable[[#This Row],[Category]]="Electronics",5%,SalesDataTable[[#This Row],[Category]]="Accessories",3%,TRUE,0%)</f>
        <v>0.03</v>
      </c>
      <c r="L32">
        <f>SUMIF($E$2:$E$60,SalesDataTable[[#This Row],[Region]],$F$2:$F$60)</f>
        <v>26091</v>
      </c>
      <c r="M32" s="3">
        <f>COUNTIF($C$2:$C$60,SalesDataTable[[#This Row],[Product]])</f>
        <v>9</v>
      </c>
      <c r="P32" t="str">
        <v>ORD1044</v>
      </c>
    </row>
    <row r="33" spans="1:16" x14ac:dyDescent="0.55000000000000004">
      <c r="A33" t="s">
        <v>72</v>
      </c>
      <c r="B33" s="1">
        <v>45323</v>
      </c>
      <c r="C33" t="s">
        <v>10</v>
      </c>
      <c r="D33" t="s">
        <v>11</v>
      </c>
      <c r="E33" t="s">
        <v>21</v>
      </c>
      <c r="F33" s="5">
        <v>1833</v>
      </c>
      <c r="G33">
        <v>9</v>
      </c>
      <c r="H33" t="s">
        <v>73</v>
      </c>
      <c r="I33" t="s">
        <v>23</v>
      </c>
      <c r="J33" t="str">
        <f>IF(SalesDataTable[[#This Row],[Sales Amount]]&gt;4000,"High",IF(SalesDataTable[[#This Row],[Sales Amount]]&gt;2000,"Medium","Low"))</f>
        <v>Low</v>
      </c>
      <c r="K33" s="7" cm="1">
        <f t="array" ref="K33">_xlfn.IFS(SalesDataTable[[#This Row],[Category]]="Electronics",5%,SalesDataTable[[#This Row],[Category]]="Accessories",3%,TRUE,0%)</f>
        <v>0.05</v>
      </c>
      <c r="L33">
        <f>SUMIF($E$2:$E$60,SalesDataTable[[#This Row],[Region]],$F$2:$F$60)</f>
        <v>26091</v>
      </c>
      <c r="M33" s="3">
        <f>COUNTIF($C$2:$C$60,SalesDataTable[[#This Row],[Product]])</f>
        <v>12</v>
      </c>
      <c r="P33" t="str">
        <v>ORD1027</v>
      </c>
    </row>
    <row r="34" spans="1:16" x14ac:dyDescent="0.55000000000000004">
      <c r="A34" t="s">
        <v>74</v>
      </c>
      <c r="B34" s="1">
        <v>45324</v>
      </c>
      <c r="C34" t="s">
        <v>16</v>
      </c>
      <c r="D34" t="s">
        <v>11</v>
      </c>
      <c r="E34" t="s">
        <v>21</v>
      </c>
      <c r="F34" s="5">
        <v>3610</v>
      </c>
      <c r="G34">
        <v>3</v>
      </c>
      <c r="H34" t="s">
        <v>40</v>
      </c>
      <c r="I34" t="s">
        <v>14</v>
      </c>
      <c r="J34" t="str">
        <f>IF(SalesDataTable[[#This Row],[Sales Amount]]&gt;4000,"High",IF(SalesDataTable[[#This Row],[Sales Amount]]&gt;2000,"Medium","Low"))</f>
        <v>Medium</v>
      </c>
      <c r="K34" s="7" cm="1">
        <f t="array" ref="K34">_xlfn.IFS(SalesDataTable[[#This Row],[Category]]="Electronics",5%,SalesDataTable[[#This Row],[Category]]="Accessories",3%,TRUE,0%)</f>
        <v>0.05</v>
      </c>
      <c r="L34">
        <f>SUMIF($E$2:$E$60,SalesDataTable[[#This Row],[Region]],$F$2:$F$60)</f>
        <v>26091</v>
      </c>
      <c r="M34" s="3">
        <f>COUNTIF($C$2:$C$60,SalesDataTable[[#This Row],[Product]])</f>
        <v>10</v>
      </c>
      <c r="P34" t="str">
        <v>ORD1033</v>
      </c>
    </row>
    <row r="35" spans="1:16" x14ac:dyDescent="0.55000000000000004">
      <c r="A35" t="s">
        <v>75</v>
      </c>
      <c r="B35" s="1">
        <v>45325</v>
      </c>
      <c r="C35" t="s">
        <v>30</v>
      </c>
      <c r="D35" t="s">
        <v>11</v>
      </c>
      <c r="E35" t="s">
        <v>21</v>
      </c>
      <c r="F35" s="5">
        <v>302</v>
      </c>
      <c r="G35">
        <v>3</v>
      </c>
      <c r="H35" t="s">
        <v>76</v>
      </c>
      <c r="I35" t="s">
        <v>23</v>
      </c>
      <c r="J35" t="str">
        <f>IF(SalesDataTable[[#This Row],[Sales Amount]]&gt;4000,"High",IF(SalesDataTable[[#This Row],[Sales Amount]]&gt;2000,"Medium","Low"))</f>
        <v>Low</v>
      </c>
      <c r="K35" s="7" cm="1">
        <f t="array" ref="K35">_xlfn.IFS(SalesDataTable[[#This Row],[Category]]="Electronics",5%,SalesDataTable[[#This Row],[Category]]="Accessories",3%,TRUE,0%)</f>
        <v>0.05</v>
      </c>
      <c r="L35">
        <f>SUMIF($E$2:$E$60,SalesDataTable[[#This Row],[Region]],$F$2:$F$60)</f>
        <v>26091</v>
      </c>
      <c r="M35" s="3">
        <f>COUNTIF($C$2:$C$60,SalesDataTable[[#This Row],[Product]])</f>
        <v>14</v>
      </c>
      <c r="P35" t="str">
        <v>ORD1005</v>
      </c>
    </row>
    <row r="36" spans="1:16" x14ac:dyDescent="0.55000000000000004">
      <c r="A36" t="s">
        <v>77</v>
      </c>
      <c r="B36" s="1">
        <v>45326</v>
      </c>
      <c r="C36" t="s">
        <v>30</v>
      </c>
      <c r="D36" t="s">
        <v>26</v>
      </c>
      <c r="E36" t="s">
        <v>33</v>
      </c>
      <c r="F36" s="5">
        <v>3355</v>
      </c>
      <c r="G36">
        <v>3</v>
      </c>
      <c r="H36" t="s">
        <v>34</v>
      </c>
      <c r="I36" t="s">
        <v>23</v>
      </c>
      <c r="J36" t="str">
        <f>IF(SalesDataTable[[#This Row],[Sales Amount]]&gt;4000,"High",IF(SalesDataTable[[#This Row],[Sales Amount]]&gt;2000,"Medium","Low"))</f>
        <v>Medium</v>
      </c>
      <c r="K36" s="7" cm="1">
        <f t="array" ref="K36">_xlfn.IFS(SalesDataTable[[#This Row],[Category]]="Electronics",5%,SalesDataTable[[#This Row],[Category]]="Accessories",3%,TRUE,0%)</f>
        <v>0.03</v>
      </c>
      <c r="L36">
        <f>SUMIF($E$2:$E$60,SalesDataTable[[#This Row],[Region]],$F$2:$F$60)</f>
        <v>39837</v>
      </c>
      <c r="M36" s="3">
        <f>COUNTIF($C$2:$C$60,SalesDataTable[[#This Row],[Product]])</f>
        <v>14</v>
      </c>
      <c r="P36" t="str">
        <v>ORD1029</v>
      </c>
    </row>
    <row r="37" spans="1:16" x14ac:dyDescent="0.55000000000000004">
      <c r="A37" t="s">
        <v>78</v>
      </c>
      <c r="B37" s="1">
        <v>45327</v>
      </c>
      <c r="C37" t="s">
        <v>30</v>
      </c>
      <c r="D37" t="s">
        <v>11</v>
      </c>
      <c r="E37" t="s">
        <v>33</v>
      </c>
      <c r="F37" s="5">
        <v>4318</v>
      </c>
      <c r="G37">
        <v>4</v>
      </c>
      <c r="H37" t="s">
        <v>61</v>
      </c>
      <c r="I37" t="s">
        <v>19</v>
      </c>
      <c r="J37" t="str">
        <f>IF(SalesDataTable[[#This Row],[Sales Amount]]&gt;4000,"High",IF(SalesDataTable[[#This Row],[Sales Amount]]&gt;2000,"Medium","Low"))</f>
        <v>High</v>
      </c>
      <c r="K37" s="7" cm="1">
        <f t="array" ref="K37">_xlfn.IFS(SalesDataTable[[#This Row],[Category]]="Electronics",5%,SalesDataTable[[#This Row],[Category]]="Accessories",3%,TRUE,0%)</f>
        <v>0.05</v>
      </c>
      <c r="L37">
        <f>SUMIF($E$2:$E$60,SalesDataTable[[#This Row],[Region]],$F$2:$F$60)</f>
        <v>39837</v>
      </c>
      <c r="M37" s="3">
        <f>COUNTIF($C$2:$C$60,SalesDataTable[[#This Row],[Product]])</f>
        <v>14</v>
      </c>
      <c r="P37" t="str">
        <v>ORD1011</v>
      </c>
    </row>
    <row r="38" spans="1:16" x14ac:dyDescent="0.55000000000000004">
      <c r="A38" t="s">
        <v>79</v>
      </c>
      <c r="B38" s="1">
        <v>45328</v>
      </c>
      <c r="C38" t="s">
        <v>25</v>
      </c>
      <c r="D38" t="s">
        <v>11</v>
      </c>
      <c r="E38" t="s">
        <v>12</v>
      </c>
      <c r="F38" s="5">
        <v>4596</v>
      </c>
      <c r="G38">
        <v>8</v>
      </c>
      <c r="H38" t="s">
        <v>38</v>
      </c>
      <c r="I38" t="s">
        <v>43</v>
      </c>
      <c r="J38" t="str">
        <f>IF(SalesDataTable[[#This Row],[Sales Amount]]&gt;4000,"High",IF(SalesDataTable[[#This Row],[Sales Amount]]&gt;2000,"Medium","Low"))</f>
        <v>High</v>
      </c>
      <c r="K38" s="7" cm="1">
        <f t="array" ref="K38">_xlfn.IFS(SalesDataTable[[#This Row],[Category]]="Electronics",5%,SalesDataTable[[#This Row],[Category]]="Accessories",3%,TRUE,0%)</f>
        <v>0.05</v>
      </c>
      <c r="L38">
        <f>SUMIF($E$2:$E$60,SalesDataTable[[#This Row],[Region]],$F$2:$F$60)</f>
        <v>35826</v>
      </c>
      <c r="M38" s="3">
        <f>COUNTIF($C$2:$C$60,SalesDataTable[[#This Row],[Product]])</f>
        <v>9</v>
      </c>
      <c r="P38" t="str">
        <v>ORD1036</v>
      </c>
    </row>
    <row r="39" spans="1:16" x14ac:dyDescent="0.55000000000000004">
      <c r="A39" t="s">
        <v>80</v>
      </c>
      <c r="B39" s="1">
        <v>45329</v>
      </c>
      <c r="C39" t="s">
        <v>16</v>
      </c>
      <c r="D39" t="s">
        <v>26</v>
      </c>
      <c r="E39" t="s">
        <v>21</v>
      </c>
      <c r="F39" s="5">
        <v>866</v>
      </c>
      <c r="G39">
        <v>6</v>
      </c>
      <c r="H39" t="s">
        <v>13</v>
      </c>
      <c r="I39" t="s">
        <v>14</v>
      </c>
      <c r="J39" t="str">
        <f>IF(SalesDataTable[[#This Row],[Sales Amount]]&gt;4000,"High",IF(SalesDataTable[[#This Row],[Sales Amount]]&gt;2000,"Medium","Low"))</f>
        <v>Low</v>
      </c>
      <c r="K39" s="7" cm="1">
        <f t="array" ref="K39">_xlfn.IFS(SalesDataTable[[#This Row],[Category]]="Electronics",5%,SalesDataTable[[#This Row],[Category]]="Accessories",3%,TRUE,0%)</f>
        <v>0.03</v>
      </c>
      <c r="L39">
        <f>SUMIF($E$2:$E$60,SalesDataTable[[#This Row],[Region]],$F$2:$F$60)</f>
        <v>26091</v>
      </c>
      <c r="M39" s="3">
        <f>COUNTIF($C$2:$C$60,SalesDataTable[[#This Row],[Product]])</f>
        <v>10</v>
      </c>
      <c r="P39" t="str">
        <v>ORD1001</v>
      </c>
    </row>
    <row r="40" spans="1:16" x14ac:dyDescent="0.55000000000000004">
      <c r="A40" t="s">
        <v>81</v>
      </c>
      <c r="B40" s="1">
        <v>45330</v>
      </c>
      <c r="C40" t="s">
        <v>25</v>
      </c>
      <c r="D40" t="s">
        <v>11</v>
      </c>
      <c r="E40" t="s">
        <v>33</v>
      </c>
      <c r="F40" s="5">
        <v>4489</v>
      </c>
      <c r="G40">
        <v>8</v>
      </c>
      <c r="H40" t="s">
        <v>55</v>
      </c>
      <c r="I40" t="s">
        <v>19</v>
      </c>
      <c r="J40" t="str">
        <f>IF(SalesDataTable[[#This Row],[Sales Amount]]&gt;4000,"High",IF(SalesDataTable[[#This Row],[Sales Amount]]&gt;2000,"Medium","Low"))</f>
        <v>High</v>
      </c>
      <c r="K40" s="7" cm="1">
        <f t="array" ref="K40">_xlfn.IFS(SalesDataTable[[#This Row],[Category]]="Electronics",5%,SalesDataTable[[#This Row],[Category]]="Accessories",3%,TRUE,0%)</f>
        <v>0.05</v>
      </c>
      <c r="L40">
        <f>SUMIF($E$2:$E$60,SalesDataTable[[#This Row],[Region]],$F$2:$F$60)</f>
        <v>39837</v>
      </c>
      <c r="M40" s="3">
        <f>COUNTIF($C$2:$C$60,SalesDataTable[[#This Row],[Product]])</f>
        <v>9</v>
      </c>
      <c r="P40" t="str">
        <v>ORD1021</v>
      </c>
    </row>
    <row r="41" spans="1:16" x14ac:dyDescent="0.55000000000000004">
      <c r="A41" t="s">
        <v>82</v>
      </c>
      <c r="B41" s="1">
        <v>45331</v>
      </c>
      <c r="C41" t="s">
        <v>25</v>
      </c>
      <c r="D41" t="s">
        <v>11</v>
      </c>
      <c r="E41" t="s">
        <v>12</v>
      </c>
      <c r="F41" s="5">
        <v>2427</v>
      </c>
      <c r="G41">
        <v>1</v>
      </c>
      <c r="H41" t="s">
        <v>55</v>
      </c>
      <c r="I41" t="s">
        <v>23</v>
      </c>
      <c r="J41" t="str">
        <f>IF(SalesDataTable[[#This Row],[Sales Amount]]&gt;4000,"High",IF(SalesDataTable[[#This Row],[Sales Amount]]&gt;2000,"Medium","Low"))</f>
        <v>Medium</v>
      </c>
      <c r="K41" s="7" cm="1">
        <f t="array" ref="K41">_xlfn.IFS(SalesDataTable[[#This Row],[Category]]="Electronics",5%,SalesDataTable[[#This Row],[Category]]="Accessories",3%,TRUE,0%)</f>
        <v>0.05</v>
      </c>
      <c r="L41">
        <f>SUMIF($E$2:$E$60,SalesDataTable[[#This Row],[Region]],$F$2:$F$60)</f>
        <v>35826</v>
      </c>
      <c r="M41" s="3">
        <f>COUNTIF($C$2:$C$60,SalesDataTable[[#This Row],[Product]])</f>
        <v>9</v>
      </c>
      <c r="P41" t="str">
        <v>ORD1002</v>
      </c>
    </row>
    <row r="42" spans="1:16" x14ac:dyDescent="0.55000000000000004">
      <c r="A42" t="s">
        <v>83</v>
      </c>
      <c r="B42" s="1">
        <v>45332</v>
      </c>
      <c r="C42" t="s">
        <v>16</v>
      </c>
      <c r="D42" t="s">
        <v>11</v>
      </c>
      <c r="E42" t="s">
        <v>21</v>
      </c>
      <c r="F42" s="5">
        <v>3031</v>
      </c>
      <c r="G42">
        <v>8</v>
      </c>
      <c r="H42" t="s">
        <v>59</v>
      </c>
      <c r="I42" t="s">
        <v>43</v>
      </c>
      <c r="J42" t="str">
        <f>IF(SalesDataTable[[#This Row],[Sales Amount]]&gt;4000,"High",IF(SalesDataTable[[#This Row],[Sales Amount]]&gt;2000,"Medium","Low"))</f>
        <v>Medium</v>
      </c>
      <c r="K42" s="7" cm="1">
        <f t="array" ref="K42">_xlfn.IFS(SalesDataTable[[#This Row],[Category]]="Electronics",5%,SalesDataTable[[#This Row],[Category]]="Accessories",3%,TRUE,0%)</f>
        <v>0.05</v>
      </c>
      <c r="L42">
        <f>SUMIF($E$2:$E$60,SalesDataTable[[#This Row],[Region]],$F$2:$F$60)</f>
        <v>26091</v>
      </c>
      <c r="M42" s="3">
        <f>COUNTIF($C$2:$C$60,SalesDataTable[[#This Row],[Product]])</f>
        <v>10</v>
      </c>
      <c r="P42" t="str">
        <v>ORD1043</v>
      </c>
    </row>
    <row r="43" spans="1:16" x14ac:dyDescent="0.55000000000000004">
      <c r="A43" t="s">
        <v>84</v>
      </c>
      <c r="B43" s="1">
        <v>45333</v>
      </c>
      <c r="C43" t="s">
        <v>16</v>
      </c>
      <c r="D43" t="s">
        <v>11</v>
      </c>
      <c r="E43" t="s">
        <v>17</v>
      </c>
      <c r="F43" s="5">
        <v>297</v>
      </c>
      <c r="G43">
        <v>4</v>
      </c>
      <c r="H43" t="s">
        <v>22</v>
      </c>
      <c r="I43" t="s">
        <v>19</v>
      </c>
      <c r="J43" t="str">
        <f>IF(SalesDataTable[[#This Row],[Sales Amount]]&gt;4000,"High",IF(SalesDataTable[[#This Row],[Sales Amount]]&gt;2000,"Medium","Low"))</f>
        <v>Low</v>
      </c>
      <c r="K43" s="7" cm="1">
        <f t="array" ref="K43">_xlfn.IFS(SalesDataTable[[#This Row],[Category]]="Electronics",5%,SalesDataTable[[#This Row],[Category]]="Accessories",3%,TRUE,0%)</f>
        <v>0.05</v>
      </c>
      <c r="L43">
        <f>SUMIF($E$2:$E$60,SalesDataTable[[#This Row],[Region]],$F$2:$F$60)</f>
        <v>31897</v>
      </c>
      <c r="M43" s="3">
        <f>COUNTIF($C$2:$C$60,SalesDataTable[[#This Row],[Product]])</f>
        <v>10</v>
      </c>
      <c r="P43" t="str">
        <v>ORD1035</v>
      </c>
    </row>
    <row r="44" spans="1:16" x14ac:dyDescent="0.55000000000000004">
      <c r="A44" t="s">
        <v>85</v>
      </c>
      <c r="B44" s="1">
        <v>45334</v>
      </c>
      <c r="C44" t="s">
        <v>16</v>
      </c>
      <c r="D44" t="s">
        <v>11</v>
      </c>
      <c r="E44" t="s">
        <v>12</v>
      </c>
      <c r="F44" s="5">
        <v>2030</v>
      </c>
      <c r="G44">
        <v>1</v>
      </c>
      <c r="H44" t="s">
        <v>64</v>
      </c>
      <c r="I44" t="s">
        <v>43</v>
      </c>
      <c r="J44" t="str">
        <f>IF(SalesDataTable[[#This Row],[Sales Amount]]&gt;4000,"High",IF(SalesDataTable[[#This Row],[Sales Amount]]&gt;2000,"Medium","Low"))</f>
        <v>Medium</v>
      </c>
      <c r="K44" s="7" cm="1">
        <f t="array" ref="K44">_xlfn.IFS(SalesDataTable[[#This Row],[Category]]="Electronics",5%,SalesDataTable[[#This Row],[Category]]="Accessories",3%,TRUE,0%)</f>
        <v>0.05</v>
      </c>
      <c r="L44">
        <f>SUMIF($E$2:$E$60,SalesDataTable[[#This Row],[Region]],$F$2:$F$60)</f>
        <v>35826</v>
      </c>
      <c r="M44" s="3">
        <f>COUNTIF($C$2:$C$60,SalesDataTable[[#This Row],[Product]])</f>
        <v>10</v>
      </c>
      <c r="P44" t="str">
        <v>ORD1023</v>
      </c>
    </row>
    <row r="45" spans="1:16" x14ac:dyDescent="0.55000000000000004">
      <c r="A45" t="s">
        <v>86</v>
      </c>
      <c r="B45" s="1">
        <v>45335</v>
      </c>
      <c r="C45" t="s">
        <v>16</v>
      </c>
      <c r="D45" t="s">
        <v>26</v>
      </c>
      <c r="E45" t="s">
        <v>33</v>
      </c>
      <c r="F45" s="5">
        <v>3682</v>
      </c>
      <c r="G45">
        <v>8</v>
      </c>
      <c r="H45" t="s">
        <v>13</v>
      </c>
      <c r="I45" t="s">
        <v>19</v>
      </c>
      <c r="J45" t="str">
        <f>IF(SalesDataTable[[#This Row],[Sales Amount]]&gt;4000,"High",IF(SalesDataTable[[#This Row],[Sales Amount]]&gt;2000,"Medium","Low"))</f>
        <v>Medium</v>
      </c>
      <c r="K45" s="7" cm="1">
        <f t="array" ref="K45">_xlfn.IFS(SalesDataTable[[#This Row],[Category]]="Electronics",5%,SalesDataTable[[#This Row],[Category]]="Accessories",3%,TRUE,0%)</f>
        <v>0.03</v>
      </c>
      <c r="L45">
        <f>SUMIF($E$2:$E$60,SalesDataTable[[#This Row],[Region]],$F$2:$F$60)</f>
        <v>39837</v>
      </c>
      <c r="M45" s="3">
        <f>COUNTIF($C$2:$C$60,SalesDataTable[[#This Row],[Product]])</f>
        <v>10</v>
      </c>
      <c r="P45" t="str">
        <v>ORD1040</v>
      </c>
    </row>
    <row r="46" spans="1:16" x14ac:dyDescent="0.55000000000000004">
      <c r="A46" t="s">
        <v>87</v>
      </c>
      <c r="B46" s="1">
        <v>45336</v>
      </c>
      <c r="C46" t="s">
        <v>30</v>
      </c>
      <c r="D46" t="s">
        <v>26</v>
      </c>
      <c r="E46" t="s">
        <v>17</v>
      </c>
      <c r="F46" s="5">
        <v>708</v>
      </c>
      <c r="G46">
        <v>4</v>
      </c>
      <c r="H46" t="s">
        <v>36</v>
      </c>
      <c r="I46" t="s">
        <v>43</v>
      </c>
      <c r="J46" t="str">
        <f>IF(SalesDataTable[[#This Row],[Sales Amount]]&gt;4000,"High",IF(SalesDataTable[[#This Row],[Sales Amount]]&gt;2000,"Medium","Low"))</f>
        <v>Low</v>
      </c>
      <c r="K46" s="7" cm="1">
        <f t="array" ref="K46">_xlfn.IFS(SalesDataTable[[#This Row],[Category]]="Electronics",5%,SalesDataTable[[#This Row],[Category]]="Accessories",3%,TRUE,0%)</f>
        <v>0.03</v>
      </c>
      <c r="L46">
        <f>SUMIF($E$2:$E$60,SalesDataTable[[#This Row],[Region]],$F$2:$F$60)</f>
        <v>31897</v>
      </c>
      <c r="M46" s="3">
        <f>COUNTIF($C$2:$C$60,SalesDataTable[[#This Row],[Product]])</f>
        <v>14</v>
      </c>
      <c r="P46" t="str">
        <v>ORD1010</v>
      </c>
    </row>
    <row r="47" spans="1:16" x14ac:dyDescent="0.55000000000000004">
      <c r="A47" t="s">
        <v>88</v>
      </c>
      <c r="B47" s="1">
        <v>45337</v>
      </c>
      <c r="C47" t="s">
        <v>42</v>
      </c>
      <c r="D47" t="s">
        <v>26</v>
      </c>
      <c r="E47" t="s">
        <v>17</v>
      </c>
      <c r="F47" s="5">
        <v>3372</v>
      </c>
      <c r="G47">
        <v>6</v>
      </c>
      <c r="H47" t="s">
        <v>76</v>
      </c>
      <c r="I47" t="s">
        <v>23</v>
      </c>
      <c r="J47" t="str">
        <f>IF(SalesDataTable[[#This Row],[Sales Amount]]&gt;4000,"High",IF(SalesDataTable[[#This Row],[Sales Amount]]&gt;2000,"Medium","Low"))</f>
        <v>Medium</v>
      </c>
      <c r="K47" s="7" cm="1">
        <f t="array" ref="K47">_xlfn.IFS(SalesDataTable[[#This Row],[Category]]="Electronics",5%,SalesDataTable[[#This Row],[Category]]="Accessories",3%,TRUE,0%)</f>
        <v>0.03</v>
      </c>
      <c r="L47">
        <f>SUMIF($E$2:$E$60,SalesDataTable[[#This Row],[Region]],$F$2:$F$60)</f>
        <v>31897</v>
      </c>
      <c r="M47" s="3">
        <f>COUNTIF($C$2:$C$60,SalesDataTable[[#This Row],[Product]])</f>
        <v>5</v>
      </c>
      <c r="P47" t="str">
        <v>ORD1022</v>
      </c>
    </row>
    <row r="48" spans="1:16" x14ac:dyDescent="0.55000000000000004">
      <c r="A48" t="s">
        <v>89</v>
      </c>
      <c r="B48" s="1">
        <v>45338</v>
      </c>
      <c r="C48" t="s">
        <v>42</v>
      </c>
      <c r="D48" t="s">
        <v>11</v>
      </c>
      <c r="E48" t="s">
        <v>17</v>
      </c>
      <c r="F48" s="5">
        <v>1247</v>
      </c>
      <c r="G48">
        <v>8</v>
      </c>
      <c r="H48" t="s">
        <v>55</v>
      </c>
      <c r="I48" t="s">
        <v>14</v>
      </c>
      <c r="J48" t="str">
        <f>IF(SalesDataTable[[#This Row],[Sales Amount]]&gt;4000,"High",IF(SalesDataTable[[#This Row],[Sales Amount]]&gt;2000,"Medium","Low"))</f>
        <v>Low</v>
      </c>
      <c r="K48" s="7" cm="1">
        <f t="array" ref="K48">_xlfn.IFS(SalesDataTable[[#This Row],[Category]]="Electronics",5%,SalesDataTable[[#This Row],[Category]]="Accessories",3%,TRUE,0%)</f>
        <v>0.05</v>
      </c>
      <c r="L48">
        <f>SUMIF($E$2:$E$60,SalesDataTable[[#This Row],[Region]],$F$2:$F$60)</f>
        <v>31897</v>
      </c>
      <c r="M48" s="3">
        <f>COUNTIF($C$2:$C$60,SalesDataTable[[#This Row],[Product]])</f>
        <v>5</v>
      </c>
      <c r="P48" t="str">
        <v>ORD1018</v>
      </c>
    </row>
    <row r="49" spans="1:16" x14ac:dyDescent="0.55000000000000004">
      <c r="A49" t="s">
        <v>90</v>
      </c>
      <c r="B49" s="1">
        <v>45339</v>
      </c>
      <c r="C49" t="s">
        <v>16</v>
      </c>
      <c r="D49" t="s">
        <v>11</v>
      </c>
      <c r="E49" t="s">
        <v>12</v>
      </c>
      <c r="F49" s="5">
        <v>4382</v>
      </c>
      <c r="G49">
        <v>4</v>
      </c>
      <c r="H49" t="s">
        <v>22</v>
      </c>
      <c r="I49" t="s">
        <v>23</v>
      </c>
      <c r="J49" t="str">
        <f>IF(SalesDataTable[[#This Row],[Sales Amount]]&gt;4000,"High",IF(SalesDataTable[[#This Row],[Sales Amount]]&gt;2000,"Medium","Low"))</f>
        <v>High</v>
      </c>
      <c r="K49" s="7" cm="1">
        <f t="array" ref="K49">_xlfn.IFS(SalesDataTable[[#This Row],[Category]]="Electronics",5%,SalesDataTable[[#This Row],[Category]]="Accessories",3%,TRUE,0%)</f>
        <v>0.05</v>
      </c>
      <c r="L49">
        <f>SUMIF($E$2:$E$60,SalesDataTable[[#This Row],[Region]],$F$2:$F$60)</f>
        <v>35826</v>
      </c>
      <c r="M49" s="3">
        <f>COUNTIF($C$2:$C$60,SalesDataTable[[#This Row],[Product]])</f>
        <v>10</v>
      </c>
      <c r="P49" t="str">
        <v>ORD1049</v>
      </c>
    </row>
    <row r="50" spans="1:16" x14ac:dyDescent="0.55000000000000004">
      <c r="A50" t="s">
        <v>91</v>
      </c>
      <c r="B50" s="1">
        <v>45340</v>
      </c>
      <c r="C50" t="s">
        <v>42</v>
      </c>
      <c r="D50" t="s">
        <v>11</v>
      </c>
      <c r="E50" t="s">
        <v>33</v>
      </c>
      <c r="F50" s="5">
        <v>3497</v>
      </c>
      <c r="G50">
        <v>3</v>
      </c>
      <c r="H50" t="s">
        <v>13</v>
      </c>
      <c r="I50" t="s">
        <v>14</v>
      </c>
      <c r="J50" t="str">
        <f>IF(SalesDataTable[[#This Row],[Sales Amount]]&gt;4000,"High",IF(SalesDataTable[[#This Row],[Sales Amount]]&gt;2000,"Medium","Low"))</f>
        <v>Medium</v>
      </c>
      <c r="K50" s="7" cm="1">
        <f t="array" ref="K50">_xlfn.IFS(SalesDataTable[[#This Row],[Category]]="Electronics",5%,SalesDataTable[[#This Row],[Category]]="Accessories",3%,TRUE,0%)</f>
        <v>0.05</v>
      </c>
      <c r="L50">
        <f>SUMIF($E$2:$E$60,SalesDataTable[[#This Row],[Region]],$F$2:$F$60)</f>
        <v>39837</v>
      </c>
      <c r="M50" s="3">
        <f>COUNTIF($C$2:$C$60,SalesDataTable[[#This Row],[Product]])</f>
        <v>5</v>
      </c>
      <c r="P50" t="str">
        <v>ORD1020</v>
      </c>
    </row>
    <row r="51" spans="1:16" x14ac:dyDescent="0.55000000000000004">
      <c r="A51" t="s">
        <v>92</v>
      </c>
      <c r="B51" s="1">
        <v>45341</v>
      </c>
      <c r="C51" t="s">
        <v>42</v>
      </c>
      <c r="D51" t="s">
        <v>26</v>
      </c>
      <c r="E51" t="s">
        <v>17</v>
      </c>
      <c r="F51" s="5">
        <v>2611</v>
      </c>
      <c r="G51">
        <v>9</v>
      </c>
      <c r="H51" t="s">
        <v>40</v>
      </c>
      <c r="I51" t="s">
        <v>43</v>
      </c>
      <c r="J51" t="str">
        <f>IF(SalesDataTable[[#This Row],[Sales Amount]]&gt;4000,"High",IF(SalesDataTable[[#This Row],[Sales Amount]]&gt;2000,"Medium","Low"))</f>
        <v>Medium</v>
      </c>
      <c r="K51" s="7" cm="1">
        <f t="array" ref="K51">_xlfn.IFS(SalesDataTable[[#This Row],[Category]]="Electronics",5%,SalesDataTable[[#This Row],[Category]]="Accessories",3%,TRUE,0%)</f>
        <v>0.03</v>
      </c>
      <c r="L51">
        <f>SUMIF($E$2:$E$60,SalesDataTable[[#This Row],[Region]],$F$2:$F$60)</f>
        <v>31897</v>
      </c>
      <c r="M51" s="3">
        <f>COUNTIF($C$2:$C$60,SalesDataTable[[#This Row],[Product]])</f>
        <v>5</v>
      </c>
      <c r="P51" t="str">
        <v>ORD1007</v>
      </c>
    </row>
    <row r="52" spans="1:16" x14ac:dyDescent="0.55000000000000004">
      <c r="P52" t="str">
        <v>ORD1042</v>
      </c>
    </row>
    <row r="53" spans="1:16" x14ac:dyDescent="0.55000000000000004">
      <c r="P53" t="str">
        <v>ORD1014</v>
      </c>
    </row>
    <row r="54" spans="1:16" x14ac:dyDescent="0.55000000000000004">
      <c r="P54" t="str">
        <v>ORD1028</v>
      </c>
    </row>
    <row r="55" spans="1:16" x14ac:dyDescent="0.55000000000000004">
      <c r="P55" t="str">
        <v>ORD1038</v>
      </c>
    </row>
  </sheetData>
  <conditionalFormatting sqref="F1:F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2" priority="3" operator="lessThan">
      <formula>1000</formula>
    </cfRule>
    <cfRule type="cellIs" dxfId="1" priority="4" operator="greaterThan">
      <formula>4000</formula>
    </cfRule>
  </conditionalFormatting>
  <conditionalFormatting sqref="C1:C1048576">
    <cfRule type="duplicateValues" dxfId="0" priority="1"/>
  </conditionalFormatting>
  <dataValidations count="3">
    <dataValidation type="list" allowBlank="1" showInputMessage="1" showErrorMessage="1" sqref="U23" xr:uid="{9A2E10A9-7695-422A-8532-0D3118B0AAD9}">
      <formula1>$Q$18:$Q$22</formula1>
    </dataValidation>
    <dataValidation type="list" allowBlank="1" showInputMessage="1" showErrorMessage="1" sqref="P6 T8" xr:uid="{0CA0ACC6-1099-4EF7-A2C5-5AD8594CB4AF}">
      <formula1>$P$6:$P$55</formula1>
    </dataValidation>
    <dataValidation type="list" allowBlank="1" showInputMessage="1" showErrorMessage="1" sqref="Z10" xr:uid="{CF55EC68-0DD1-4C04-92F9-033B1D81E430}">
      <formula1>$Q$6:$Q$10</formula1>
    </dataValidation>
  </dataValidations>
  <pageMargins left="0.7" right="0.7" top="0.75" bottom="0.75" header="0.3" footer="0.3"/>
  <headerFooter>
    <oddFooter>&amp;L_x000D_&amp;1#&amp;"Calibri"&amp;10&amp;K000000 Classification: Internal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SalesAmount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Aaquib Jawed</dc:creator>
  <cp:lastModifiedBy>Fouzia Ashfaq</cp:lastModifiedBy>
  <dcterms:created xsi:type="dcterms:W3CDTF">2025-06-10T09:07:48Z</dcterms:created>
  <dcterms:modified xsi:type="dcterms:W3CDTF">2025-07-01T22:31:29Z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ba39d-4745-4e9d-97db-0c1927b54242_Enabled">
    <vt:lpwstr>true</vt:lpwstr>
  </property>
  <property fmtid="{D5CDD505-2E9C-101B-9397-08002B2CF9AE}" pid="3" name="MSIP_Label_71bba39d-4745-4e9d-97db-0c1927b54242_SetDate">
    <vt:lpwstr>2025-06-10T09:08:03Z</vt:lpwstr>
  </property>
  <property fmtid="{D5CDD505-2E9C-101B-9397-08002B2CF9AE}" pid="4" name="MSIP_Label_71bba39d-4745-4e9d-97db-0c1927b54242_Method">
    <vt:lpwstr>Privileged</vt:lpwstr>
  </property>
  <property fmtid="{D5CDD505-2E9C-101B-9397-08002B2CF9AE}" pid="5" name="MSIP_Label_71bba39d-4745-4e9d-97db-0c1927b54242_Name">
    <vt:lpwstr>Internal</vt:lpwstr>
  </property>
  <property fmtid="{D5CDD505-2E9C-101B-9397-08002B2CF9AE}" pid="6" name="MSIP_Label_71bba39d-4745-4e9d-97db-0c1927b54242_SiteId">
    <vt:lpwstr>05d75c05-fa1a-42e7-9cf1-eb416c396f2d</vt:lpwstr>
  </property>
  <property fmtid="{D5CDD505-2E9C-101B-9397-08002B2CF9AE}" pid="7" name="MSIP_Label_71bba39d-4745-4e9d-97db-0c1927b54242_ActionId">
    <vt:lpwstr>53504296-7720-411b-a041-794b955fe5fe</vt:lpwstr>
  </property>
  <property fmtid="{D5CDD505-2E9C-101B-9397-08002B2CF9AE}" pid="8" name="MSIP_Label_71bba39d-4745-4e9d-97db-0c1927b54242_ContentBits">
    <vt:lpwstr>2</vt:lpwstr>
  </property>
  <property fmtid="{D5CDD505-2E9C-101B-9397-08002B2CF9AE}" pid="9" name="MSIP_Label_71bba39d-4745-4e9d-97db-0c1927b54242_Tag">
    <vt:lpwstr>10, 0, 1, 1</vt:lpwstr>
  </property>
</Properties>
</file>