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e58e90f1ffcc7c2/Studium/FHTechnikum/3. Semester/9_InnoLab/LocalRep/Org/Semester 2/"/>
    </mc:Choice>
  </mc:AlternateContent>
  <xr:revisionPtr revIDLastSave="6" documentId="11_6052664E7D2B3023386B2CDF536325C201748E56" xr6:coauthVersionLast="47" xr6:coauthVersionMax="47" xr10:uidLastSave="{9907B84E-2691-41A9-AB55-AFF53873E564}"/>
  <bookViews>
    <workbookView xWindow="-120" yWindow="-120" windowWidth="38640" windowHeight="15720" tabRatio="758" activeTab="1" xr2:uid="{00000000-000D-0000-FFFF-FFFF00000000}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5" l="1"/>
  <c r="M13" i="15" s="1"/>
  <c r="I10" i="15"/>
  <c r="I11" i="15"/>
  <c r="I12" i="15"/>
  <c r="J12" i="15" s="1"/>
  <c r="I13" i="15"/>
  <c r="J13" i="15" s="1"/>
  <c r="O13" i="15" s="1"/>
  <c r="Q13" i="15" s="1"/>
  <c r="N13" i="15" l="1"/>
  <c r="M18" i="15"/>
  <c r="I17" i="15"/>
  <c r="I16" i="15" l="1"/>
  <c r="J18" i="15"/>
  <c r="O18" i="15" s="1"/>
  <c r="Q18" i="15" s="1"/>
  <c r="I5" i="15" l="1"/>
  <c r="I6" i="15"/>
  <c r="I7" i="15"/>
  <c r="I8" i="15"/>
  <c r="I9" i="15"/>
  <c r="I14" i="15"/>
  <c r="I15" i="15"/>
  <c r="J17" i="15"/>
  <c r="M21" i="15"/>
  <c r="J23" i="15"/>
  <c r="J25" i="15"/>
  <c r="M27" i="15"/>
  <c r="I28" i="15"/>
  <c r="I29" i="15"/>
  <c r="I30" i="15"/>
  <c r="I31" i="15"/>
  <c r="J31" i="15" s="1"/>
  <c r="I32" i="15"/>
  <c r="I33" i="15"/>
  <c r="I34" i="15"/>
  <c r="I35" i="15"/>
  <c r="I36" i="15"/>
  <c r="I37" i="15"/>
  <c r="M37" i="15" s="1"/>
  <c r="I38" i="15"/>
  <c r="I39" i="15"/>
  <c r="I40" i="15"/>
  <c r="I41" i="15"/>
  <c r="J41" i="15" s="1"/>
  <c r="I42" i="15"/>
  <c r="I43" i="15"/>
  <c r="M43" i="15" s="1"/>
  <c r="I44" i="15"/>
  <c r="I45" i="15"/>
  <c r="I46" i="15"/>
  <c r="I47" i="15"/>
  <c r="J47" i="15" s="1"/>
  <c r="I48" i="15"/>
  <c r="N48" i="15" s="1"/>
  <c r="I49" i="15"/>
  <c r="J49" i="15" s="1"/>
  <c r="I50" i="15"/>
  <c r="I51" i="15"/>
  <c r="I52" i="15"/>
  <c r="I53" i="15"/>
  <c r="I54" i="15"/>
  <c r="I55" i="15"/>
  <c r="J55" i="15" s="1"/>
  <c r="I56" i="15"/>
  <c r="I57" i="15"/>
  <c r="I58" i="15"/>
  <c r="I59" i="15"/>
  <c r="M59" i="15" s="1"/>
  <c r="I60" i="15"/>
  <c r="I61" i="15"/>
  <c r="I62" i="15"/>
  <c r="I63" i="15"/>
  <c r="J63" i="15" s="1"/>
  <c r="I64" i="15"/>
  <c r="N64" i="15" s="1"/>
  <c r="I65" i="15"/>
  <c r="J65" i="15" s="1"/>
  <c r="I66" i="15"/>
  <c r="I67" i="15"/>
  <c r="I68" i="15"/>
  <c r="I69" i="15"/>
  <c r="M69" i="15" s="1"/>
  <c r="I70" i="15"/>
  <c r="I71" i="15"/>
  <c r="J71" i="15" s="1"/>
  <c r="I72" i="15"/>
  <c r="I73" i="15"/>
  <c r="J73" i="15" s="1"/>
  <c r="I74" i="15"/>
  <c r="I75" i="15"/>
  <c r="I76" i="15"/>
  <c r="I77" i="15"/>
  <c r="J77" i="15" s="1"/>
  <c r="I78" i="15"/>
  <c r="I79" i="15"/>
  <c r="J79" i="15" s="1"/>
  <c r="I80" i="15"/>
  <c r="N80" i="15" s="1"/>
  <c r="I81" i="15"/>
  <c r="I82" i="15"/>
  <c r="I83" i="15"/>
  <c r="I84" i="15"/>
  <c r="I85" i="15"/>
  <c r="N85" i="15" s="1"/>
  <c r="I86" i="15"/>
  <c r="I87" i="15"/>
  <c r="J87" i="15" s="1"/>
  <c r="I88" i="15"/>
  <c r="I89" i="15"/>
  <c r="J89" i="15" s="1"/>
  <c r="I90" i="15"/>
  <c r="I91" i="15"/>
  <c r="M91" i="15" s="1"/>
  <c r="I92" i="15"/>
  <c r="I93" i="15"/>
  <c r="I94" i="15"/>
  <c r="I95" i="15"/>
  <c r="J95" i="15" s="1"/>
  <c r="I96" i="15"/>
  <c r="I97" i="15"/>
  <c r="I98" i="15"/>
  <c r="I99" i="15"/>
  <c r="I100" i="15"/>
  <c r="I101" i="15"/>
  <c r="M101" i="15" s="1"/>
  <c r="I102" i="15"/>
  <c r="I103" i="15"/>
  <c r="I104" i="15"/>
  <c r="I105" i="15"/>
  <c r="J105" i="15" s="1"/>
  <c r="I106" i="15"/>
  <c r="I107" i="15"/>
  <c r="M107" i="15" s="1"/>
  <c r="I108" i="15"/>
  <c r="I109" i="15"/>
  <c r="I110" i="15"/>
  <c r="I111" i="15"/>
  <c r="J111" i="15" s="1"/>
  <c r="I112" i="15"/>
  <c r="N112" i="15" s="1"/>
  <c r="I113" i="15"/>
  <c r="J113" i="15" s="1"/>
  <c r="I114" i="15"/>
  <c r="I115" i="15"/>
  <c r="I116" i="15"/>
  <c r="I117" i="15"/>
  <c r="I118" i="15"/>
  <c r="I119" i="15"/>
  <c r="J119" i="15" s="1"/>
  <c r="I120" i="15"/>
  <c r="I121" i="15"/>
  <c r="I122" i="15"/>
  <c r="I123" i="15"/>
  <c r="I124" i="15"/>
  <c r="I125" i="15"/>
  <c r="J125" i="15" s="1"/>
  <c r="I126" i="15"/>
  <c r="I127" i="15"/>
  <c r="I128" i="15"/>
  <c r="N128" i="15" s="1"/>
  <c r="I129" i="15"/>
  <c r="I130" i="15"/>
  <c r="I131" i="15"/>
  <c r="I132" i="15"/>
  <c r="I133" i="15"/>
  <c r="M133" i="15" s="1"/>
  <c r="I134" i="15"/>
  <c r="I135" i="15"/>
  <c r="J135" i="15" s="1"/>
  <c r="I136" i="15"/>
  <c r="I137" i="15"/>
  <c r="I138" i="15"/>
  <c r="I139" i="15"/>
  <c r="I140" i="15"/>
  <c r="I141" i="15"/>
  <c r="J141" i="15" s="1"/>
  <c r="I142" i="15"/>
  <c r="I143" i="15"/>
  <c r="I144" i="15"/>
  <c r="I145" i="15"/>
  <c r="I146" i="15"/>
  <c r="I147" i="15"/>
  <c r="I148" i="15"/>
  <c r="I149" i="15"/>
  <c r="M149" i="15" s="1"/>
  <c r="I150" i="15"/>
  <c r="I151" i="15"/>
  <c r="J151" i="15" s="1"/>
  <c r="I152" i="15"/>
  <c r="I153" i="15"/>
  <c r="I154" i="15"/>
  <c r="I155" i="15"/>
  <c r="M155" i="15" s="1"/>
  <c r="I156" i="15"/>
  <c r="I157" i="15"/>
  <c r="J157" i="15" s="1"/>
  <c r="I158" i="15"/>
  <c r="I159" i="15"/>
  <c r="I160" i="15"/>
  <c r="I161" i="15"/>
  <c r="I162" i="15"/>
  <c r="I163" i="15"/>
  <c r="I164" i="15"/>
  <c r="I165" i="15"/>
  <c r="M165" i="15" s="1"/>
  <c r="I166" i="15"/>
  <c r="I167" i="15"/>
  <c r="J167" i="15"/>
  <c r="I168" i="15"/>
  <c r="I169" i="15"/>
  <c r="I170" i="15"/>
  <c r="I171" i="15"/>
  <c r="M171" i="15" s="1"/>
  <c r="I172" i="15"/>
  <c r="I173" i="15"/>
  <c r="J173" i="15" s="1"/>
  <c r="I174" i="15"/>
  <c r="I175" i="15"/>
  <c r="I176" i="15"/>
  <c r="M176" i="15" s="1"/>
  <c r="I177" i="15"/>
  <c r="J177" i="15" s="1"/>
  <c r="I178" i="15"/>
  <c r="I179" i="15"/>
  <c r="J179" i="15" s="1"/>
  <c r="I180" i="15"/>
  <c r="I181" i="15"/>
  <c r="J181" i="15" s="1"/>
  <c r="I182" i="15"/>
  <c r="I183" i="15"/>
  <c r="I184" i="15"/>
  <c r="I185" i="15"/>
  <c r="J185" i="15" s="1"/>
  <c r="I186" i="15"/>
  <c r="I187" i="15"/>
  <c r="J187" i="15" s="1"/>
  <c r="I188" i="15"/>
  <c r="I189" i="15"/>
  <c r="J189" i="15" s="1"/>
  <c r="I190" i="15"/>
  <c r="I191" i="15"/>
  <c r="I192" i="15"/>
  <c r="M192" i="15" s="1"/>
  <c r="I193" i="15"/>
  <c r="J193" i="15" s="1"/>
  <c r="I194" i="15"/>
  <c r="I195" i="15"/>
  <c r="J195" i="15" s="1"/>
  <c r="I196" i="15"/>
  <c r="I197" i="15"/>
  <c r="J197" i="15" s="1"/>
  <c r="I198" i="15"/>
  <c r="I199" i="15"/>
  <c r="I200" i="15"/>
  <c r="I201" i="15"/>
  <c r="J201" i="15" s="1"/>
  <c r="I202" i="15"/>
  <c r="I203" i="15"/>
  <c r="J203" i="15" s="1"/>
  <c r="I204" i="15"/>
  <c r="I205" i="15"/>
  <c r="J205" i="15" s="1"/>
  <c r="I206" i="15"/>
  <c r="I207" i="15"/>
  <c r="I208" i="15"/>
  <c r="M208" i="15" s="1"/>
  <c r="I209" i="15"/>
  <c r="J209" i="15" s="1"/>
  <c r="I210" i="15"/>
  <c r="I211" i="15"/>
  <c r="J211" i="15" s="1"/>
  <c r="I212" i="15"/>
  <c r="I213" i="15"/>
  <c r="J213" i="15" s="1"/>
  <c r="I214" i="15"/>
  <c r="I215" i="15"/>
  <c r="I216" i="15"/>
  <c r="I217" i="15"/>
  <c r="J217" i="15" s="1"/>
  <c r="I218" i="15"/>
  <c r="I219" i="15"/>
  <c r="N219" i="15" s="1"/>
  <c r="I220" i="15"/>
  <c r="I221" i="15"/>
  <c r="N221" i="15" s="1"/>
  <c r="I222" i="15"/>
  <c r="I223" i="15"/>
  <c r="N223" i="15" s="1"/>
  <c r="I224" i="15"/>
  <c r="I225" i="15"/>
  <c r="N225" i="15" s="1"/>
  <c r="I226" i="15"/>
  <c r="I227" i="15"/>
  <c r="N227" i="15" s="1"/>
  <c r="I228" i="15"/>
  <c r="I229" i="15"/>
  <c r="N229" i="15" s="1"/>
  <c r="I230" i="15"/>
  <c r="I231" i="15"/>
  <c r="N231" i="15" s="1"/>
  <c r="I232" i="15"/>
  <c r="I233" i="15"/>
  <c r="N233" i="15" s="1"/>
  <c r="I234" i="15"/>
  <c r="I235" i="15"/>
  <c r="N235" i="15" s="1"/>
  <c r="I236" i="15"/>
  <c r="I237" i="15"/>
  <c r="N237" i="15" s="1"/>
  <c r="I238" i="15"/>
  <c r="I239" i="15"/>
  <c r="N239" i="15" s="1"/>
  <c r="I240" i="15"/>
  <c r="I241" i="15"/>
  <c r="N241" i="15" s="1"/>
  <c r="I242" i="15"/>
  <c r="I243" i="15"/>
  <c r="N243" i="15" s="1"/>
  <c r="I244" i="15"/>
  <c r="I245" i="15"/>
  <c r="N245" i="15" s="1"/>
  <c r="I246" i="15"/>
  <c r="I247" i="15"/>
  <c r="N247" i="15" s="1"/>
  <c r="I248" i="15"/>
  <c r="I249" i="15"/>
  <c r="N249" i="15" s="1"/>
  <c r="I250" i="15"/>
  <c r="I251" i="15"/>
  <c r="N251" i="15" s="1"/>
  <c r="I252" i="15"/>
  <c r="I253" i="15"/>
  <c r="N253" i="15" s="1"/>
  <c r="I254" i="15"/>
  <c r="I255" i="15"/>
  <c r="N255" i="15" s="1"/>
  <c r="I256" i="15"/>
  <c r="I257" i="15"/>
  <c r="N257" i="15" s="1"/>
  <c r="I258" i="15"/>
  <c r="I259" i="15"/>
  <c r="N259" i="15" s="1"/>
  <c r="I260" i="15"/>
  <c r="I261" i="15"/>
  <c r="N261" i="15" s="1"/>
  <c r="I262" i="15"/>
  <c r="I263" i="15"/>
  <c r="N263" i="15" s="1"/>
  <c r="I264" i="15"/>
  <c r="I265" i="15"/>
  <c r="N265" i="15" s="1"/>
  <c r="I266" i="15"/>
  <c r="I267" i="15"/>
  <c r="N267" i="15" s="1"/>
  <c r="I268" i="15"/>
  <c r="I269" i="15"/>
  <c r="N269" i="15" s="1"/>
  <c r="I270" i="15"/>
  <c r="I271" i="15"/>
  <c r="N271" i="15" s="1"/>
  <c r="I272" i="15"/>
  <c r="I273" i="15"/>
  <c r="N273" i="15" s="1"/>
  <c r="I274" i="15"/>
  <c r="I275" i="15"/>
  <c r="N275" i="15" s="1"/>
  <c r="I276" i="15"/>
  <c r="I277" i="15"/>
  <c r="N277" i="15" s="1"/>
  <c r="I278" i="15"/>
  <c r="I279" i="15"/>
  <c r="N279" i="15" s="1"/>
  <c r="I280" i="15"/>
  <c r="I281" i="15"/>
  <c r="N281" i="15" s="1"/>
  <c r="I282" i="15"/>
  <c r="I283" i="15"/>
  <c r="N283" i="15" s="1"/>
  <c r="I284" i="15"/>
  <c r="I285" i="15"/>
  <c r="N285" i="15" s="1"/>
  <c r="I286" i="15"/>
  <c r="I287" i="15"/>
  <c r="N287" i="15" s="1"/>
  <c r="I288" i="15"/>
  <c r="I289" i="15"/>
  <c r="N289" i="15" s="1"/>
  <c r="I290" i="15"/>
  <c r="I291" i="15"/>
  <c r="N291" i="15" s="1"/>
  <c r="I292" i="15"/>
  <c r="I293" i="15"/>
  <c r="N293" i="15" s="1"/>
  <c r="I294" i="15"/>
  <c r="I295" i="15"/>
  <c r="N295" i="15" s="1"/>
  <c r="I296" i="15"/>
  <c r="I297" i="15"/>
  <c r="N297" i="15" s="1"/>
  <c r="I298" i="15"/>
  <c r="I299" i="15"/>
  <c r="N299" i="15" s="1"/>
  <c r="I300" i="15"/>
  <c r="I301" i="15"/>
  <c r="N301" i="15" s="1"/>
  <c r="I302" i="15"/>
  <c r="I303" i="15"/>
  <c r="N303" i="15" s="1"/>
  <c r="I304" i="15"/>
  <c r="I305" i="15"/>
  <c r="N305" i="15" s="1"/>
  <c r="I306" i="15"/>
  <c r="N306" i="15" s="1"/>
  <c r="I307" i="15"/>
  <c r="N307" i="15" s="1"/>
  <c r="I308" i="15"/>
  <c r="I309" i="15"/>
  <c r="N309" i="15" s="1"/>
  <c r="I310" i="15"/>
  <c r="N310" i="15" s="1"/>
  <c r="I311" i="15"/>
  <c r="N311" i="15" s="1"/>
  <c r="I312" i="15"/>
  <c r="N312" i="15" s="1"/>
  <c r="I313" i="15"/>
  <c r="N313" i="15" s="1"/>
  <c r="I314" i="15"/>
  <c r="N314" i="15" s="1"/>
  <c r="I315" i="15"/>
  <c r="N315" i="15" s="1"/>
  <c r="I316" i="15"/>
  <c r="I317" i="15"/>
  <c r="N317" i="15" s="1"/>
  <c r="I318" i="15"/>
  <c r="N318" i="15" s="1"/>
  <c r="J241" i="15" l="1"/>
  <c r="J315" i="15"/>
  <c r="J277" i="15"/>
  <c r="J299" i="15"/>
  <c r="J261" i="15"/>
  <c r="J219" i="15"/>
  <c r="J289" i="15"/>
  <c r="J267" i="15"/>
  <c r="J257" i="15"/>
  <c r="J235" i="15"/>
  <c r="J309" i="15"/>
  <c r="M299" i="15"/>
  <c r="M267" i="15"/>
  <c r="J293" i="15"/>
  <c r="J273" i="15"/>
  <c r="M251" i="15"/>
  <c r="J245" i="15"/>
  <c r="J225" i="15"/>
  <c r="M235" i="15"/>
  <c r="M283" i="15"/>
  <c r="J305" i="15"/>
  <c r="J251" i="15"/>
  <c r="M219" i="15"/>
  <c r="J283" i="15"/>
  <c r="J229" i="15"/>
  <c r="J317" i="15"/>
  <c r="J297" i="15"/>
  <c r="J291" i="15"/>
  <c r="J285" i="15"/>
  <c r="J265" i="15"/>
  <c r="J259" i="15"/>
  <c r="J253" i="15"/>
  <c r="J233" i="15"/>
  <c r="J227" i="15"/>
  <c r="J221" i="15"/>
  <c r="J165" i="15"/>
  <c r="J133" i="15"/>
  <c r="M309" i="15"/>
  <c r="M293" i="15"/>
  <c r="M277" i="15"/>
  <c r="M261" i="15"/>
  <c r="M245" i="15"/>
  <c r="M229" i="15"/>
  <c r="N133" i="15"/>
  <c r="J37" i="15"/>
  <c r="M317" i="15"/>
  <c r="M291" i="15"/>
  <c r="M275" i="15"/>
  <c r="M259" i="15"/>
  <c r="M243" i="15"/>
  <c r="M227" i="15"/>
  <c r="J313" i="15"/>
  <c r="J307" i="15"/>
  <c r="J301" i="15"/>
  <c r="J281" i="15"/>
  <c r="J275" i="15"/>
  <c r="J269" i="15"/>
  <c r="J249" i="15"/>
  <c r="J243" i="15"/>
  <c r="J237" i="15"/>
  <c r="J149" i="15"/>
  <c r="M301" i="15"/>
  <c r="M285" i="15"/>
  <c r="M269" i="15"/>
  <c r="M253" i="15"/>
  <c r="M237" i="15"/>
  <c r="M221" i="15"/>
  <c r="J69" i="15"/>
  <c r="N69" i="15"/>
  <c r="J316" i="15"/>
  <c r="M316" i="15"/>
  <c r="J308" i="15"/>
  <c r="M308" i="15"/>
  <c r="J300" i="15"/>
  <c r="M300" i="15"/>
  <c r="N300" i="15"/>
  <c r="J292" i="15"/>
  <c r="M292" i="15"/>
  <c r="N292" i="15"/>
  <c r="J284" i="15"/>
  <c r="M284" i="15"/>
  <c r="N284" i="15"/>
  <c r="J276" i="15"/>
  <c r="M276" i="15"/>
  <c r="N276" i="15"/>
  <c r="J268" i="15"/>
  <c r="M268" i="15"/>
  <c r="N268" i="15"/>
  <c r="J260" i="15"/>
  <c r="M260" i="15"/>
  <c r="N260" i="15"/>
  <c r="J252" i="15"/>
  <c r="M252" i="15"/>
  <c r="N252" i="15"/>
  <c r="J244" i="15"/>
  <c r="M244" i="15"/>
  <c r="N244" i="15"/>
  <c r="J236" i="15"/>
  <c r="M236" i="15"/>
  <c r="N236" i="15"/>
  <c r="J228" i="15"/>
  <c r="M228" i="15"/>
  <c r="N228" i="15"/>
  <c r="J220" i="15"/>
  <c r="M220" i="15"/>
  <c r="N220" i="15"/>
  <c r="M215" i="15"/>
  <c r="N215" i="15"/>
  <c r="J204" i="15"/>
  <c r="N204" i="15"/>
  <c r="M199" i="15"/>
  <c r="N199" i="15"/>
  <c r="J188" i="15"/>
  <c r="N188" i="15"/>
  <c r="M183" i="15"/>
  <c r="N183" i="15"/>
  <c r="M175" i="15"/>
  <c r="N175" i="15"/>
  <c r="J168" i="15"/>
  <c r="M168" i="15"/>
  <c r="N168" i="15"/>
  <c r="J156" i="15"/>
  <c r="M156" i="15"/>
  <c r="N156" i="15"/>
  <c r="J124" i="15"/>
  <c r="M124" i="15"/>
  <c r="N124" i="15"/>
  <c r="J118" i="15"/>
  <c r="M118" i="15"/>
  <c r="N118" i="15"/>
  <c r="J100" i="15"/>
  <c r="M100" i="15"/>
  <c r="N100" i="15"/>
  <c r="J94" i="15"/>
  <c r="M94" i="15"/>
  <c r="N94" i="15"/>
  <c r="M81" i="15"/>
  <c r="N81" i="15"/>
  <c r="J72" i="15"/>
  <c r="M72" i="15"/>
  <c r="N72" i="15"/>
  <c r="J60" i="15"/>
  <c r="M60" i="15"/>
  <c r="N60" i="15"/>
  <c r="J54" i="15"/>
  <c r="M54" i="15"/>
  <c r="N54" i="15"/>
  <c r="M45" i="15"/>
  <c r="N45" i="15"/>
  <c r="M33" i="15"/>
  <c r="N33" i="15"/>
  <c r="J26" i="15"/>
  <c r="M26" i="15"/>
  <c r="N26" i="15"/>
  <c r="J302" i="15"/>
  <c r="M302" i="15"/>
  <c r="N302" i="15"/>
  <c r="J278" i="15"/>
  <c r="M278" i="15"/>
  <c r="N278" i="15"/>
  <c r="J214" i="15"/>
  <c r="N214" i="15"/>
  <c r="M214" i="15"/>
  <c r="M209" i="15"/>
  <c r="N209" i="15"/>
  <c r="M201" i="15"/>
  <c r="N201" i="15"/>
  <c r="J190" i="15"/>
  <c r="N190" i="15"/>
  <c r="M190" i="15"/>
  <c r="M185" i="15"/>
  <c r="N185" i="15"/>
  <c r="J174" i="15"/>
  <c r="M174" i="15"/>
  <c r="N174" i="15"/>
  <c r="J161" i="15"/>
  <c r="M161" i="15"/>
  <c r="N161" i="15"/>
  <c r="J155" i="15"/>
  <c r="N155" i="15"/>
  <c r="J145" i="15"/>
  <c r="M145" i="15"/>
  <c r="N145" i="15"/>
  <c r="J139" i="15"/>
  <c r="N139" i="15"/>
  <c r="J129" i="15"/>
  <c r="M129" i="15"/>
  <c r="N129" i="15"/>
  <c r="J123" i="15"/>
  <c r="N123" i="15"/>
  <c r="J117" i="15"/>
  <c r="M117" i="15"/>
  <c r="M111" i="15"/>
  <c r="N111" i="15"/>
  <c r="M105" i="15"/>
  <c r="N105" i="15"/>
  <c r="J99" i="15"/>
  <c r="N99" i="15"/>
  <c r="M99" i="15"/>
  <c r="J93" i="15"/>
  <c r="M93" i="15"/>
  <c r="N93" i="15"/>
  <c r="J83" i="15"/>
  <c r="N83" i="15"/>
  <c r="M83" i="15"/>
  <c r="M63" i="15"/>
  <c r="N63" i="15"/>
  <c r="J56" i="15"/>
  <c r="M56" i="15"/>
  <c r="N56" i="15"/>
  <c r="M47" i="15"/>
  <c r="N47" i="15"/>
  <c r="M41" i="15"/>
  <c r="N41" i="15"/>
  <c r="J35" i="15"/>
  <c r="N35" i="15"/>
  <c r="M35" i="15"/>
  <c r="J29" i="15"/>
  <c r="M29" i="15"/>
  <c r="N29" i="15"/>
  <c r="M23" i="15"/>
  <c r="N23" i="15" s="1"/>
  <c r="J10" i="15"/>
  <c r="M313" i="15"/>
  <c r="M204" i="15"/>
  <c r="N149" i="15"/>
  <c r="N21" i="15"/>
  <c r="J304" i="15"/>
  <c r="M304" i="15"/>
  <c r="J296" i="15"/>
  <c r="M296" i="15"/>
  <c r="N296" i="15"/>
  <c r="J288" i="15"/>
  <c r="M288" i="15"/>
  <c r="N288" i="15"/>
  <c r="J280" i="15"/>
  <c r="M280" i="15"/>
  <c r="N280" i="15"/>
  <c r="J272" i="15"/>
  <c r="M272" i="15"/>
  <c r="N272" i="15"/>
  <c r="J264" i="15"/>
  <c r="M264" i="15"/>
  <c r="N264" i="15"/>
  <c r="J256" i="15"/>
  <c r="M256" i="15"/>
  <c r="N256" i="15"/>
  <c r="J248" i="15"/>
  <c r="M248" i="15"/>
  <c r="N248" i="15"/>
  <c r="J240" i="15"/>
  <c r="M240" i="15"/>
  <c r="N240" i="15"/>
  <c r="J232" i="15"/>
  <c r="M232" i="15"/>
  <c r="N232" i="15"/>
  <c r="J224" i="15"/>
  <c r="M224" i="15"/>
  <c r="N224" i="15"/>
  <c r="J216" i="15"/>
  <c r="N216" i="15"/>
  <c r="M211" i="15"/>
  <c r="N211" i="15"/>
  <c r="J208" i="15"/>
  <c r="N208" i="15"/>
  <c r="M203" i="15"/>
  <c r="N203" i="15"/>
  <c r="J200" i="15"/>
  <c r="N200" i="15"/>
  <c r="M195" i="15"/>
  <c r="N195" i="15"/>
  <c r="J192" i="15"/>
  <c r="N192" i="15"/>
  <c r="M187" i="15"/>
  <c r="N187" i="15"/>
  <c r="J184" i="15"/>
  <c r="N184" i="15"/>
  <c r="M179" i="15"/>
  <c r="N179" i="15"/>
  <c r="J176" i="15"/>
  <c r="N176" i="15"/>
  <c r="J170" i="15"/>
  <c r="M170" i="15"/>
  <c r="N170" i="15"/>
  <c r="M167" i="15"/>
  <c r="N167" i="15"/>
  <c r="J164" i="15"/>
  <c r="M164" i="15"/>
  <c r="N164" i="15"/>
  <c r="J160" i="15"/>
  <c r="M160" i="15"/>
  <c r="J154" i="15"/>
  <c r="M154" i="15"/>
  <c r="N154" i="15"/>
  <c r="M151" i="15"/>
  <c r="N151" i="15"/>
  <c r="J148" i="15"/>
  <c r="M148" i="15"/>
  <c r="N148" i="15"/>
  <c r="J144" i="15"/>
  <c r="M144" i="15"/>
  <c r="J138" i="15"/>
  <c r="M138" i="15"/>
  <c r="N138" i="15"/>
  <c r="M135" i="15"/>
  <c r="N135" i="15"/>
  <c r="J132" i="15"/>
  <c r="M132" i="15"/>
  <c r="N132" i="15"/>
  <c r="J128" i="15"/>
  <c r="M128" i="15"/>
  <c r="J122" i="15"/>
  <c r="M122" i="15"/>
  <c r="N122" i="15"/>
  <c r="J116" i="15"/>
  <c r="M116" i="15"/>
  <c r="N116" i="15"/>
  <c r="M113" i="15"/>
  <c r="N113" i="15"/>
  <c r="J110" i="15"/>
  <c r="M110" i="15"/>
  <c r="N110" i="15"/>
  <c r="J107" i="15"/>
  <c r="N107" i="15"/>
  <c r="J104" i="15"/>
  <c r="M104" i="15"/>
  <c r="N104" i="15"/>
  <c r="J101" i="15"/>
  <c r="J98" i="15"/>
  <c r="M98" i="15"/>
  <c r="N98" i="15"/>
  <c r="J92" i="15"/>
  <c r="M92" i="15"/>
  <c r="N92" i="15"/>
  <c r="M89" i="15"/>
  <c r="N89" i="15"/>
  <c r="J86" i="15"/>
  <c r="M86" i="15"/>
  <c r="N86" i="15"/>
  <c r="J82" i="15"/>
  <c r="M82" i="15"/>
  <c r="N82" i="15"/>
  <c r="M77" i="15"/>
  <c r="N77" i="15"/>
  <c r="M71" i="15"/>
  <c r="N71" i="15"/>
  <c r="J68" i="15"/>
  <c r="M68" i="15"/>
  <c r="N68" i="15"/>
  <c r="M65" i="15"/>
  <c r="N65" i="15"/>
  <c r="J62" i="15"/>
  <c r="M62" i="15"/>
  <c r="N62" i="15"/>
  <c r="J58" i="15"/>
  <c r="M58" i="15"/>
  <c r="N58" i="15"/>
  <c r="J52" i="15"/>
  <c r="M52" i="15"/>
  <c r="N52" i="15"/>
  <c r="M49" i="15"/>
  <c r="N49" i="15"/>
  <c r="J46" i="15"/>
  <c r="M46" i="15"/>
  <c r="N46" i="15"/>
  <c r="J43" i="15"/>
  <c r="N43" i="15"/>
  <c r="J40" i="15"/>
  <c r="M40" i="15"/>
  <c r="N40" i="15"/>
  <c r="J34" i="15"/>
  <c r="M34" i="15"/>
  <c r="N34" i="15"/>
  <c r="J28" i="15"/>
  <c r="M28" i="15"/>
  <c r="N28" i="15"/>
  <c r="M25" i="15"/>
  <c r="N25" i="15"/>
  <c r="J22" i="15"/>
  <c r="M22" i="15"/>
  <c r="N22" i="15" s="1"/>
  <c r="J19" i="15"/>
  <c r="N19" i="15"/>
  <c r="M19" i="15"/>
  <c r="J16" i="15"/>
  <c r="N316" i="15"/>
  <c r="N308" i="15"/>
  <c r="N304" i="15"/>
  <c r="M297" i="15"/>
  <c r="M289" i="15"/>
  <c r="M281" i="15"/>
  <c r="M273" i="15"/>
  <c r="M265" i="15"/>
  <c r="M257" i="15"/>
  <c r="M249" i="15"/>
  <c r="M241" i="15"/>
  <c r="M233" i="15"/>
  <c r="M225" i="15"/>
  <c r="M216" i="15"/>
  <c r="M200" i="15"/>
  <c r="M184" i="15"/>
  <c r="N165" i="15"/>
  <c r="N144" i="15"/>
  <c r="M123" i="15"/>
  <c r="N101" i="15"/>
  <c r="N37" i="15"/>
  <c r="J212" i="15"/>
  <c r="N212" i="15"/>
  <c r="M207" i="15"/>
  <c r="N207" i="15"/>
  <c r="J196" i="15"/>
  <c r="N196" i="15"/>
  <c r="M191" i="15"/>
  <c r="N191" i="15"/>
  <c r="J180" i="15"/>
  <c r="N180" i="15"/>
  <c r="J172" i="15"/>
  <c r="M172" i="15"/>
  <c r="N172" i="15"/>
  <c r="J162" i="15"/>
  <c r="M162" i="15"/>
  <c r="N162" i="15"/>
  <c r="M159" i="15"/>
  <c r="N159" i="15"/>
  <c r="J152" i="15"/>
  <c r="M152" i="15"/>
  <c r="N152" i="15"/>
  <c r="J146" i="15"/>
  <c r="M146" i="15"/>
  <c r="N146" i="15"/>
  <c r="M143" i="15"/>
  <c r="N143" i="15"/>
  <c r="J140" i="15"/>
  <c r="M140" i="15"/>
  <c r="N140" i="15"/>
  <c r="J136" i="15"/>
  <c r="M136" i="15"/>
  <c r="N136" i="15"/>
  <c r="J130" i="15"/>
  <c r="M130" i="15"/>
  <c r="N130" i="15"/>
  <c r="M127" i="15"/>
  <c r="N127" i="15"/>
  <c r="M121" i="15"/>
  <c r="N121" i="15"/>
  <c r="J114" i="15"/>
  <c r="M114" i="15"/>
  <c r="N114" i="15"/>
  <c r="M109" i="15"/>
  <c r="N109" i="15"/>
  <c r="M103" i="15"/>
  <c r="N103" i="15"/>
  <c r="M97" i="15"/>
  <c r="N97" i="15"/>
  <c r="J90" i="15"/>
  <c r="M90" i="15"/>
  <c r="N90" i="15"/>
  <c r="J84" i="15"/>
  <c r="M84" i="15"/>
  <c r="N84" i="15"/>
  <c r="J78" i="15"/>
  <c r="M78" i="15"/>
  <c r="N78" i="15"/>
  <c r="J75" i="15"/>
  <c r="N75" i="15"/>
  <c r="J66" i="15"/>
  <c r="M66" i="15"/>
  <c r="N66" i="15"/>
  <c r="M57" i="15"/>
  <c r="N57" i="15"/>
  <c r="J50" i="15"/>
  <c r="M50" i="15"/>
  <c r="N50" i="15"/>
  <c r="M39" i="15"/>
  <c r="N39" i="15"/>
  <c r="J36" i="15"/>
  <c r="M36" i="15"/>
  <c r="N36" i="15"/>
  <c r="J30" i="15"/>
  <c r="M30" i="15"/>
  <c r="N30" i="15"/>
  <c r="J11" i="15"/>
  <c r="J318" i="15"/>
  <c r="M318" i="15"/>
  <c r="J310" i="15"/>
  <c r="M310" i="15"/>
  <c r="J294" i="15"/>
  <c r="M294" i="15"/>
  <c r="N294" i="15"/>
  <c r="J286" i="15"/>
  <c r="M286" i="15"/>
  <c r="N286" i="15"/>
  <c r="J270" i="15"/>
  <c r="M270" i="15"/>
  <c r="N270" i="15"/>
  <c r="J262" i="15"/>
  <c r="M262" i="15"/>
  <c r="N262" i="15"/>
  <c r="J254" i="15"/>
  <c r="M254" i="15"/>
  <c r="N254" i="15"/>
  <c r="J246" i="15"/>
  <c r="M246" i="15"/>
  <c r="N246" i="15"/>
  <c r="J238" i="15"/>
  <c r="M238" i="15"/>
  <c r="N238" i="15"/>
  <c r="J230" i="15"/>
  <c r="M230" i="15"/>
  <c r="N230" i="15"/>
  <c r="J222" i="15"/>
  <c r="M222" i="15"/>
  <c r="N222" i="15"/>
  <c r="M217" i="15"/>
  <c r="N217" i="15"/>
  <c r="J206" i="15"/>
  <c r="N206" i="15"/>
  <c r="M206" i="15"/>
  <c r="J198" i="15"/>
  <c r="N198" i="15"/>
  <c r="M198" i="15"/>
  <c r="M193" i="15"/>
  <c r="N193" i="15"/>
  <c r="J182" i="15"/>
  <c r="N182" i="15"/>
  <c r="M182" i="15"/>
  <c r="M177" i="15"/>
  <c r="N177" i="15"/>
  <c r="J171" i="15"/>
  <c r="N171" i="15"/>
  <c r="J158" i="15"/>
  <c r="M158" i="15"/>
  <c r="N158" i="15"/>
  <c r="J142" i="15"/>
  <c r="M142" i="15"/>
  <c r="N142" i="15"/>
  <c r="J126" i="15"/>
  <c r="M126" i="15"/>
  <c r="N126" i="15"/>
  <c r="J120" i="15"/>
  <c r="M120" i="15"/>
  <c r="N120" i="15"/>
  <c r="J108" i="15"/>
  <c r="M108" i="15"/>
  <c r="N108" i="15"/>
  <c r="J102" i="15"/>
  <c r="M102" i="15"/>
  <c r="N102" i="15"/>
  <c r="J96" i="15"/>
  <c r="M96" i="15"/>
  <c r="M87" i="15"/>
  <c r="N87" i="15"/>
  <c r="J80" i="15"/>
  <c r="M80" i="15"/>
  <c r="J74" i="15"/>
  <c r="M74" i="15"/>
  <c r="N74" i="15"/>
  <c r="J59" i="15"/>
  <c r="N59" i="15"/>
  <c r="J53" i="15"/>
  <c r="M53" i="15"/>
  <c r="J44" i="15"/>
  <c r="M44" i="15"/>
  <c r="N44" i="15"/>
  <c r="J38" i="15"/>
  <c r="M38" i="15"/>
  <c r="N38" i="15"/>
  <c r="J32" i="15"/>
  <c r="M32" i="15"/>
  <c r="J20" i="15"/>
  <c r="M20" i="15"/>
  <c r="N20" i="15"/>
  <c r="J14" i="15"/>
  <c r="J7" i="15"/>
  <c r="M305" i="15"/>
  <c r="M188" i="15"/>
  <c r="J312" i="15"/>
  <c r="M312" i="15"/>
  <c r="J314" i="15"/>
  <c r="M314" i="15"/>
  <c r="J311" i="15"/>
  <c r="J306" i="15"/>
  <c r="M306" i="15"/>
  <c r="J303" i="15"/>
  <c r="J298" i="15"/>
  <c r="M298" i="15"/>
  <c r="N298" i="15"/>
  <c r="J295" i="15"/>
  <c r="J290" i="15"/>
  <c r="M290" i="15"/>
  <c r="N290" i="15"/>
  <c r="J287" i="15"/>
  <c r="J282" i="15"/>
  <c r="M282" i="15"/>
  <c r="N282" i="15"/>
  <c r="J279" i="15"/>
  <c r="J274" i="15"/>
  <c r="M274" i="15"/>
  <c r="N274" i="15"/>
  <c r="J271" i="15"/>
  <c r="J266" i="15"/>
  <c r="M266" i="15"/>
  <c r="N266" i="15"/>
  <c r="J263" i="15"/>
  <c r="J258" i="15"/>
  <c r="M258" i="15"/>
  <c r="N258" i="15"/>
  <c r="J255" i="15"/>
  <c r="J250" i="15"/>
  <c r="M250" i="15"/>
  <c r="N250" i="15"/>
  <c r="J247" i="15"/>
  <c r="J242" i="15"/>
  <c r="M242" i="15"/>
  <c r="N242" i="15"/>
  <c r="J239" i="15"/>
  <c r="J234" i="15"/>
  <c r="M234" i="15"/>
  <c r="N234" i="15"/>
  <c r="J231" i="15"/>
  <c r="J226" i="15"/>
  <c r="M226" i="15"/>
  <c r="N226" i="15"/>
  <c r="J223" i="15"/>
  <c r="J218" i="15"/>
  <c r="M218" i="15"/>
  <c r="N218" i="15"/>
  <c r="J215" i="15"/>
  <c r="M213" i="15"/>
  <c r="N213" i="15"/>
  <c r="J210" i="15"/>
  <c r="N210" i="15"/>
  <c r="M210" i="15"/>
  <c r="J207" i="15"/>
  <c r="M205" i="15"/>
  <c r="N205" i="15"/>
  <c r="J202" i="15"/>
  <c r="N202" i="15"/>
  <c r="M202" i="15"/>
  <c r="J199" i="15"/>
  <c r="M197" i="15"/>
  <c r="N197" i="15"/>
  <c r="J194" i="15"/>
  <c r="N194" i="15"/>
  <c r="M194" i="15"/>
  <c r="J191" i="15"/>
  <c r="M189" i="15"/>
  <c r="N189" i="15"/>
  <c r="J186" i="15"/>
  <c r="N186" i="15"/>
  <c r="M186" i="15"/>
  <c r="J183" i="15"/>
  <c r="M181" i="15"/>
  <c r="N181" i="15"/>
  <c r="J178" i="15"/>
  <c r="N178" i="15"/>
  <c r="M178" i="15"/>
  <c r="J175" i="15"/>
  <c r="M173" i="15"/>
  <c r="N173" i="15"/>
  <c r="J169" i="15"/>
  <c r="M169" i="15"/>
  <c r="N169" i="15"/>
  <c r="J166" i="15"/>
  <c r="M166" i="15"/>
  <c r="N166" i="15"/>
  <c r="J163" i="15"/>
  <c r="N163" i="15"/>
  <c r="M163" i="15"/>
  <c r="J159" i="15"/>
  <c r="M157" i="15"/>
  <c r="N157" i="15"/>
  <c r="J153" i="15"/>
  <c r="M153" i="15"/>
  <c r="N153" i="15"/>
  <c r="J150" i="15"/>
  <c r="M150" i="15"/>
  <c r="N150" i="15"/>
  <c r="J147" i="15"/>
  <c r="N147" i="15"/>
  <c r="M147" i="15"/>
  <c r="J143" i="15"/>
  <c r="M141" i="15"/>
  <c r="N141" i="15"/>
  <c r="J137" i="15"/>
  <c r="M137" i="15"/>
  <c r="N137" i="15"/>
  <c r="J134" i="15"/>
  <c r="M134" i="15"/>
  <c r="N134" i="15"/>
  <c r="J131" i="15"/>
  <c r="N131" i="15"/>
  <c r="M131" i="15"/>
  <c r="J127" i="15"/>
  <c r="M125" i="15"/>
  <c r="N125" i="15"/>
  <c r="J121" i="15"/>
  <c r="M119" i="15"/>
  <c r="N119" i="15"/>
  <c r="J115" i="15"/>
  <c r="N115" i="15"/>
  <c r="M115" i="15"/>
  <c r="J112" i="15"/>
  <c r="M112" i="15"/>
  <c r="J109" i="15"/>
  <c r="J106" i="15"/>
  <c r="M106" i="15"/>
  <c r="N106" i="15"/>
  <c r="J103" i="15"/>
  <c r="J97" i="15"/>
  <c r="M95" i="15"/>
  <c r="N95" i="15"/>
  <c r="J91" i="15"/>
  <c r="N91" i="15"/>
  <c r="J88" i="15"/>
  <c r="M88" i="15"/>
  <c r="N88" i="15"/>
  <c r="J85" i="15"/>
  <c r="M85" i="15"/>
  <c r="J81" i="15"/>
  <c r="M79" i="15"/>
  <c r="N79" i="15"/>
  <c r="J76" i="15"/>
  <c r="M76" i="15"/>
  <c r="N76" i="15"/>
  <c r="M73" i="15"/>
  <c r="N73" i="15"/>
  <c r="J70" i="15"/>
  <c r="M70" i="15"/>
  <c r="N70" i="15"/>
  <c r="J67" i="15"/>
  <c r="N67" i="15"/>
  <c r="M67" i="15"/>
  <c r="J64" i="15"/>
  <c r="M64" i="15"/>
  <c r="J61" i="15"/>
  <c r="M61" i="15"/>
  <c r="N61" i="15"/>
  <c r="J57" i="15"/>
  <c r="M55" i="15"/>
  <c r="N55" i="15"/>
  <c r="J51" i="15"/>
  <c r="N51" i="15"/>
  <c r="M51" i="15"/>
  <c r="J48" i="15"/>
  <c r="M48" i="15"/>
  <c r="J45" i="15"/>
  <c r="J42" i="15"/>
  <c r="M42" i="15"/>
  <c r="N42" i="15"/>
  <c r="J39" i="15"/>
  <c r="J33" i="15"/>
  <c r="M31" i="15"/>
  <c r="N31" i="15"/>
  <c r="J27" i="15"/>
  <c r="N27" i="15"/>
  <c r="J24" i="15"/>
  <c r="M24" i="15"/>
  <c r="N24" i="15" s="1"/>
  <c r="J21" i="15"/>
  <c r="N18" i="15"/>
  <c r="J15" i="15"/>
  <c r="J8" i="15"/>
  <c r="J5" i="15"/>
  <c r="M315" i="15"/>
  <c r="M311" i="15"/>
  <c r="M307" i="15"/>
  <c r="M303" i="15"/>
  <c r="M295" i="15"/>
  <c r="M287" i="15"/>
  <c r="M279" i="15"/>
  <c r="M271" i="15"/>
  <c r="M263" i="15"/>
  <c r="M255" i="15"/>
  <c r="M247" i="15"/>
  <c r="M239" i="15"/>
  <c r="M231" i="15"/>
  <c r="M223" i="15"/>
  <c r="M212" i="15"/>
  <c r="M196" i="15"/>
  <c r="M180" i="15"/>
  <c r="N160" i="15"/>
  <c r="M139" i="15"/>
  <c r="N117" i="15"/>
  <c r="N96" i="15"/>
  <c r="M75" i="15"/>
  <c r="N53" i="15"/>
  <c r="N32" i="15"/>
  <c r="J9" i="15"/>
  <c r="J6" i="15"/>
  <c r="O6" i="15" s="1"/>
  <c r="Q6" i="15" s="1"/>
  <c r="L6" i="15"/>
  <c r="M6" i="15" s="1"/>
  <c r="N6" i="15" s="1"/>
  <c r="M319" i="15" l="1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4" i="15"/>
  <c r="I4" i="15"/>
  <c r="I3" i="15" s="1"/>
  <c r="B55" i="31"/>
  <c r="E31" i="31"/>
  <c r="D31" i="31"/>
  <c r="D32" i="31"/>
  <c r="D33" i="31"/>
  <c r="D22" i="31"/>
  <c r="D23" i="31"/>
  <c r="D24" i="31"/>
  <c r="D25" i="31"/>
  <c r="D26" i="31"/>
  <c r="D27" i="31"/>
  <c r="D28" i="31"/>
  <c r="D29" i="31"/>
  <c r="D30" i="31"/>
  <c r="B22" i="31"/>
  <c r="E22" i="31" s="1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34" i="15"/>
  <c r="L7" i="15"/>
  <c r="M7" i="15" s="1"/>
  <c r="N7" i="15" s="1"/>
  <c r="L8" i="15"/>
  <c r="M8" i="15" s="1"/>
  <c r="N8" i="15" s="1"/>
  <c r="L9" i="15"/>
  <c r="M9" i="15" s="1"/>
  <c r="N9" i="15" s="1"/>
  <c r="L10" i="15"/>
  <c r="M10" i="15" s="1"/>
  <c r="N10" i="15" s="1"/>
  <c r="L11" i="15"/>
  <c r="M11" i="15" s="1"/>
  <c r="N11" i="15" s="1"/>
  <c r="L12" i="15"/>
  <c r="M12" i="15" s="1"/>
  <c r="N12" i="15" s="1"/>
  <c r="L14" i="15"/>
  <c r="M14" i="15" s="1"/>
  <c r="N14" i="15" s="1"/>
  <c r="L15" i="15"/>
  <c r="M15" i="15" s="1"/>
  <c r="N15" i="15" s="1"/>
  <c r="L16" i="15"/>
  <c r="M16" i="15" s="1"/>
  <c r="N16" i="15" s="1"/>
  <c r="L17" i="15"/>
  <c r="M17" i="15" s="1"/>
  <c r="N17" i="15" s="1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5" i="15"/>
  <c r="M5" i="15" s="1"/>
  <c r="N5" i="15" s="1"/>
  <c r="O304" i="15" l="1"/>
  <c r="Q304" i="15" s="1"/>
  <c r="O274" i="15"/>
  <c r="Q274" i="15" s="1"/>
  <c r="O259" i="15"/>
  <c r="Q259" i="15" s="1"/>
  <c r="O173" i="15"/>
  <c r="Q173" i="15" s="1"/>
  <c r="O169" i="15"/>
  <c r="Q169" i="15" s="1"/>
  <c r="O162" i="15"/>
  <c r="Q162" i="15" s="1"/>
  <c r="O158" i="15"/>
  <c r="Q158" i="15" s="1"/>
  <c r="O154" i="15"/>
  <c r="Q154" i="15" s="1"/>
  <c r="O135" i="15"/>
  <c r="Q135" i="15" s="1"/>
  <c r="O131" i="15"/>
  <c r="Q131" i="15" s="1"/>
  <c r="O120" i="15"/>
  <c r="Q120" i="15" s="1"/>
  <c r="O116" i="15"/>
  <c r="Q116" i="15" s="1"/>
  <c r="O112" i="15"/>
  <c r="Q112" i="15" s="1"/>
  <c r="O108" i="15"/>
  <c r="Q108" i="15" s="1"/>
  <c r="O104" i="15"/>
  <c r="Q104" i="15" s="1"/>
  <c r="O100" i="15"/>
  <c r="Q100" i="15" s="1"/>
  <c r="O89" i="15"/>
  <c r="Q89" i="15" s="1"/>
  <c r="O85" i="15"/>
  <c r="Q85" i="15" s="1"/>
  <c r="O81" i="15"/>
  <c r="Q81" i="15" s="1"/>
  <c r="O77" i="15"/>
  <c r="Q77" i="15" s="1"/>
  <c r="O73" i="15"/>
  <c r="Q73" i="15" s="1"/>
  <c r="O69" i="15"/>
  <c r="Q69" i="15" s="1"/>
  <c r="O318" i="15"/>
  <c r="Q318" i="15" s="1"/>
  <c r="O292" i="15"/>
  <c r="Q292" i="15" s="1"/>
  <c r="O277" i="15"/>
  <c r="Q277" i="15" s="1"/>
  <c r="O262" i="15"/>
  <c r="Q262" i="15" s="1"/>
  <c r="O243" i="15"/>
  <c r="Q243" i="15" s="1"/>
  <c r="O239" i="15"/>
  <c r="Q239" i="15" s="1"/>
  <c r="O235" i="15"/>
  <c r="Q235" i="15" s="1"/>
  <c r="O227" i="15"/>
  <c r="Q227" i="15" s="1"/>
  <c r="O223" i="15"/>
  <c r="Q223" i="15" s="1"/>
  <c r="O219" i="15"/>
  <c r="Q219" i="15" s="1"/>
  <c r="O204" i="15"/>
  <c r="Q204" i="15" s="1"/>
  <c r="O200" i="15"/>
  <c r="Q200" i="15" s="1"/>
  <c r="O188" i="15"/>
  <c r="Q188" i="15" s="1"/>
  <c r="O165" i="15"/>
  <c r="Q165" i="15" s="1"/>
  <c r="O142" i="15"/>
  <c r="Q142" i="15" s="1"/>
  <c r="O96" i="15"/>
  <c r="Q96" i="15" s="1"/>
  <c r="O92" i="15"/>
  <c r="Q92" i="15" s="1"/>
  <c r="O61" i="15"/>
  <c r="Q61" i="15" s="1"/>
  <c r="O57" i="15"/>
  <c r="Q57" i="15" s="1"/>
  <c r="O34" i="15"/>
  <c r="Q34" i="15" s="1"/>
  <c r="O299" i="15"/>
  <c r="Q299" i="15" s="1"/>
  <c r="O273" i="15"/>
  <c r="Q273" i="15" s="1"/>
  <c r="O269" i="15"/>
  <c r="Q269" i="15" s="1"/>
  <c r="O258" i="15"/>
  <c r="Q258" i="15" s="1"/>
  <c r="O254" i="15"/>
  <c r="Q254" i="15" s="1"/>
  <c r="O250" i="15"/>
  <c r="Q250" i="15" s="1"/>
  <c r="O215" i="15"/>
  <c r="Q215" i="15" s="1"/>
  <c r="O184" i="15"/>
  <c r="Q184" i="15" s="1"/>
  <c r="O180" i="15"/>
  <c r="Q180" i="15" s="1"/>
  <c r="O176" i="15"/>
  <c r="Q176" i="15" s="1"/>
  <c r="O172" i="15"/>
  <c r="Q172" i="15" s="1"/>
  <c r="O161" i="15"/>
  <c r="Q161" i="15" s="1"/>
  <c r="O157" i="15"/>
  <c r="Q157" i="15" s="1"/>
  <c r="O153" i="15"/>
  <c r="Q153" i="15" s="1"/>
  <c r="O138" i="15"/>
  <c r="Q138" i="15" s="1"/>
  <c r="O134" i="15"/>
  <c r="Q134" i="15" s="1"/>
  <c r="O130" i="15"/>
  <c r="Q130" i="15" s="1"/>
  <c r="O115" i="15"/>
  <c r="Q115" i="15" s="1"/>
  <c r="O111" i="15"/>
  <c r="Q111" i="15" s="1"/>
  <c r="O103" i="15"/>
  <c r="Q103" i="15" s="1"/>
  <c r="O99" i="15"/>
  <c r="Q99" i="15" s="1"/>
  <c r="O88" i="15"/>
  <c r="Q88" i="15" s="1"/>
  <c r="O84" i="15"/>
  <c r="Q84" i="15" s="1"/>
  <c r="O80" i="15"/>
  <c r="Q80" i="15" s="1"/>
  <c r="O76" i="15"/>
  <c r="Q76" i="15" s="1"/>
  <c r="O72" i="15"/>
  <c r="Q72" i="15" s="1"/>
  <c r="O68" i="15"/>
  <c r="Q68" i="15" s="1"/>
  <c r="O53" i="15"/>
  <c r="Q53" i="15" s="1"/>
  <c r="O49" i="15"/>
  <c r="Q49" i="15" s="1"/>
  <c r="O300" i="15"/>
  <c r="Q300" i="15" s="1"/>
  <c r="O266" i="15"/>
  <c r="Q266" i="15" s="1"/>
  <c r="O181" i="15"/>
  <c r="Q181" i="15" s="1"/>
  <c r="O29" i="15"/>
  <c r="Q29" i="15" s="1"/>
  <c r="O291" i="15"/>
  <c r="Q291" i="15" s="1"/>
  <c r="O238" i="15"/>
  <c r="Q238" i="15" s="1"/>
  <c r="O230" i="15"/>
  <c r="Q230" i="15" s="1"/>
  <c r="O218" i="15"/>
  <c r="Q218" i="15" s="1"/>
  <c r="O207" i="15"/>
  <c r="Q207" i="15" s="1"/>
  <c r="O199" i="15"/>
  <c r="Q199" i="15" s="1"/>
  <c r="O187" i="15"/>
  <c r="Q187" i="15" s="1"/>
  <c r="O149" i="15"/>
  <c r="Q149" i="15" s="1"/>
  <c r="O95" i="15"/>
  <c r="Q95" i="15" s="1"/>
  <c r="O268" i="15"/>
  <c r="Q268" i="15" s="1"/>
  <c r="O257" i="15"/>
  <c r="Q257" i="15" s="1"/>
  <c r="O214" i="15"/>
  <c r="Q214" i="15" s="1"/>
  <c r="O183" i="15"/>
  <c r="Q183" i="15" s="1"/>
  <c r="O179" i="15"/>
  <c r="Q179" i="15" s="1"/>
  <c r="O175" i="15"/>
  <c r="Q175" i="15" s="1"/>
  <c r="O171" i="15"/>
  <c r="Q171" i="15" s="1"/>
  <c r="O167" i="15"/>
  <c r="Q167" i="15" s="1"/>
  <c r="O164" i="15"/>
  <c r="Q164" i="15" s="1"/>
  <c r="O160" i="15"/>
  <c r="Q160" i="15" s="1"/>
  <c r="O156" i="15"/>
  <c r="Q156" i="15" s="1"/>
  <c r="O152" i="15"/>
  <c r="Q152" i="15" s="1"/>
  <c r="O137" i="15"/>
  <c r="Q137" i="15" s="1"/>
  <c r="O133" i="15"/>
  <c r="Q133" i="15" s="1"/>
  <c r="O129" i="15"/>
  <c r="Q129" i="15" s="1"/>
  <c r="O114" i="15"/>
  <c r="Q114" i="15" s="1"/>
  <c r="O110" i="15"/>
  <c r="Q110" i="15" s="1"/>
  <c r="O106" i="15"/>
  <c r="Q106" i="15" s="1"/>
  <c r="O102" i="15"/>
  <c r="Q102" i="15" s="1"/>
  <c r="O98" i="15"/>
  <c r="Q98" i="15" s="1"/>
  <c r="O87" i="15"/>
  <c r="Q87" i="15" s="1"/>
  <c r="O83" i="15"/>
  <c r="Q83" i="15" s="1"/>
  <c r="O79" i="15"/>
  <c r="Q79" i="15" s="1"/>
  <c r="O75" i="15"/>
  <c r="Q75" i="15" s="1"/>
  <c r="O71" i="15"/>
  <c r="Q71" i="15" s="1"/>
  <c r="O67" i="15"/>
  <c r="Q67" i="15" s="1"/>
  <c r="O56" i="15"/>
  <c r="Q56" i="15" s="1"/>
  <c r="O52" i="15"/>
  <c r="Q52" i="15" s="1"/>
  <c r="O48" i="15"/>
  <c r="Q48" i="15" s="1"/>
  <c r="O24" i="15"/>
  <c r="Q24" i="15" s="1"/>
  <c r="O8" i="15"/>
  <c r="Q8" i="15" s="1"/>
  <c r="O47" i="15"/>
  <c r="Q47" i="15" s="1"/>
  <c r="O43" i="15"/>
  <c r="Q43" i="15" s="1"/>
  <c r="O39" i="15"/>
  <c r="Q39" i="15" s="1"/>
  <c r="O35" i="15"/>
  <c r="Q35" i="15" s="1"/>
  <c r="O279" i="15"/>
  <c r="Q279" i="15" s="1"/>
  <c r="O264" i="15"/>
  <c r="Q264" i="15" s="1"/>
  <c r="O249" i="15"/>
  <c r="Q249" i="15" s="1"/>
  <c r="O245" i="15"/>
  <c r="Q245" i="15" s="1"/>
  <c r="O241" i="15"/>
  <c r="Q241" i="15" s="1"/>
  <c r="O237" i="15"/>
  <c r="Q237" i="15" s="1"/>
  <c r="O233" i="15"/>
  <c r="Q233" i="15" s="1"/>
  <c r="O229" i="15"/>
  <c r="Q229" i="15" s="1"/>
  <c r="O225" i="15"/>
  <c r="Q225" i="15" s="1"/>
  <c r="O221" i="15"/>
  <c r="Q221" i="15" s="1"/>
  <c r="O210" i="15"/>
  <c r="Q210" i="15" s="1"/>
  <c r="O206" i="15"/>
  <c r="Q206" i="15" s="1"/>
  <c r="O202" i="15"/>
  <c r="Q202" i="15" s="1"/>
  <c r="O198" i="15"/>
  <c r="Q198" i="15" s="1"/>
  <c r="O194" i="15"/>
  <c r="Q194" i="15" s="1"/>
  <c r="O190" i="15"/>
  <c r="Q190" i="15" s="1"/>
  <c r="O186" i="15"/>
  <c r="Q186" i="15" s="1"/>
  <c r="O148" i="15"/>
  <c r="Q148" i="15" s="1"/>
  <c r="O144" i="15"/>
  <c r="Q144" i="15" s="1"/>
  <c r="O94" i="15"/>
  <c r="Q94" i="15" s="1"/>
  <c r="O63" i="15"/>
  <c r="Q63" i="15" s="1"/>
  <c r="O59" i="15"/>
  <c r="Q59" i="15" s="1"/>
  <c r="O270" i="15"/>
  <c r="Q270" i="15" s="1"/>
  <c r="O255" i="15"/>
  <c r="Q255" i="15" s="1"/>
  <c r="O177" i="15"/>
  <c r="Q177" i="15" s="1"/>
  <c r="O21" i="15"/>
  <c r="Q21" i="15" s="1"/>
  <c r="O12" i="15"/>
  <c r="Q12" i="15" s="1"/>
  <c r="O295" i="15"/>
  <c r="Q295" i="15" s="1"/>
  <c r="O280" i="15"/>
  <c r="Q280" i="15" s="1"/>
  <c r="O246" i="15"/>
  <c r="Q246" i="15" s="1"/>
  <c r="O234" i="15"/>
  <c r="Q234" i="15" s="1"/>
  <c r="O222" i="15"/>
  <c r="Q222" i="15" s="1"/>
  <c r="O211" i="15"/>
  <c r="Q211" i="15" s="1"/>
  <c r="O195" i="15"/>
  <c r="Q195" i="15" s="1"/>
  <c r="O141" i="15"/>
  <c r="Q141" i="15" s="1"/>
  <c r="O60" i="15"/>
  <c r="Q60" i="15" s="1"/>
  <c r="O261" i="15"/>
  <c r="Q261" i="15" s="1"/>
  <c r="M4" i="15"/>
  <c r="N4" i="15" s="1"/>
  <c r="J4" i="15"/>
  <c r="O271" i="15"/>
  <c r="Q271" i="15" s="1"/>
  <c r="O267" i="15"/>
  <c r="Q267" i="15" s="1"/>
  <c r="O260" i="15"/>
  <c r="Q260" i="15" s="1"/>
  <c r="O252" i="15"/>
  <c r="Q252" i="15" s="1"/>
  <c r="O217" i="15"/>
  <c r="Q217" i="15" s="1"/>
  <c r="O174" i="15"/>
  <c r="Q174" i="15" s="1"/>
  <c r="O170" i="15"/>
  <c r="Q170" i="15" s="1"/>
  <c r="O159" i="15"/>
  <c r="Q159" i="15" s="1"/>
  <c r="O155" i="15"/>
  <c r="Q155" i="15" s="1"/>
  <c r="O136" i="15"/>
  <c r="Q136" i="15" s="1"/>
  <c r="O132" i="15"/>
  <c r="Q132" i="15" s="1"/>
  <c r="O121" i="15"/>
  <c r="Q121" i="15" s="1"/>
  <c r="O113" i="15"/>
  <c r="Q113" i="15" s="1"/>
  <c r="O109" i="15"/>
  <c r="Q109" i="15" s="1"/>
  <c r="O105" i="15"/>
  <c r="Q105" i="15" s="1"/>
  <c r="O97" i="15"/>
  <c r="Q97" i="15" s="1"/>
  <c r="O86" i="15"/>
  <c r="Q86" i="15" s="1"/>
  <c r="O82" i="15"/>
  <c r="Q82" i="15" s="1"/>
  <c r="O78" i="15"/>
  <c r="Q78" i="15" s="1"/>
  <c r="O74" i="15"/>
  <c r="Q74" i="15" s="1"/>
  <c r="O70" i="15"/>
  <c r="Q70" i="15" s="1"/>
  <c r="O66" i="15"/>
  <c r="Q66" i="15" s="1"/>
  <c r="O216" i="15"/>
  <c r="Q216" i="15" s="1"/>
  <c r="O185" i="15"/>
  <c r="Q185" i="15" s="1"/>
  <c r="O17" i="15"/>
  <c r="Q17" i="15" s="1"/>
  <c r="O287" i="15"/>
  <c r="Q287" i="15" s="1"/>
  <c r="O265" i="15"/>
  <c r="Q265" i="15" s="1"/>
  <c r="O242" i="15"/>
  <c r="Q242" i="15" s="1"/>
  <c r="O203" i="15"/>
  <c r="Q203" i="15" s="1"/>
  <c r="O191" i="15"/>
  <c r="Q191" i="15" s="1"/>
  <c r="O64" i="15"/>
  <c r="Q64" i="15" s="1"/>
  <c r="O276" i="15"/>
  <c r="Q276" i="15" s="1"/>
  <c r="O15" i="15"/>
  <c r="Q15" i="15" s="1"/>
  <c r="O46" i="15"/>
  <c r="Q46" i="15" s="1"/>
  <c r="O42" i="15"/>
  <c r="Q42" i="15" s="1"/>
  <c r="O38" i="15"/>
  <c r="Q38" i="15" s="1"/>
  <c r="O263" i="15"/>
  <c r="Q263" i="15" s="1"/>
  <c r="O248" i="15"/>
  <c r="Q248" i="15" s="1"/>
  <c r="O244" i="15"/>
  <c r="Q244" i="15" s="1"/>
  <c r="O236" i="15"/>
  <c r="Q236" i="15" s="1"/>
  <c r="O232" i="15"/>
  <c r="Q232" i="15" s="1"/>
  <c r="O228" i="15"/>
  <c r="Q228" i="15" s="1"/>
  <c r="O224" i="15"/>
  <c r="Q224" i="15" s="1"/>
  <c r="O213" i="15"/>
  <c r="Q213" i="15" s="1"/>
  <c r="O205" i="15"/>
  <c r="Q205" i="15" s="1"/>
  <c r="O201" i="15"/>
  <c r="Q201" i="15" s="1"/>
  <c r="O197" i="15"/>
  <c r="Q197" i="15" s="1"/>
  <c r="O193" i="15"/>
  <c r="Q193" i="15" s="1"/>
  <c r="O147" i="15"/>
  <c r="Q147" i="15" s="1"/>
  <c r="O143" i="15"/>
  <c r="Q143" i="15" s="1"/>
  <c r="O62" i="15"/>
  <c r="Q62" i="15" s="1"/>
  <c r="O275" i="15"/>
  <c r="Q275" i="15" s="1"/>
  <c r="O251" i="15"/>
  <c r="Q251" i="15" s="1"/>
  <c r="O247" i="15"/>
  <c r="Q247" i="15" s="1"/>
  <c r="O231" i="15"/>
  <c r="Q231" i="15" s="1"/>
  <c r="O226" i="15"/>
  <c r="Q226" i="15" s="1"/>
  <c r="O182" i="15"/>
  <c r="Q182" i="15" s="1"/>
  <c r="O178" i="15"/>
  <c r="Q178" i="15" s="1"/>
  <c r="O31" i="15"/>
  <c r="Q31" i="15" s="1"/>
  <c r="O28" i="15"/>
  <c r="Q28" i="15" s="1"/>
  <c r="O25" i="15"/>
  <c r="Q25" i="15" s="1"/>
  <c r="O22" i="15"/>
  <c r="Q22" i="15" s="1"/>
  <c r="O19" i="15"/>
  <c r="Q19" i="15" s="1"/>
  <c r="O44" i="15"/>
  <c r="Q44" i="15" s="1"/>
  <c r="O40" i="15"/>
  <c r="Q40" i="15" s="1"/>
  <c r="O36" i="15"/>
  <c r="Q36" i="15" s="1"/>
  <c r="O316" i="15"/>
  <c r="Q316" i="15" s="1"/>
  <c r="O312" i="15"/>
  <c r="Q312" i="15" s="1"/>
  <c r="O309" i="15"/>
  <c r="Q309" i="15" s="1"/>
  <c r="O305" i="15"/>
  <c r="Q305" i="15" s="1"/>
  <c r="O301" i="15"/>
  <c r="Q301" i="15" s="1"/>
  <c r="O297" i="15"/>
  <c r="Q297" i="15" s="1"/>
  <c r="O293" i="15"/>
  <c r="Q293" i="15" s="1"/>
  <c r="O289" i="15"/>
  <c r="Q289" i="15" s="1"/>
  <c r="O285" i="15"/>
  <c r="Q285" i="15" s="1"/>
  <c r="O281" i="15"/>
  <c r="Q281" i="15" s="1"/>
  <c r="O126" i="15"/>
  <c r="Q126" i="15" s="1"/>
  <c r="O122" i="15"/>
  <c r="Q122" i="15" s="1"/>
  <c r="O118" i="15"/>
  <c r="Q118" i="15" s="1"/>
  <c r="O117" i="15"/>
  <c r="Q117" i="15" s="1"/>
  <c r="O54" i="15"/>
  <c r="Q54" i="15" s="1"/>
  <c r="O50" i="15"/>
  <c r="Q50" i="15" s="1"/>
  <c r="O32" i="15"/>
  <c r="Q32" i="15" s="1"/>
  <c r="O26" i="15"/>
  <c r="Q26" i="15" s="1"/>
  <c r="O23" i="15"/>
  <c r="Q23" i="15" s="1"/>
  <c r="O20" i="15"/>
  <c r="Q20" i="15" s="1"/>
  <c r="O16" i="15"/>
  <c r="Q16" i="15" s="1"/>
  <c r="O14" i="15"/>
  <c r="Q14" i="15" s="1"/>
  <c r="O10" i="15"/>
  <c r="Q10" i="15" s="1"/>
  <c r="O45" i="15"/>
  <c r="Q45" i="15" s="1"/>
  <c r="O41" i="15"/>
  <c r="Q41" i="15" s="1"/>
  <c r="O37" i="15"/>
  <c r="Q37" i="15" s="1"/>
  <c r="O317" i="15"/>
  <c r="Q317" i="15" s="1"/>
  <c r="O313" i="15"/>
  <c r="Q313" i="15" s="1"/>
  <c r="O306" i="15"/>
  <c r="Q306" i="15" s="1"/>
  <c r="O302" i="15"/>
  <c r="Q302" i="15" s="1"/>
  <c r="O298" i="15"/>
  <c r="Q298" i="15" s="1"/>
  <c r="O294" i="15"/>
  <c r="Q294" i="15" s="1"/>
  <c r="O290" i="15"/>
  <c r="Q290" i="15" s="1"/>
  <c r="O286" i="15"/>
  <c r="Q286" i="15" s="1"/>
  <c r="O282" i="15"/>
  <c r="Q282" i="15" s="1"/>
  <c r="O127" i="15"/>
  <c r="Q127" i="15" s="1"/>
  <c r="O123" i="15"/>
  <c r="Q123" i="15" s="1"/>
  <c r="O119" i="15"/>
  <c r="Q119" i="15" s="1"/>
  <c r="O55" i="15"/>
  <c r="Q55" i="15" s="1"/>
  <c r="O51" i="15"/>
  <c r="Q51" i="15" s="1"/>
  <c r="O33" i="15"/>
  <c r="Q33" i="15" s="1"/>
  <c r="O314" i="15"/>
  <c r="Q314" i="15" s="1"/>
  <c r="O307" i="15"/>
  <c r="Q307" i="15" s="1"/>
  <c r="O303" i="15"/>
  <c r="Q303" i="15" s="1"/>
  <c r="O283" i="15"/>
  <c r="Q283" i="15" s="1"/>
  <c r="O278" i="15"/>
  <c r="Q278" i="15" s="1"/>
  <c r="O253" i="15"/>
  <c r="Q253" i="15" s="1"/>
  <c r="O209" i="15"/>
  <c r="Q209" i="15" s="1"/>
  <c r="O189" i="15"/>
  <c r="Q189" i="15" s="1"/>
  <c r="O124" i="15"/>
  <c r="Q124" i="15" s="1"/>
  <c r="O30" i="15"/>
  <c r="Q30" i="15" s="1"/>
  <c r="O9" i="15"/>
  <c r="Q9" i="15" s="1"/>
  <c r="O315" i="15"/>
  <c r="Q315" i="15" s="1"/>
  <c r="O311" i="15"/>
  <c r="Q311" i="15" s="1"/>
  <c r="O308" i="15"/>
  <c r="Q308" i="15" s="1"/>
  <c r="O296" i="15"/>
  <c r="Q296" i="15" s="1"/>
  <c r="O288" i="15"/>
  <c r="Q288" i="15" s="1"/>
  <c r="O284" i="15"/>
  <c r="Q284" i="15" s="1"/>
  <c r="O272" i="15"/>
  <c r="Q272" i="15" s="1"/>
  <c r="O256" i="15"/>
  <c r="Q256" i="15" s="1"/>
  <c r="O240" i="15"/>
  <c r="Q240" i="15" s="1"/>
  <c r="O220" i="15"/>
  <c r="Q220" i="15" s="1"/>
  <c r="O212" i="15"/>
  <c r="Q212" i="15" s="1"/>
  <c r="O208" i="15"/>
  <c r="Q208" i="15" s="1"/>
  <c r="O196" i="15"/>
  <c r="Q196" i="15" s="1"/>
  <c r="O192" i="15"/>
  <c r="Q192" i="15" s="1"/>
  <c r="O168" i="15"/>
  <c r="Q168" i="15" s="1"/>
  <c r="O125" i="15"/>
  <c r="Q125" i="15" s="1"/>
  <c r="O310" i="15"/>
  <c r="Q310" i="15" s="1"/>
  <c r="O166" i="15"/>
  <c r="Q166" i="15" s="1"/>
  <c r="O163" i="15"/>
  <c r="Q163" i="15" s="1"/>
  <c r="O151" i="15"/>
  <c r="Q151" i="15" s="1"/>
  <c r="O150" i="15"/>
  <c r="Q150" i="15" s="1"/>
  <c r="O146" i="15"/>
  <c r="Q146" i="15" s="1"/>
  <c r="O145" i="15"/>
  <c r="Q145" i="15" s="1"/>
  <c r="O140" i="15"/>
  <c r="Q140" i="15" s="1"/>
  <c r="O139" i="15"/>
  <c r="Q139" i="15" s="1"/>
  <c r="O128" i="15"/>
  <c r="Q128" i="15" s="1"/>
  <c r="O107" i="15"/>
  <c r="Q107" i="15" s="1"/>
  <c r="O101" i="15"/>
  <c r="Q101" i="15" s="1"/>
  <c r="O93" i="15"/>
  <c r="Q93" i="15" s="1"/>
  <c r="O91" i="15"/>
  <c r="Q91" i="15" s="1"/>
  <c r="O90" i="15"/>
  <c r="Q90" i="15" s="1"/>
  <c r="O65" i="15"/>
  <c r="Q65" i="15" s="1"/>
  <c r="O58" i="15"/>
  <c r="Q58" i="15" s="1"/>
  <c r="O27" i="15"/>
  <c r="Q27" i="15" s="1"/>
  <c r="O11" i="15"/>
  <c r="Q11" i="15" s="1"/>
  <c r="B33" i="31"/>
  <c r="E33" i="31" s="1"/>
  <c r="B32" i="31"/>
  <c r="E32" i="31" s="1"/>
  <c r="B24" i="31"/>
  <c r="E24" i="31" s="1"/>
  <c r="B25" i="31"/>
  <c r="E25" i="31" s="1"/>
  <c r="B26" i="31"/>
  <c r="E26" i="31" s="1"/>
  <c r="B27" i="31"/>
  <c r="E27" i="31" s="1"/>
  <c r="B28" i="31"/>
  <c r="E28" i="31" s="1"/>
  <c r="B29" i="31"/>
  <c r="E29" i="31" s="1"/>
  <c r="B30" i="31"/>
  <c r="E30" i="31" s="1"/>
  <c r="B23" i="31"/>
  <c r="E23" i="31" s="1"/>
  <c r="C7" i="13"/>
  <c r="O4" i="15" l="1"/>
  <c r="Q4" i="15" s="1"/>
  <c r="J3" i="15"/>
  <c r="O7" i="15"/>
  <c r="Q7" i="15" s="1"/>
  <c r="O5" i="15"/>
  <c r="Q5" i="15" s="1"/>
  <c r="E3" i="15" l="1"/>
  <c r="G3" i="15" l="1"/>
  <c r="B11" i="21" l="1"/>
  <c r="F3" i="15"/>
  <c r="N3" i="15" l="1"/>
  <c r="M3" i="15" s="1"/>
  <c r="B4" i="21" s="1"/>
  <c r="B18" i="21" l="1"/>
  <c r="E18" i="21" s="1"/>
  <c r="B17" i="21"/>
  <c r="E17" i="21" s="1"/>
  <c r="B16" i="21"/>
  <c r="D16" i="21" s="1"/>
  <c r="B15" i="21"/>
  <c r="E15" i="21" s="1"/>
  <c r="B14" i="21"/>
  <c r="C14" i="21" s="1"/>
  <c r="B13" i="21"/>
  <c r="C13" i="21" s="1"/>
  <c r="B12" i="21"/>
  <c r="E12" i="21" s="1"/>
  <c r="B10" i="21"/>
  <c r="B9" i="21"/>
  <c r="B8" i="21"/>
  <c r="B7" i="21"/>
  <c r="B6" i="21"/>
  <c r="B5" i="21"/>
  <c r="E11" i="21"/>
  <c r="D11" i="21"/>
  <c r="C11" i="21"/>
  <c r="D14" i="13"/>
  <c r="E10" i="21" l="1"/>
  <c r="D10" i="21"/>
  <c r="C10" i="21"/>
  <c r="C9" i="21"/>
  <c r="C8" i="21" s="1"/>
  <c r="C7" i="21" s="1"/>
  <c r="C6" i="21" s="1"/>
  <c r="C5" i="21" s="1"/>
  <c r="C4" i="21" s="1"/>
  <c r="E9" i="21"/>
  <c r="E8" i="21" s="1"/>
  <c r="E7" i="21" s="1"/>
  <c r="E6" i="21" s="1"/>
  <c r="E5" i="21" s="1"/>
  <c r="E4" i="21" s="1"/>
  <c r="D9" i="21"/>
  <c r="D8" i="21" s="1"/>
  <c r="D7" i="21" s="1"/>
  <c r="D6" i="21" s="1"/>
  <c r="D5" i="21" s="1"/>
  <c r="D4" i="21" s="1"/>
  <c r="D15" i="21"/>
  <c r="C16" i="21"/>
  <c r="E13" i="21"/>
  <c r="E14" i="21"/>
  <c r="C15" i="21"/>
  <c r="C18" i="21"/>
  <c r="D13" i="21"/>
  <c r="E14" i="13"/>
  <c r="E15" i="13" s="1"/>
  <c r="D17" i="21"/>
  <c r="D12" i="21"/>
  <c r="C14" i="13"/>
  <c r="C19" i="13" s="1"/>
  <c r="F14" i="13"/>
  <c r="F19" i="13" s="1"/>
  <c r="E16" i="21"/>
  <c r="D14" i="21"/>
  <c r="C17" i="21"/>
  <c r="C12" i="21"/>
  <c r="D18" i="21"/>
  <c r="D19" i="13"/>
  <c r="D15" i="13"/>
  <c r="F15" i="13" l="1"/>
  <c r="E19" i="13"/>
  <c r="C15" i="13"/>
</calcChain>
</file>

<file path=xl/sharedStrings.xml><?xml version="1.0" encoding="utf-8"?>
<sst xmlns="http://schemas.openxmlformats.org/spreadsheetml/2006/main" count="252" uniqueCount="145">
  <si>
    <t>Umsetzung</t>
  </si>
  <si>
    <t>Divisor für diese einzelne Schätzung</t>
  </si>
  <si>
    <t>Prozentsatz in den die tatsächlichen, einzelnen Ergebnisse innerhalb der geschätzen Bereiche fallen</t>
  </si>
  <si>
    <t>Gesamtaufwand (h)</t>
  </si>
  <si>
    <t>Gesamtaufwand (Tage)</t>
  </si>
  <si>
    <t>Zusatzkosten 1 (EUR)</t>
  </si>
  <si>
    <t>Zusatzkosten 2 (EUR)</t>
  </si>
  <si>
    <t>Gesamtkosten (EUR)</t>
  </si>
  <si>
    <t>Stunden pro Personentag</t>
  </si>
  <si>
    <t>Aufwand (Personenstunden)</t>
  </si>
  <si>
    <t>Stunden pro Monat</t>
  </si>
  <si>
    <t>Stunden pro Jahr</t>
  </si>
  <si>
    <t>Aufwand (Personentage brutto)</t>
  </si>
  <si>
    <t>Aufwand (Personenmonate brutto)</t>
  </si>
  <si>
    <t>Aufwand (Personenjahre brutto)</t>
  </si>
  <si>
    <t>Umrechnung</t>
  </si>
  <si>
    <t>25% Konfidenz</t>
  </si>
  <si>
    <t>50% Konfidenz</t>
  </si>
  <si>
    <t>75% Konfidenz</t>
  </si>
  <si>
    <t>98% Konfidenz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</si>
  <si>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</si>
  <si>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</si>
  <si>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</si>
  <si>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</si>
  <si>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6</t>
  </si>
  <si>
    <t>ID</t>
  </si>
  <si>
    <t>Sprint</t>
  </si>
  <si>
    <t>Nettobusinesswert</t>
  </si>
  <si>
    <t>Kalibrierter erwarteter Aufwand (Ph)</t>
  </si>
  <si>
    <t>Businesswert / Aufwand</t>
  </si>
  <si>
    <t>XS</t>
  </si>
  <si>
    <t>S</t>
  </si>
  <si>
    <t>M</t>
  </si>
  <si>
    <t>L</t>
  </si>
  <si>
    <t>XL</t>
  </si>
  <si>
    <t>XXL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</si>
  <si>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</si>
  <si>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</si>
  <si>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</si>
  <si>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</si>
  <si>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</si>
  <si>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</si>
  <si>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</si>
  <si>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</si>
  <si>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Story Points</t>
  </si>
  <si>
    <t>Granularität</t>
  </si>
  <si>
    <t>Anzuwenden in der Phase</t>
  </si>
  <si>
    <t>User Story</t>
  </si>
  <si>
    <t>Kalibrierter Aufwand in Personen-stunden (h)</t>
  </si>
  <si>
    <t>Entspricht Personen- monaten</t>
  </si>
  <si>
    <t>Entspricht Personen- tagen</t>
  </si>
  <si>
    <t>Aufwand in T-Shirt  Sizes</t>
  </si>
  <si>
    <t>Ermittlung des Divisors für die Berechnung der Standardabweichung (Schätzformal nach McConnell)</t>
  </si>
  <si>
    <t>Stundensatz / Tagsatz</t>
  </si>
  <si>
    <t>Parameter zur Angebotskalkulation</t>
  </si>
  <si>
    <r>
      <t xml:space="preserve">Stunden pro Tag </t>
    </r>
    <r>
      <rPr>
        <b/>
        <vertAlign val="superscript"/>
        <sz val="10"/>
        <rFont val="Arial"/>
        <family val="2"/>
      </rPr>
      <t>1)</t>
    </r>
  </si>
  <si>
    <r>
      <t xml:space="preserve">Stundensatz (EUR) </t>
    </r>
    <r>
      <rPr>
        <b/>
        <vertAlign val="superscript"/>
        <sz val="10"/>
        <rFont val="Arial"/>
        <family val="2"/>
      </rPr>
      <t>2)</t>
    </r>
  </si>
  <si>
    <r>
      <t xml:space="preserve">Tagsatzsatz (EUR) </t>
    </r>
    <r>
      <rPr>
        <b/>
        <vertAlign val="superscript"/>
        <sz val="10"/>
        <rFont val="Arial"/>
        <family val="2"/>
      </rPr>
      <t>2)</t>
    </r>
  </si>
  <si>
    <t>1) Umrechnungsfaktor "Stunden pro Tag" gilt für die Kostenberechnung, nicht für die Ressourcenberechnung!</t>
  </si>
  <si>
    <t>Vereinfachte Angebotskalkulation</t>
  </si>
  <si>
    <t>Kalibrierung Storypoints auf Personenstunden</t>
  </si>
  <si>
    <t>2) Der Tagsatz bzw. Stundensatz ist bei dieser einfach Kalkulation ein Mischsatz für das Unternehmen bzw. das Projekt (inkl. Gemeinkosten, etc.)!</t>
  </si>
  <si>
    <t>Ideale Umrechnungswerte Personen-Stunden / -Tage / -Monate / -Jahre</t>
  </si>
  <si>
    <t>Ideale Personenstunden</t>
  </si>
  <si>
    <t>Wird für die Umrechnung des Gesamtaufwandes verwendet!</t>
  </si>
  <si>
    <t>Aufwandschätzung mit Zusagesicherheit (Konfidenzintervall)</t>
  </si>
  <si>
    <t>Aufwand (T-Shirt: XS-XXL)</t>
  </si>
  <si>
    <t>Businesswert (T-Shirt: 
XS-XXL)</t>
  </si>
  <si>
    <t>Nettobusiness-
wert (T-Shirt: 
XS-XXL)</t>
  </si>
  <si>
    <t>Divisor (0,25-6)</t>
  </si>
  <si>
    <t>p(range) (5-100)</t>
  </si>
  <si>
    <t>Varianz</t>
  </si>
  <si>
    <t>Optimistisch (Sp)</t>
  </si>
  <si>
    <t>Pessimistisch (Sp)</t>
  </si>
  <si>
    <t>Wahrscheinlich (Sp)</t>
  </si>
  <si>
    <t>Dokumentation von Annahmen, Überlegungen, Risiken, Bedingungen und Diskussionsergebnissen aus dem Schätzmeeting</t>
  </si>
  <si>
    <t>User Stories / 
Detail Level / 
Beschreibung</t>
  </si>
  <si>
    <t>Themes / Areas / Arbeitspakete Toplevel</t>
  </si>
  <si>
    <t xml:space="preserve">Epics / 
User Stories / Arbeitspakete 
TopLevel </t>
  </si>
  <si>
    <t>Erwartet nach  PERT 1:4:1 (Sp)</t>
  </si>
  <si>
    <t>Delphi Verfahren mit PERT - Unsicherheit ausdrückbar durch Schätzbereich: Breite, p(range)</t>
  </si>
  <si>
    <t>T-Shirt-Sizing</t>
  </si>
  <si>
    <t>Standard- Abweichung (Ph)</t>
  </si>
  <si>
    <t>Zusagesicherheit
(% Konfidenz)</t>
  </si>
  <si>
    <t>Angebotskalkulation</t>
  </si>
  <si>
    <t>Bemerkung zur Zusagesicherheit 
(% Konfidenz)</t>
  </si>
  <si>
    <t>Vorprojekt</t>
  </si>
  <si>
    <t>Vorprojekt/Sprint</t>
  </si>
  <si>
    <t>Sprint/Vorprojekt</t>
  </si>
  <si>
    <t>Epics</t>
  </si>
  <si>
    <t>Epics / User Story</t>
  </si>
  <si>
    <t>Farbliche Darstellung der Herzbereiche basierend auf Segmentierung</t>
  </si>
  <si>
    <t>Recherchieren und Vergleichen von Methoden zur 3D-Segmentierung</t>
  </si>
  <si>
    <t>Liste an Herzsegmenten erstellen</t>
  </si>
  <si>
    <t>3D-Modell mit definierten Segmenten erstellen</t>
  </si>
  <si>
    <t>Auswahl einer geeigneten Methode, um das Herzmodell einzufärben</t>
  </si>
  <si>
    <t>Einfärben des Herzens</t>
  </si>
  <si>
    <t>Als Benutzer möchte ich verschiedene Segmente des Herzens kennen lernen und erforschen können.</t>
  </si>
  <si>
    <t>Als Entwickler möchte ich ein 3D-Modell mit definierten Segmentierungen in der Entwicklungsumgebung importieren.</t>
  </si>
  <si>
    <t>Als Entwickler möchte ich eine geeignete Methode finden, um das menschliche Herz einzufärben.</t>
  </si>
  <si>
    <t>Als Benutzer möchte ich farbliche zwischen den anatomischen Strukturen des Herzens unterscheiden können.</t>
  </si>
  <si>
    <t>Als Entwickler möchte ich verschiedene Methoden zur 3D-Segmentierung recherchieren und vergleichen, damit ich die beste Lösung für eine präzise und effiziente Segmentierung des Herzmodells auswählen kann. </t>
  </si>
  <si>
    <t>Pessimistisch: es wird kein geeignetes Modell gefunden, das CT Daten segmentieren kann</t>
  </si>
  <si>
    <t>Pessimistisch: die Segmente der Liste können durch die Segmentierungsmethode nicht umgesetzt werden</t>
  </si>
  <si>
    <t>Pessimistisch: Erfahrung aus dem letzten Semester hat gezeigt, dass Segmentierung mit DICOM Daten sich als schwierig erweist</t>
  </si>
  <si>
    <t>Pessimistisch: unklar, inwiefern die DICOM Voxel gefärbt werden können</t>
  </si>
  <si>
    <t>Untersuchung bestehender Tools für 3D-Modellextraktion in 2D-Schnitten</t>
  </si>
  <si>
    <t>2D-Darstellung in anatomischen Schnittebenen</t>
  </si>
  <si>
    <t>Entwicklung und Testen der 2D Darstellung in Entwicklungsumgebung</t>
  </si>
  <si>
    <t>2D Darstellung in VR</t>
  </si>
  <si>
    <r>
      <t>Erstellen eines einfachen UI Buttons zum Wechseln zwischen 2D- und 3D-Ansicht</t>
    </r>
    <r>
      <rPr>
        <b/>
        <sz val="10"/>
        <color rgb="FF000000"/>
        <rFont val="Arial"/>
        <family val="2"/>
      </rPr>
      <t> </t>
    </r>
  </si>
  <si>
    <t>Als Entwickler möchte ich bestehende Tools zur 3D-Modellextraktion in 2D-Schnitten untersuchen und vergleichen, damit ich die effizienteste und genaueste Methode für unser Projekt auswählen kann. </t>
  </si>
  <si>
    <t>Als Entwickler möchte ich sicherstellen, dass die 2D Darstellung der unterschiedlichen Schnittebenen in Unity funktioniert.</t>
  </si>
  <si>
    <t>Als Nutzer möchte ich die 2D Darstellung mit meiner VR Brille betrachten können.</t>
  </si>
  <si>
    <t xml:space="preserve">Als Nutzer 
möchte ich per UI-Button zwischen einer 2D- und einer 3D-Ansicht wechseln können 
damit ich das anatomische Modell aus verschiedenen Perspektiven betrachten kann. 
</t>
  </si>
  <si>
    <t>Methode zur Einsicht definiert</t>
  </si>
  <si>
    <t>Als Entwickler möchte ich verschiedene interaktive UI-Steuerungen für medizinische 3D-Modelle recherchieren (z. B. Transparenzanpassung, Layer-Steuerung), damit ich die besten Interaktionsmöglichkeiten für eine intuitive und benutzerfreundliche Darstellung identifizieren kann. </t>
  </si>
  <si>
    <t>Möglichkeit zur Einsicht ins Herz </t>
  </si>
  <si>
    <t xml:space="preserve">Als Nutzer 
möchte ich die verschiedenen Schichten des Herzens per Klick oder Geste ein- und ausblenden 
damit ich die innere Struktur und Anatomie besser verstehen kann. 
</t>
  </si>
  <si>
    <t>Als Entwickler möchte ich sicherstellen, dass die Einsicht in das Herz in der Entwicklungsumgebung entabliert wurde, damit es getestet werden kann.</t>
  </si>
  <si>
    <t>Pessimistisch: Erfahhrung vom Entwicklerteam mit VR Steuergesten ist nicht vorhanden</t>
  </si>
  <si>
    <t>Pessimistisch: Es ist nicht klar, inwiefern eine bestehende Lösung integriert werden kann</t>
  </si>
  <si>
    <t>Einsicht ins Herz in Entwicklungsumgenung eingebunden.</t>
  </si>
  <si>
    <t>Mechanismus entwickeln, um Herzschichten per Klick oder Geste ein- und auszublenden.</t>
  </si>
  <si>
    <t>1</t>
  </si>
  <si>
    <t>3</t>
  </si>
  <si>
    <t>2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</si>
  <si>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</si>
  <si>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</si>
  <si>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</si>
  <si>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</si>
  <si>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</si>
  <si>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</si>
  <si>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</si>
  <si>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</si>
  <si>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</si>
  <si>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UI Auswahl der jeweiligen Schnittebene in VR</t>
  </si>
  <si>
    <r>
      <t>Als Benutzer möchte ich auswählen können, welche der 2D Ansicht dargestellt werden soll, damit ich zwischen sagittal, transversal, frontal</t>
    </r>
    <r>
      <rPr>
        <sz val="10"/>
        <rFont val="Arial"/>
      </rPr>
      <t xml:space="preserve"> unterscheiden kann.</t>
    </r>
  </si>
  <si>
    <t>UI Elemente (z.B. Buttons vorhanden, um die jeweilige Schnittebene auszuwählen) sind in der VR Sicht vorhanden und mit der jeweiligen Schnittebene verknüpft.</t>
  </si>
  <si>
    <t>14</t>
  </si>
  <si>
    <t>Allgemein</t>
  </si>
  <si>
    <t>VR Auswahlmenü für die verschiedenen Funktionen</t>
  </si>
  <si>
    <t>Als Benutzer möchte ich mithilfe eines Interaktionsmenüs in VR die verschiedenen Funktionen auswählen können, damit ich das Herz auf unterschiedliche Arten erforschen kann.</t>
  </si>
  <si>
    <t>Pessimistisch: Die Umsetzung in VR erfordert Technologien wien Handtracking. Dieses ist von externen Bibliotheken abhängig. Die Implemnetierung bei anderen Objekten hat sich letztes Semester als herausfordernd erwiesen.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</si>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</sst>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\-&quot;€&quot;\ #,##0.00"/>
    <numFmt numFmtId="164" formatCode="0.0"/>
    <numFmt numFmtId="165" formatCode="0.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67">
    <xf numFmtId="0" fontId="0" fillId="0" borderId="0" xfId="0"/>
    <xf numFmtId="0" fontId="6" fillId="0" borderId="0" xfId="0" applyFont="1"/>
    <xf numFmtId="0" fontId="4" fillId="0" borderId="0" xfId="0" applyFont="1"/>
    <xf numFmtId="3" fontId="6" fillId="0" borderId="0" xfId="0" applyNumberFormat="1" applyFont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6" fillId="0" borderId="6" xfId="0" applyFont="1" applyBorder="1"/>
    <xf numFmtId="0" fontId="4" fillId="0" borderId="5" xfId="0" applyFont="1" applyBorder="1"/>
    <xf numFmtId="0" fontId="4" fillId="0" borderId="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left"/>
    </xf>
    <xf numFmtId="2" fontId="0" fillId="0" borderId="9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/>
    <xf numFmtId="0" fontId="7" fillId="0" borderId="0" xfId="0" applyFont="1"/>
    <xf numFmtId="9" fontId="4" fillId="0" borderId="10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2" fontId="4" fillId="0" borderId="9" xfId="0" applyNumberFormat="1" applyFont="1" applyBorder="1"/>
    <xf numFmtId="2" fontId="4" fillId="0" borderId="6" xfId="0" applyNumberFormat="1" applyFont="1" applyBorder="1"/>
    <xf numFmtId="2" fontId="7" fillId="0" borderId="9" xfId="0" applyNumberFormat="1" applyFont="1" applyBorder="1"/>
    <xf numFmtId="2" fontId="7" fillId="0" borderId="6" xfId="0" applyNumberFormat="1" applyFont="1" applyBorder="1"/>
    <xf numFmtId="8" fontId="7" fillId="0" borderId="9" xfId="0" applyNumberFormat="1" applyFont="1" applyBorder="1"/>
    <xf numFmtId="8" fontId="7" fillId="0" borderId="6" xfId="0" applyNumberFormat="1" applyFont="1" applyBorder="1"/>
    <xf numFmtId="8" fontId="4" fillId="0" borderId="9" xfId="0" applyNumberFormat="1" applyFont="1" applyBorder="1"/>
    <xf numFmtId="0" fontId="0" fillId="0" borderId="0" xfId="0" applyAlignment="1">
      <alignment horizontal="left" vertical="center" wrapText="1"/>
    </xf>
    <xf numFmtId="8" fontId="4" fillId="0" borderId="6" xfId="0" applyNumberFormat="1" applyFont="1" applyBorder="1"/>
    <xf numFmtId="49" fontId="6" fillId="0" borderId="7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2" fontId="9" fillId="0" borderId="6" xfId="0" applyNumberFormat="1" applyFont="1" applyBorder="1" applyProtection="1">
      <protection locked="0"/>
    </xf>
    <xf numFmtId="2" fontId="9" fillId="0" borderId="8" xfId="0" applyNumberFormat="1" applyFont="1" applyBorder="1" applyProtection="1">
      <protection locked="0"/>
    </xf>
    <xf numFmtId="0" fontId="2" fillId="0" borderId="0" xfId="0" applyFont="1"/>
    <xf numFmtId="0" fontId="0" fillId="0" borderId="0" xfId="0" applyAlignment="1" applyProtection="1">
      <alignment vertical="top" wrapText="1"/>
      <protection locked="0"/>
    </xf>
    <xf numFmtId="2" fontId="0" fillId="4" borderId="27" xfId="0" applyNumberForma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left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left" vertical="center" wrapText="1"/>
    </xf>
    <xf numFmtId="2" fontId="5" fillId="3" borderId="9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2" fontId="5" fillId="3" borderId="26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2" fontId="0" fillId="3" borderId="27" xfId="0" applyNumberFormat="1" applyFill="1" applyBorder="1" applyAlignment="1">
      <alignment horizontal="center" vertical="top" wrapText="1"/>
    </xf>
    <xf numFmtId="2" fontId="4" fillId="3" borderId="24" xfId="0" applyNumberFormat="1" applyFont="1" applyFill="1" applyBorder="1" applyAlignment="1">
      <alignment horizontal="center" vertical="top" wrapText="1"/>
    </xf>
    <xf numFmtId="2" fontId="4" fillId="3" borderId="0" xfId="0" applyNumberFormat="1" applyFont="1" applyFill="1" applyAlignment="1">
      <alignment horizontal="center" vertical="top" wrapText="1"/>
    </xf>
    <xf numFmtId="165" fontId="0" fillId="3" borderId="0" xfId="0" applyNumberFormat="1" applyFill="1" applyAlignment="1">
      <alignment horizontal="center" vertical="top" wrapText="1"/>
    </xf>
    <xf numFmtId="0" fontId="10" fillId="0" borderId="0" xfId="13" applyFont="1"/>
    <xf numFmtId="0" fontId="1" fillId="0" borderId="0" xfId="13"/>
    <xf numFmtId="0" fontId="10" fillId="0" borderId="12" xfId="13" applyFont="1" applyBorder="1" applyAlignment="1">
      <alignment wrapText="1"/>
    </xf>
    <xf numFmtId="0" fontId="10" fillId="0" borderId="15" xfId="13" applyFont="1" applyBorder="1"/>
    <xf numFmtId="0" fontId="10" fillId="0" borderId="16" xfId="13" applyFont="1" applyBorder="1"/>
    <xf numFmtId="0" fontId="10" fillId="0" borderId="13" xfId="13" applyFont="1" applyBorder="1"/>
    <xf numFmtId="0" fontId="1" fillId="0" borderId="17" xfId="13" applyBorder="1"/>
    <xf numFmtId="0" fontId="10" fillId="0" borderId="14" xfId="13" applyFont="1" applyBorder="1"/>
    <xf numFmtId="0" fontId="1" fillId="0" borderId="18" xfId="13" applyBorder="1"/>
    <xf numFmtId="0" fontId="1" fillId="0" borderId="19" xfId="13" applyBorder="1"/>
    <xf numFmtId="0" fontId="4" fillId="0" borderId="12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7" xfId="0" applyBorder="1"/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/>
    <xf numFmtId="0" fontId="0" fillId="0" borderId="14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4" fillId="0" borderId="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4" fillId="0" borderId="5" xfId="0" applyNumberFormat="1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1" fontId="11" fillId="0" borderId="0" xfId="0" applyNumberFormat="1" applyFont="1" applyAlignment="1" applyProtection="1">
      <alignment horizontal="center"/>
      <protection locked="0"/>
    </xf>
    <xf numFmtId="165" fontId="5" fillId="3" borderId="25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64" fontId="3" fillId="0" borderId="31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2" fontId="3" fillId="3" borderId="31" xfId="0" applyNumberFormat="1" applyFont="1" applyFill="1" applyBorder="1" applyAlignment="1">
      <alignment horizontal="center" vertical="center" wrapText="1"/>
    </xf>
    <xf numFmtId="2" fontId="3" fillId="3" borderId="29" xfId="0" applyNumberFormat="1" applyFont="1" applyFill="1" applyBorder="1" applyAlignment="1">
      <alignment horizontal="center" vertical="center" wrapText="1"/>
    </xf>
    <xf numFmtId="2" fontId="3" fillId="4" borderId="31" xfId="0" applyNumberFormat="1" applyFont="1" applyFill="1" applyBorder="1" applyAlignment="1">
      <alignment horizontal="center" vertical="center" wrapText="1"/>
    </xf>
    <xf numFmtId="165" fontId="3" fillId="3" borderId="30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2" fontId="5" fillId="3" borderId="5" xfId="0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0" fontId="0" fillId="3" borderId="33" xfId="0" applyFill="1" applyBorder="1" applyAlignment="1">
      <alignment vertical="top" wrapText="1"/>
    </xf>
    <xf numFmtId="0" fontId="0" fillId="3" borderId="34" xfId="0" applyFill="1" applyBorder="1" applyAlignment="1">
      <alignment vertical="top" wrapText="1"/>
    </xf>
    <xf numFmtId="165" fontId="5" fillId="3" borderId="6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 vertical="top" wrapText="1"/>
      <protection locked="0"/>
    </xf>
    <xf numFmtId="0" fontId="0" fillId="3" borderId="17" xfId="0" applyFill="1" applyBorder="1" applyAlignment="1">
      <alignment horizontal="center" vertical="top" wrapText="1"/>
    </xf>
    <xf numFmtId="164" fontId="3" fillId="0" borderId="30" xfId="0" applyNumberFormat="1" applyFont="1" applyBorder="1" applyAlignment="1">
      <alignment horizontal="center" vertical="center" wrapText="1"/>
    </xf>
    <xf numFmtId="164" fontId="5" fillId="3" borderId="25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left" vertical="center" wrapText="1"/>
    </xf>
    <xf numFmtId="49" fontId="4" fillId="0" borderId="32" xfId="0" applyNumberFormat="1" applyFont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2" fontId="4" fillId="2" borderId="6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7" xfId="0" applyFont="1" applyBorder="1"/>
    <xf numFmtId="49" fontId="7" fillId="0" borderId="32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2" fontId="4" fillId="3" borderId="24" xfId="0" applyNumberFormat="1" applyFont="1" applyFill="1" applyBorder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0" fillId="4" borderId="27" xfId="0" applyNumberFormat="1" applyFill="1" applyBorder="1" applyAlignment="1" applyProtection="1">
      <alignment horizontal="center" vertical="center" wrapText="1"/>
      <protection locked="0"/>
    </xf>
    <xf numFmtId="2" fontId="0" fillId="3" borderId="27" xfId="0" applyNumberForma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165" fontId="0" fillId="3" borderId="17" xfId="0" applyNumberForma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49" fontId="6" fillId="0" borderId="3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49" fontId="4" fillId="0" borderId="32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164" fontId="4" fillId="0" borderId="0" xfId="0" applyNumberFormat="1" applyFont="1" applyAlignment="1" applyProtection="1">
      <alignment horizontal="center" vertical="center" wrapText="1"/>
      <protection locked="0"/>
    </xf>
    <xf numFmtId="2" fontId="4" fillId="0" borderId="0" xfId="0" applyNumberFormat="1" applyFont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horizontal="center" vertical="center" wrapText="1"/>
      <protection locked="0"/>
    </xf>
    <xf numFmtId="0" fontId="0" fillId="3" borderId="33" xfId="0" applyFill="1" applyBorder="1" applyAlignment="1">
      <alignment vertical="center" wrapText="1"/>
    </xf>
    <xf numFmtId="0" fontId="0" fillId="3" borderId="34" xfId="0" applyFill="1" applyBorder="1" applyAlignment="1">
      <alignment vertical="center" wrapText="1"/>
    </xf>
    <xf numFmtId="0" fontId="0" fillId="3" borderId="17" xfId="0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49" fontId="2" fillId="0" borderId="32" xfId="0" applyNumberFormat="1" applyFont="1" applyBorder="1" applyAlignment="1" applyProtection="1">
      <alignment horizontal="center" vertical="center" wrapText="1"/>
      <protection locked="0"/>
    </xf>
    <xf numFmtId="0" fontId="15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3" fillId="0" borderId="20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16" xfId="0" applyFont="1" applyBorder="1" applyAlignment="1" applyProtection="1">
      <alignment horizontal="center" vertical="center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4">
    <cellStyle name="Normal 2" xfId="2" xr:uid="{00000000-0005-0000-0000-000000000000}"/>
    <cellStyle name="Normal 3" xfId="3" xr:uid="{00000000-0005-0000-0000-000001000000}"/>
    <cellStyle name="Normal 5" xfId="4" xr:uid="{00000000-0005-0000-0000-000002000000}"/>
    <cellStyle name="Normal 7" xfId="5" xr:uid="{00000000-0005-0000-0000-000003000000}"/>
    <cellStyle name="Standard" xfId="0" builtinId="0"/>
    <cellStyle name="Standard 2" xfId="1" xr:uid="{00000000-0005-0000-0000-000005000000}"/>
    <cellStyle name="Standard 2 2" xfId="6" xr:uid="{00000000-0005-0000-0000-000006000000}"/>
    <cellStyle name="Standard 3" xfId="13" xr:uid="{00000000-0005-0000-0000-000007000000}"/>
    <cellStyle name="Standard 4" xfId="8" xr:uid="{00000000-0005-0000-0000-000008000000}"/>
    <cellStyle name="Standard 5" xfId="7" xr:uid="{00000000-0005-0000-0000-000009000000}"/>
    <cellStyle name="Standard 6" xfId="9" xr:uid="{00000000-0005-0000-0000-00000A000000}"/>
    <cellStyle name="Standard 7" xfId="10" xr:uid="{00000000-0005-0000-0000-00000B000000}"/>
    <cellStyle name="Standard 8" xfId="11" xr:uid="{00000000-0005-0000-0000-00000C000000}"/>
    <cellStyle name="Standard 9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de-DE"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191"/>
          <c:y val="3.42280524534997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31"/>
          <c:y val="0.148936324596106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1.604188831041514</c:v>
                </c:pt>
                <c:pt idx="1">
                  <c:v>1.6746808518665692</c:v>
                </c:pt>
                <c:pt idx="2">
                  <c:v>1.7020944155207574</c:v>
                </c:pt>
                <c:pt idx="3">
                  <c:v>1.7177593090374361</c:v>
                </c:pt>
                <c:pt idx="4">
                  <c:v>1.7344032583989073</c:v>
                </c:pt>
                <c:pt idx="5">
                  <c:v>1.7490890960707941</c:v>
                </c:pt>
                <c:pt idx="6">
                  <c:v>1.7755236038801896</c:v>
                </c:pt>
                <c:pt idx="7">
                  <c:v>1.8000000000000003</c:v>
                </c:pt>
                <c:pt idx="8">
                  <c:v>1.8244763961198109</c:v>
                </c:pt>
                <c:pt idx="9">
                  <c:v>1.8509109039292067</c:v>
                </c:pt>
                <c:pt idx="10">
                  <c:v>1.8655967416010935</c:v>
                </c:pt>
                <c:pt idx="11">
                  <c:v>1.8822406909625644</c:v>
                </c:pt>
                <c:pt idx="12">
                  <c:v>1.8979055844792434</c:v>
                </c:pt>
                <c:pt idx="13">
                  <c:v>1.9253191481334315</c:v>
                </c:pt>
                <c:pt idx="14">
                  <c:v>1.9958111689584868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5-4081-939E-40512FE7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578784"/>
        <c:axId val="-384578240"/>
      </c:scatterChart>
      <c:valAx>
        <c:axId val="-384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41"/>
              <c:y val="0.880265458914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-384578240"/>
        <c:crosses val="autoZero"/>
        <c:crossBetween val="midCat"/>
      </c:valAx>
      <c:valAx>
        <c:axId val="-3845782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de-DE"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2E-2"/>
              <c:y val="0.265825316379347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-384578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&amp;L&amp;I&amp;ZGeschätzter Projektaufwand&amp;RLV: Aufwandschätzverfahren für IKT Projekte</c:oddHeader>
      <c:oddFooter>&amp;L(c) 2006 DI(FH) Sven Schweiger&amp;R&amp;S / &amp;A</c:oddFooter>
    </c:headerFooter>
    <c:pageMargins b="0.98425196899999956" l="0.78740157499999996" r="0.78740157499999996" t="0.98425196899999956" header="0.49212598450000145" footer="0.49212598450000145"/>
    <c:pageSetup paperSize="9" orientation="landscape"/>
    <c:legacyDrawingHF r:id="rId1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 bwMode="auto">
        <a:xfrm>
          <a:off x="133350" y="66674"/>
          <a:ext cx="9010650" cy="3442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27"/>
  <sheetViews>
    <sheetView zoomScale="95" workbookViewId="0">
      <selection activeCell="I31" sqref="I31"/>
    </sheetView>
  </sheetViews>
  <sheetFormatPr baseColWidth="10" defaultColWidth="11.42578125" defaultRowHeight="12.75" x14ac:dyDescent="0.2"/>
  <cols>
    <col min="1" max="16384" width="11.42578125" style="4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/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/>
      <c r="B7"/>
      <c r="C7"/>
      <c r="D7"/>
      <c r="E7"/>
      <c r="F7"/>
      <c r="G7"/>
      <c r="H7"/>
      <c r="I7"/>
    </row>
    <row r="8" spans="1:9" x14ac:dyDescent="0.2">
      <c r="A8"/>
      <c r="B8"/>
      <c r="C8"/>
      <c r="D8"/>
      <c r="E8"/>
      <c r="F8"/>
      <c r="G8"/>
      <c r="H8"/>
      <c r="I8"/>
    </row>
    <row r="9" spans="1:9" x14ac:dyDescent="0.2">
      <c r="A9"/>
      <c r="B9"/>
      <c r="C9"/>
      <c r="D9"/>
      <c r="E9"/>
      <c r="F9"/>
      <c r="G9"/>
      <c r="H9"/>
      <c r="I9"/>
    </row>
    <row r="10" spans="1:9" x14ac:dyDescent="0.2">
      <c r="A10"/>
      <c r="B10"/>
      <c r="C10"/>
      <c r="D10"/>
      <c r="E10"/>
      <c r="F10"/>
      <c r="G10"/>
      <c r="H10"/>
      <c r="I10"/>
    </row>
    <row r="11" spans="1:9" x14ac:dyDescent="0.2">
      <c r="A11"/>
      <c r="B11"/>
      <c r="C11"/>
      <c r="D11"/>
      <c r="E11"/>
      <c r="F11"/>
      <c r="G11"/>
      <c r="H11"/>
      <c r="I11"/>
    </row>
    <row r="12" spans="1:9" x14ac:dyDescent="0.2">
      <c r="A12"/>
      <c r="B12"/>
      <c r="C12"/>
      <c r="D12"/>
      <c r="E12"/>
      <c r="F12"/>
      <c r="G12"/>
      <c r="H12"/>
      <c r="I12"/>
    </row>
    <row r="13" spans="1:9" x14ac:dyDescent="0.2">
      <c r="A13"/>
      <c r="B13"/>
      <c r="C13"/>
      <c r="D13"/>
      <c r="E13"/>
      <c r="F13"/>
      <c r="G13"/>
      <c r="H13"/>
      <c r="I13"/>
    </row>
    <row r="14" spans="1:9" x14ac:dyDescent="0.2">
      <c r="A14"/>
      <c r="B14"/>
      <c r="C14"/>
      <c r="D14"/>
      <c r="E14"/>
      <c r="F14"/>
      <c r="G14"/>
      <c r="H14"/>
      <c r="I14"/>
    </row>
    <row r="15" spans="1:9" x14ac:dyDescent="0.2">
      <c r="A15"/>
      <c r="B15"/>
      <c r="C15"/>
      <c r="D15"/>
      <c r="E15"/>
      <c r="F15"/>
      <c r="G15"/>
      <c r="H15"/>
      <c r="I15"/>
    </row>
    <row r="16" spans="1:9" x14ac:dyDescent="0.2">
      <c r="A16"/>
      <c r="B16"/>
      <c r="C16"/>
      <c r="D16"/>
      <c r="E16"/>
      <c r="F16"/>
      <c r="G16"/>
      <c r="H16"/>
      <c r="I16"/>
    </row>
    <row r="17" spans="1:9" x14ac:dyDescent="0.2">
      <c r="A17"/>
      <c r="B17"/>
      <c r="C17"/>
      <c r="D17"/>
      <c r="E17"/>
      <c r="F17"/>
      <c r="G17"/>
      <c r="H17"/>
      <c r="I17"/>
    </row>
    <row r="18" spans="1:9" x14ac:dyDescent="0.2">
      <c r="A18"/>
      <c r="B18"/>
      <c r="C18"/>
      <c r="D18"/>
      <c r="E18"/>
      <c r="F18"/>
      <c r="G18"/>
      <c r="H18"/>
      <c r="I18"/>
    </row>
    <row r="19" spans="1:9" x14ac:dyDescent="0.2">
      <c r="A19"/>
      <c r="B19"/>
      <c r="C19"/>
      <c r="D19"/>
      <c r="E19"/>
      <c r="F19"/>
      <c r="G19"/>
      <c r="H19"/>
      <c r="I19"/>
    </row>
    <row r="20" spans="1:9" x14ac:dyDescent="0.2">
      <c r="A20"/>
      <c r="B20"/>
      <c r="C20"/>
      <c r="D20"/>
      <c r="E20"/>
      <c r="F20"/>
      <c r="G20"/>
      <c r="H20"/>
      <c r="I20"/>
    </row>
    <row r="21" spans="1:9" x14ac:dyDescent="0.2">
      <c r="A21"/>
      <c r="B21"/>
      <c r="C21"/>
      <c r="D21"/>
      <c r="E21"/>
      <c r="F21"/>
      <c r="G21"/>
      <c r="H21"/>
      <c r="I21"/>
    </row>
    <row r="22" spans="1:9" x14ac:dyDescent="0.2">
      <c r="A22"/>
      <c r="B22"/>
      <c r="C22"/>
      <c r="D22"/>
      <c r="E22"/>
      <c r="F22"/>
      <c r="G22"/>
      <c r="H22"/>
      <c r="I22"/>
    </row>
    <row r="23" spans="1:9" x14ac:dyDescent="0.2">
      <c r="A23"/>
      <c r="B23"/>
      <c r="C23"/>
      <c r="D23"/>
      <c r="E23"/>
      <c r="F23"/>
      <c r="G23"/>
      <c r="H23"/>
      <c r="I23"/>
    </row>
    <row r="24" spans="1:9" x14ac:dyDescent="0.2">
      <c r="A24"/>
      <c r="B24"/>
      <c r="C24"/>
      <c r="D24"/>
      <c r="E24"/>
      <c r="F24"/>
      <c r="G24"/>
      <c r="H24"/>
      <c r="I24"/>
    </row>
    <row r="25" spans="1:9" x14ac:dyDescent="0.2">
      <c r="A25"/>
      <c r="B25"/>
      <c r="C25"/>
      <c r="D25"/>
      <c r="E25"/>
      <c r="F25"/>
      <c r="G25"/>
      <c r="H25"/>
      <c r="I25"/>
    </row>
    <row r="26" spans="1:9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honeticPr fontId="8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>
    <oddHeader>&amp;L&amp;G&amp;CKurzanleitung&amp;RLV: Aufwandschätzverfahren für IKT Projekte</oddHeader>
    <oddFooter>&amp;L(c) 2006 DI(FH) Sven Schweiger&amp;R&amp;P /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Q359"/>
  <sheetViews>
    <sheetView tabSelected="1" zoomScaleNormal="100" zoomScaleSheetLayoutView="100" workbookViewId="0">
      <selection activeCell="C17" sqref="C17"/>
    </sheetView>
  </sheetViews>
  <sheetFormatPr baseColWidth="10" defaultColWidth="11.42578125" defaultRowHeight="12.75" x14ac:dyDescent="0.2"/>
  <cols>
    <col min="1" max="1" width="7.28515625" style="125" customWidth="1"/>
    <col min="2" max="2" width="25.28515625" style="126" customWidth="1"/>
    <col min="3" max="3" width="27.28515625" style="51" customWidth="1"/>
    <col min="4" max="4" width="35.5703125" style="51" customWidth="1"/>
    <col min="5" max="5" width="12.85546875" style="119" customWidth="1"/>
    <col min="6" max="6" width="11.5703125" style="119" customWidth="1"/>
    <col min="7" max="7" width="14.42578125" style="119" customWidth="1"/>
    <col min="8" max="8" width="41.5703125" style="51" customWidth="1"/>
    <col min="9" max="9" width="12.7109375" style="62" customWidth="1"/>
    <col min="10" max="10" width="13.7109375" style="63" customWidth="1"/>
    <col min="11" max="11" width="11.140625" style="52" customWidth="1"/>
    <col min="12" max="12" width="9.5703125" style="61" customWidth="1"/>
    <col min="13" max="13" width="14.28515625" style="64" customWidth="1"/>
    <col min="14" max="14" width="11.5703125" style="120" customWidth="1"/>
    <col min="15" max="15" width="11.42578125" style="116"/>
    <col min="16" max="16" width="14.85546875" style="51" customWidth="1"/>
    <col min="17" max="17" width="16.5703125" style="117" bestFit="1" customWidth="1"/>
    <col min="18" max="16384" width="11.42578125" style="51"/>
  </cols>
  <sheetData>
    <row r="1" spans="1:17" s="127" customFormat="1" ht="21" customHeight="1" thickBot="1" x14ac:dyDescent="0.25">
      <c r="A1" s="157" t="s">
        <v>80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57" t="s">
        <v>81</v>
      </c>
      <c r="P1" s="158"/>
      <c r="Q1" s="159"/>
    </row>
    <row r="2" spans="1:17" s="53" customFormat="1" ht="60" x14ac:dyDescent="0.2">
      <c r="A2" s="123" t="s">
        <v>25</v>
      </c>
      <c r="B2" s="104" t="s">
        <v>77</v>
      </c>
      <c r="C2" s="104" t="s">
        <v>78</v>
      </c>
      <c r="D2" s="104" t="s">
        <v>76</v>
      </c>
      <c r="E2" s="121" t="s">
        <v>72</v>
      </c>
      <c r="F2" s="105" t="s">
        <v>74</v>
      </c>
      <c r="G2" s="105" t="s">
        <v>73</v>
      </c>
      <c r="H2" s="106" t="s">
        <v>75</v>
      </c>
      <c r="I2" s="107" t="s">
        <v>79</v>
      </c>
      <c r="J2" s="108" t="s">
        <v>28</v>
      </c>
      <c r="K2" s="109" t="s">
        <v>70</v>
      </c>
      <c r="L2" s="107" t="s">
        <v>69</v>
      </c>
      <c r="M2" s="110" t="s">
        <v>82</v>
      </c>
      <c r="N2" s="113" t="s">
        <v>71</v>
      </c>
      <c r="O2" s="112" t="s">
        <v>66</v>
      </c>
      <c r="P2" s="111" t="s">
        <v>67</v>
      </c>
      <c r="Q2" s="113" t="s">
        <v>68</v>
      </c>
    </row>
    <row r="3" spans="1:17" s="60" customFormat="1" ht="15" x14ac:dyDescent="0.2">
      <c r="A3" s="124"/>
      <c r="B3" s="54"/>
      <c r="C3" s="54"/>
      <c r="D3" s="54"/>
      <c r="E3" s="122">
        <f>SUM(E4:E9994)</f>
        <v>149</v>
      </c>
      <c r="F3" s="55">
        <f>SUM(F4:F10002)</f>
        <v>280</v>
      </c>
      <c r="G3" s="55">
        <f>SUM(G4:G10002)</f>
        <v>459</v>
      </c>
      <c r="H3" s="56"/>
      <c r="I3" s="57">
        <f>SUM(I4:I10002)</f>
        <v>288.00000000000006</v>
      </c>
      <c r="J3" s="58">
        <f>SUM(J4:J10002)</f>
        <v>288.00000000000006</v>
      </c>
      <c r="K3" s="57"/>
      <c r="L3" s="57"/>
      <c r="M3" s="103">
        <f>N3^(1/2)</f>
        <v>15.664893516678909</v>
      </c>
      <c r="N3" s="118">
        <f>SUM(N4:N10002)</f>
        <v>245.38888888888891</v>
      </c>
      <c r="O3" s="114"/>
      <c r="P3" s="59"/>
      <c r="Q3" s="115"/>
    </row>
    <row r="4" spans="1:17" ht="105" x14ac:dyDescent="0.2">
      <c r="A4" s="154" t="s">
        <v>124</v>
      </c>
      <c r="B4" s="155" t="s">
        <v>91</v>
      </c>
      <c r="C4" s="155" t="s">
        <v>92</v>
      </c>
      <c r="D4" s="155" t="s">
        <v>101</v>
      </c>
      <c r="E4" s="47">
        <v>7</v>
      </c>
      <c r="F4" s="47">
        <v>18</v>
      </c>
      <c r="G4" s="47">
        <v>30</v>
      </c>
      <c r="H4" s="132" t="s">
        <v>102</v>
      </c>
      <c r="I4" s="133">
        <f>IF(OR(E4="",F4="",G4=""),"",(E4+(4*F4)+G4)/6)</f>
        <v>18.166666666666668</v>
      </c>
      <c r="J4" s="134">
        <f t="shared" ref="J4" si="0">IF(I4="","",I4*storypoints_kalibrierung)</f>
        <v>18.166666666666668</v>
      </c>
      <c r="K4" s="135">
        <v>99.73</v>
      </c>
      <c r="L4" s="136">
        <f t="shared" ref="L4" si="1">INDEX(prozentsatz_divisor,(MATCH(K4,prozentsatz_divisor_prozent,-1)+1),2)</f>
        <v>6</v>
      </c>
      <c r="M4" s="137">
        <f>IF(I4="","",((G4-E4)/L4)*storypoints_kalibrierung)</f>
        <v>3.8333333333333335</v>
      </c>
      <c r="N4" s="138">
        <f t="shared" ref="N4" si="2">IF(I4="","",M4^2)</f>
        <v>14.694444444444446</v>
      </c>
      <c r="O4" s="139" t="str">
        <f t="shared" ref="O4:O67" si="3">IF(J4="","",INDEX(storypoints_kalibrierung_shirtsizes, MATCH(I4,storypoints_kalibrierung_aufsize,-1),3))</f>
        <v>L</v>
      </c>
      <c r="P4" s="153" t="s">
        <v>33</v>
      </c>
      <c r="Q4" s="140" t="str">
        <f>IF(OR(O4="",P4=""),"",INDEX(businessvalue_kalibrierung, MATCH(O4,businessvalue_kalibrierung_aufwand,0),MATCH(P4,businessvalue_kalibrierung_businesswert,0)))</f>
        <v>L</v>
      </c>
    </row>
    <row r="5" spans="1:17" ht="45" x14ac:dyDescent="0.2">
      <c r="A5" s="154" t="s">
        <v>126</v>
      </c>
      <c r="B5" s="155" t="s">
        <v>91</v>
      </c>
      <c r="C5" s="155" t="s">
        <v>93</v>
      </c>
      <c r="D5" s="155" t="s">
        <v>97</v>
      </c>
      <c r="E5" s="47">
        <v>5</v>
      </c>
      <c r="F5" s="47">
        <v>10</v>
      </c>
      <c r="G5" s="47">
        <v>18</v>
      </c>
      <c r="H5" s="132" t="s">
        <v>103</v>
      </c>
      <c r="I5" s="133">
        <f>IF(OR(E5="",F5="",G5=""),"",(E5+(4*F5)+G5)/6)</f>
        <v>10.5</v>
      </c>
      <c r="J5" s="134">
        <f t="shared" ref="J5:J69" si="4">IF(I5="","",I5*storypoints_kalibrierung)</f>
        <v>10.5</v>
      </c>
      <c r="K5" s="135">
        <v>99.73</v>
      </c>
      <c r="L5" s="136">
        <f t="shared" ref="L5:L33" si="5">INDEX(prozentsatz_divisor,(MATCH(K5,prozentsatz_divisor_prozent,-1)+1),2)</f>
        <v>6</v>
      </c>
      <c r="M5" s="137">
        <f>IF(I5="","",((G5-E5)/L5)*storypoints_kalibrierung)</f>
        <v>2.1666666666666665</v>
      </c>
      <c r="N5" s="138">
        <f t="shared" ref="N5:N69" si="6">IF(I5="","",M5^2)</f>
        <v>4.6944444444444438</v>
      </c>
      <c r="O5" s="139" t="str">
        <f t="shared" si="3"/>
        <v>L</v>
      </c>
      <c r="P5" s="153" t="s">
        <v>33</v>
      </c>
      <c r="Q5" s="140" t="str">
        <f t="shared" ref="Q5" si="7">IF(OR(O5="",P5=""),"",INDEX(businessvalue_kalibrierung, MATCH(O5,businessvalue_kalibrierung_aufwand,0),MATCH(P5,businessvalue_kalibrierung_businesswert,0)))</f>
        <v>L</v>
      </c>
    </row>
    <row r="6" spans="1:17" ht="60" x14ac:dyDescent="0.2">
      <c r="A6" s="154" t="s">
        <v>125</v>
      </c>
      <c r="B6" s="155" t="s">
        <v>91</v>
      </c>
      <c r="C6" s="155" t="s">
        <v>94</v>
      </c>
      <c r="D6" s="155" t="s">
        <v>98</v>
      </c>
      <c r="E6" s="47">
        <v>10</v>
      </c>
      <c r="F6" s="47">
        <v>35</v>
      </c>
      <c r="G6" s="47">
        <v>60</v>
      </c>
      <c r="H6" s="132" t="s">
        <v>104</v>
      </c>
      <c r="I6" s="133">
        <f t="shared" ref="I6:I15" si="8">IF(OR(E6="",F6="",G6=""),"",(E6+(4*F6)+G6)/6)</f>
        <v>35</v>
      </c>
      <c r="J6" s="134">
        <f t="shared" si="4"/>
        <v>35</v>
      </c>
      <c r="K6" s="135">
        <v>99.73</v>
      </c>
      <c r="L6" s="136">
        <f t="shared" si="5"/>
        <v>6</v>
      </c>
      <c r="M6" s="137">
        <f t="shared" ref="M6:M18" si="9">IF(I6="","",((G6-E6)/L6)*storypoints_kalibrierung)</f>
        <v>8.3333333333333339</v>
      </c>
      <c r="N6" s="138">
        <f t="shared" si="6"/>
        <v>69.444444444444457</v>
      </c>
      <c r="O6" s="139" t="str">
        <f t="shared" si="3"/>
        <v>XL</v>
      </c>
      <c r="P6" s="153" t="s">
        <v>35</v>
      </c>
      <c r="Q6" s="140" t="str">
        <f t="shared" ref="Q6:Q33" si="10">IF(OR(O6="",P6=""),"",INDEX(businessvalue_kalibrierung, MATCH(O6,businessvalue_kalibrierung_aufwand,0),MATCH(P6,businessvalue_kalibrierung_businesswert,0)))</f>
        <v>XXL</v>
      </c>
    </row>
    <row r="7" spans="1:17" ht="45" x14ac:dyDescent="0.2">
      <c r="A7" s="154" t="s">
        <v>127</v>
      </c>
      <c r="B7" s="155" t="s">
        <v>91</v>
      </c>
      <c r="C7" s="155" t="s">
        <v>95</v>
      </c>
      <c r="D7" s="155" t="s">
        <v>99</v>
      </c>
      <c r="E7" s="47">
        <v>6</v>
      </c>
      <c r="F7" s="47">
        <v>15</v>
      </c>
      <c r="G7" s="47">
        <v>24</v>
      </c>
      <c r="H7" s="132" t="s">
        <v>105</v>
      </c>
      <c r="I7" s="133">
        <f t="shared" si="8"/>
        <v>15</v>
      </c>
      <c r="J7" s="134">
        <f t="shared" si="4"/>
        <v>15</v>
      </c>
      <c r="K7" s="135">
        <v>99.73</v>
      </c>
      <c r="L7" s="136">
        <f t="shared" si="5"/>
        <v>6</v>
      </c>
      <c r="M7" s="137">
        <f t="shared" si="9"/>
        <v>3</v>
      </c>
      <c r="N7" s="138">
        <f t="shared" si="6"/>
        <v>9</v>
      </c>
      <c r="O7" s="139" t="str">
        <f t="shared" si="3"/>
        <v>L</v>
      </c>
      <c r="P7" s="153" t="s">
        <v>32</v>
      </c>
      <c r="Q7" s="140" t="str">
        <f t="shared" si="10"/>
        <v>S</v>
      </c>
    </row>
    <row r="8" spans="1:17" ht="60" x14ac:dyDescent="0.2">
      <c r="A8" s="154" t="s">
        <v>128</v>
      </c>
      <c r="B8" s="155" t="s">
        <v>91</v>
      </c>
      <c r="C8" s="155" t="s">
        <v>96</v>
      </c>
      <c r="D8" s="155" t="s">
        <v>100</v>
      </c>
      <c r="E8" s="47">
        <v>12</v>
      </c>
      <c r="F8" s="47">
        <v>16</v>
      </c>
      <c r="G8" s="47">
        <v>25</v>
      </c>
      <c r="H8" s="142"/>
      <c r="I8" s="133">
        <f t="shared" si="8"/>
        <v>16.833333333333332</v>
      </c>
      <c r="J8" s="134">
        <f t="shared" si="4"/>
        <v>16.833333333333332</v>
      </c>
      <c r="K8" s="135">
        <v>99.73</v>
      </c>
      <c r="L8" s="136">
        <f t="shared" si="5"/>
        <v>6</v>
      </c>
      <c r="M8" s="137">
        <f t="shared" si="9"/>
        <v>2.1666666666666665</v>
      </c>
      <c r="N8" s="138">
        <f t="shared" si="6"/>
        <v>4.6944444444444438</v>
      </c>
      <c r="O8" s="139" t="str">
        <f t="shared" si="3"/>
        <v>L</v>
      </c>
      <c r="P8" s="153" t="s">
        <v>33</v>
      </c>
      <c r="Q8" s="140" t="str">
        <f t="shared" si="10"/>
        <v>L</v>
      </c>
    </row>
    <row r="9" spans="1:17" ht="76.5" x14ac:dyDescent="0.2">
      <c r="A9" s="154" t="s">
        <v>24</v>
      </c>
      <c r="B9" s="155" t="s">
        <v>107</v>
      </c>
      <c r="C9" s="155" t="s">
        <v>106</v>
      </c>
      <c r="D9" s="156" t="s">
        <v>111</v>
      </c>
      <c r="E9" s="47">
        <v>6</v>
      </c>
      <c r="F9" s="47">
        <v>15</v>
      </c>
      <c r="G9" s="47">
        <v>22</v>
      </c>
      <c r="H9" s="142"/>
      <c r="I9" s="133">
        <f t="shared" si="8"/>
        <v>14.666666666666666</v>
      </c>
      <c r="J9" s="134">
        <f t="shared" si="4"/>
        <v>14.666666666666666</v>
      </c>
      <c r="K9" s="135">
        <v>99.73</v>
      </c>
      <c r="L9" s="136">
        <f t="shared" si="5"/>
        <v>6</v>
      </c>
      <c r="M9" s="137">
        <f t="shared" si="9"/>
        <v>2.6666666666666665</v>
      </c>
      <c r="N9" s="138">
        <f t="shared" si="6"/>
        <v>7.1111111111111107</v>
      </c>
      <c r="O9" s="139" t="str">
        <f t="shared" si="3"/>
        <v>L</v>
      </c>
      <c r="P9" s="153" t="s">
        <v>32</v>
      </c>
      <c r="Q9" s="140" t="str">
        <f t="shared" si="10"/>
        <v>S</v>
      </c>
    </row>
    <row r="10" spans="1:17" ht="60" x14ac:dyDescent="0.2">
      <c r="A10" s="154" t="s">
        <v>129</v>
      </c>
      <c r="B10" s="155" t="s">
        <v>107</v>
      </c>
      <c r="C10" s="155" t="s">
        <v>108</v>
      </c>
      <c r="D10" s="155" t="s">
        <v>112</v>
      </c>
      <c r="E10" s="47">
        <v>10</v>
      </c>
      <c r="F10" s="47">
        <v>23</v>
      </c>
      <c r="G10" s="47">
        <v>35</v>
      </c>
      <c r="H10" s="132" t="s">
        <v>121</v>
      </c>
      <c r="I10" s="133">
        <f>IF(OR(E10="",F10="",G10=""),"",(E10+(4*F10)+G10)/6)</f>
        <v>22.833333333333332</v>
      </c>
      <c r="J10" s="134">
        <f t="shared" si="4"/>
        <v>22.833333333333332</v>
      </c>
      <c r="K10" s="135">
        <v>99.73</v>
      </c>
      <c r="L10" s="136">
        <f t="shared" si="5"/>
        <v>6</v>
      </c>
      <c r="M10" s="137">
        <f t="shared" si="9"/>
        <v>4.166666666666667</v>
      </c>
      <c r="N10" s="138">
        <f t="shared" si="6"/>
        <v>17.361111111111114</v>
      </c>
      <c r="O10" s="139" t="str">
        <f t="shared" si="3"/>
        <v>L</v>
      </c>
      <c r="P10" s="153" t="s">
        <v>33</v>
      </c>
      <c r="Q10" s="140" t="str">
        <f t="shared" si="10"/>
        <v>L</v>
      </c>
    </row>
    <row r="11" spans="1:17" ht="63.75" x14ac:dyDescent="0.2">
      <c r="A11" s="154" t="s">
        <v>130</v>
      </c>
      <c r="B11" s="155" t="s">
        <v>107</v>
      </c>
      <c r="C11" s="155" t="s">
        <v>109</v>
      </c>
      <c r="D11" s="155" t="s">
        <v>113</v>
      </c>
      <c r="E11" s="47">
        <v>30</v>
      </c>
      <c r="F11" s="47">
        <v>46</v>
      </c>
      <c r="G11" s="47">
        <v>70</v>
      </c>
      <c r="H11" s="132" t="s">
        <v>143</v>
      </c>
      <c r="I11" s="133">
        <f>IF(OR(E11="",F11="",G11=""),"",(E11+(4*F11)+G11)/6)</f>
        <v>47.333333333333336</v>
      </c>
      <c r="J11" s="134">
        <f t="shared" si="4"/>
        <v>47.333333333333336</v>
      </c>
      <c r="K11" s="135">
        <v>99.73</v>
      </c>
      <c r="L11" s="136">
        <f t="shared" si="5"/>
        <v>6</v>
      </c>
      <c r="M11" s="137">
        <f t="shared" si="9"/>
        <v>6.666666666666667</v>
      </c>
      <c r="N11" s="138">
        <f t="shared" si="6"/>
        <v>44.44444444444445</v>
      </c>
      <c r="O11" s="139" t="str">
        <f t="shared" si="3"/>
        <v>XL</v>
      </c>
      <c r="P11" s="153" t="s">
        <v>35</v>
      </c>
      <c r="Q11" s="140" t="str">
        <f t="shared" si="10"/>
        <v>XXL</v>
      </c>
    </row>
    <row r="12" spans="1:17" ht="60" customHeight="1" x14ac:dyDescent="0.2">
      <c r="A12" s="154" t="s">
        <v>131</v>
      </c>
      <c r="B12" s="155" t="s">
        <v>107</v>
      </c>
      <c r="C12" s="155" t="s">
        <v>110</v>
      </c>
      <c r="D12" s="155" t="s">
        <v>114</v>
      </c>
      <c r="E12" s="47">
        <v>13</v>
      </c>
      <c r="F12" s="47">
        <v>15</v>
      </c>
      <c r="G12" s="47">
        <v>24</v>
      </c>
      <c r="H12" s="142"/>
      <c r="I12" s="133">
        <f>IF(OR(E12="",F12="",G12=""),"",(E12+(4*F12)+G12)/6)</f>
        <v>16.166666666666668</v>
      </c>
      <c r="J12" s="134">
        <f>IF(I12="","",I12*storypoints_kalibrierung)</f>
        <v>16.166666666666668</v>
      </c>
      <c r="K12" s="135">
        <v>99.73</v>
      </c>
      <c r="L12" s="136">
        <f t="shared" si="5"/>
        <v>6</v>
      </c>
      <c r="M12" s="137">
        <f t="shared" si="9"/>
        <v>1.8333333333333333</v>
      </c>
      <c r="N12" s="138">
        <f t="shared" si="6"/>
        <v>3.3611111111111107</v>
      </c>
      <c r="O12" s="139" t="str">
        <f t="shared" si="3"/>
        <v>L</v>
      </c>
      <c r="P12" s="153" t="s">
        <v>33</v>
      </c>
      <c r="Q12" s="140" t="str">
        <f t="shared" si="10"/>
        <v>L</v>
      </c>
    </row>
    <row r="13" spans="1:17" ht="102.75" x14ac:dyDescent="0.2">
      <c r="A13" s="154" t="s">
        <v>132</v>
      </c>
      <c r="B13" s="155" t="s">
        <v>136</v>
      </c>
      <c r="C13" s="155" t="s">
        <v>137</v>
      </c>
      <c r="D13" s="155" t="s">
        <v>138</v>
      </c>
      <c r="E13" s="47">
        <v>7</v>
      </c>
      <c r="F13" s="47">
        <v>15</v>
      </c>
      <c r="G13" s="47">
        <v>28</v>
      </c>
      <c r="H13" s="142"/>
      <c r="I13" s="133">
        <f t="shared" si="8"/>
        <v>15.833333333333334</v>
      </c>
      <c r="J13" s="134">
        <f>IF(I13="","",I13*storypoints_kalibrierung)</f>
        <v>15.833333333333334</v>
      </c>
      <c r="K13" s="135">
        <v>99.73</v>
      </c>
      <c r="L13" s="136">
        <f t="shared" si="5"/>
        <v>6</v>
      </c>
      <c r="M13" s="137">
        <f t="shared" si="9"/>
        <v>3.5</v>
      </c>
      <c r="N13" s="138">
        <f t="shared" si="6"/>
        <v>12.25</v>
      </c>
      <c r="O13" s="139" t="str">
        <f>IF(J13="","",INDEX(storypoints_kalibrierung_shirtsizes, MATCH(I13,storypoints_kalibrierung_aufsize,-1),3))</f>
        <v>L</v>
      </c>
      <c r="P13" s="153" t="s">
        <v>33</v>
      </c>
      <c r="Q13" s="140" t="str">
        <f>IF(OR(O13="",P13=""),"",INDEX(businessvalue_kalibrierung, MATCH(O13,businessvalue_kalibrierung_aufwand,0),MATCH(P13,businessvalue_kalibrierung_businesswert,0)))</f>
        <v>L</v>
      </c>
    </row>
    <row r="14" spans="1:17" ht="135" x14ac:dyDescent="0.2">
      <c r="A14" s="154" t="s">
        <v>133</v>
      </c>
      <c r="B14" s="155" t="s">
        <v>117</v>
      </c>
      <c r="C14" s="155" t="s">
        <v>115</v>
      </c>
      <c r="D14" s="155" t="s">
        <v>116</v>
      </c>
      <c r="E14" s="47">
        <v>10</v>
      </c>
      <c r="F14" s="47">
        <v>15</v>
      </c>
      <c r="G14" s="47">
        <v>25</v>
      </c>
      <c r="H14" s="142"/>
      <c r="I14" s="133">
        <f t="shared" si="8"/>
        <v>15.833333333333334</v>
      </c>
      <c r="J14" s="134">
        <f t="shared" si="4"/>
        <v>15.833333333333334</v>
      </c>
      <c r="K14" s="135">
        <v>99.73</v>
      </c>
      <c r="L14" s="136">
        <f t="shared" si="5"/>
        <v>6</v>
      </c>
      <c r="M14" s="137">
        <f t="shared" si="9"/>
        <v>2.5</v>
      </c>
      <c r="N14" s="138">
        <f t="shared" si="6"/>
        <v>6.25</v>
      </c>
      <c r="O14" s="139" t="str">
        <f t="shared" si="3"/>
        <v>L</v>
      </c>
      <c r="P14" s="153" t="s">
        <v>34</v>
      </c>
      <c r="Q14" s="140" t="str">
        <f t="shared" si="10"/>
        <v>XL</v>
      </c>
    </row>
    <row r="15" spans="1:17" ht="75" x14ac:dyDescent="0.2">
      <c r="A15" s="154" t="s">
        <v>134</v>
      </c>
      <c r="B15" s="155" t="s">
        <v>117</v>
      </c>
      <c r="C15" s="155" t="s">
        <v>122</v>
      </c>
      <c r="D15" s="155" t="s">
        <v>119</v>
      </c>
      <c r="E15" s="47">
        <v>3</v>
      </c>
      <c r="F15" s="47">
        <v>5</v>
      </c>
      <c r="G15" s="47">
        <v>8</v>
      </c>
      <c r="H15" s="142"/>
      <c r="I15" s="133">
        <f t="shared" si="8"/>
        <v>5.166666666666667</v>
      </c>
      <c r="J15" s="134">
        <f t="shared" si="4"/>
        <v>5.166666666666667</v>
      </c>
      <c r="K15" s="135">
        <v>99.73</v>
      </c>
      <c r="L15" s="136">
        <f t="shared" si="5"/>
        <v>6</v>
      </c>
      <c r="M15" s="137">
        <f t="shared" si="9"/>
        <v>0.83333333333333337</v>
      </c>
      <c r="N15" s="138">
        <f t="shared" si="6"/>
        <v>0.69444444444444453</v>
      </c>
      <c r="O15" s="139" t="str">
        <f t="shared" si="3"/>
        <v>M</v>
      </c>
      <c r="P15" s="153" t="s">
        <v>35</v>
      </c>
      <c r="Q15" s="140" t="str">
        <f t="shared" si="10"/>
        <v>XXL</v>
      </c>
    </row>
    <row r="16" spans="1:17" ht="105" x14ac:dyDescent="0.2">
      <c r="A16" s="154" t="s">
        <v>135</v>
      </c>
      <c r="B16" s="155" t="s">
        <v>117</v>
      </c>
      <c r="C16" s="155" t="s">
        <v>123</v>
      </c>
      <c r="D16" s="155" t="s">
        <v>118</v>
      </c>
      <c r="E16" s="47">
        <v>20</v>
      </c>
      <c r="F16" s="47">
        <v>30</v>
      </c>
      <c r="G16" s="47">
        <v>55</v>
      </c>
      <c r="H16" s="132" t="s">
        <v>120</v>
      </c>
      <c r="I16" s="133">
        <f>IF(OR(E16="",F16="",G16=""),"",(E16+(4*F16)+G16)/6)</f>
        <v>32.5</v>
      </c>
      <c r="J16" s="134">
        <f t="shared" si="4"/>
        <v>32.5</v>
      </c>
      <c r="K16" s="135">
        <v>99.73</v>
      </c>
      <c r="L16" s="136">
        <f t="shared" si="5"/>
        <v>6</v>
      </c>
      <c r="M16" s="137">
        <f t="shared" si="9"/>
        <v>5.833333333333333</v>
      </c>
      <c r="N16" s="138">
        <f t="shared" si="6"/>
        <v>34.027777777777771</v>
      </c>
      <c r="O16" s="139" t="str">
        <f t="shared" si="3"/>
        <v>XL</v>
      </c>
      <c r="P16" s="153" t="s">
        <v>32</v>
      </c>
      <c r="Q16" s="140" t="str">
        <f t="shared" si="10"/>
        <v>S</v>
      </c>
    </row>
    <row r="17" spans="1:17" ht="90" x14ac:dyDescent="0.2">
      <c r="A17" s="154" t="s">
        <v>139</v>
      </c>
      <c r="B17" s="155" t="s">
        <v>140</v>
      </c>
      <c r="C17" s="155" t="s">
        <v>141</v>
      </c>
      <c r="D17" s="155" t="s">
        <v>142</v>
      </c>
      <c r="E17" s="47">
        <v>10</v>
      </c>
      <c r="F17" s="47">
        <v>22</v>
      </c>
      <c r="G17" s="47">
        <v>35</v>
      </c>
      <c r="H17" s="142"/>
      <c r="I17" s="133">
        <f>IF(OR(E17="",F17="",G17=""),"",(E17+(4*F17)+G17)/6)</f>
        <v>22.166666666666668</v>
      </c>
      <c r="J17" s="134">
        <f t="shared" si="4"/>
        <v>22.166666666666668</v>
      </c>
      <c r="K17" s="135">
        <v>99.73</v>
      </c>
      <c r="L17" s="136">
        <f t="shared" si="5"/>
        <v>6</v>
      </c>
      <c r="M17" s="137">
        <f t="shared" si="9"/>
        <v>4.166666666666667</v>
      </c>
      <c r="N17" s="138">
        <f t="shared" si="6"/>
        <v>17.361111111111114</v>
      </c>
      <c r="O17" s="139" t="str">
        <f t="shared" si="3"/>
        <v>L</v>
      </c>
      <c r="P17" s="153" t="s">
        <v>34</v>
      </c>
      <c r="Q17" s="140" t="str">
        <f>IF(OR(O17="",P17=""),"",INDEX(businessvalue_kalibrierung, MATCH(O17,businessvalue_kalibrierung_aufwand,0),MATCH(P17,businessvalue_kalibrierung_businesswert,0)))</f>
        <v>XL</v>
      </c>
    </row>
    <row r="18" spans="1:17" x14ac:dyDescent="0.2">
      <c r="A18" s="131"/>
      <c r="B18" s="143"/>
      <c r="C18" s="142"/>
      <c r="D18" s="142"/>
      <c r="E18" s="47"/>
      <c r="F18" s="47"/>
      <c r="G18" s="47"/>
      <c r="H18" s="142"/>
      <c r="I18" s="133"/>
      <c r="J18" s="134" t="str">
        <f>IF(I18="","",I18*storypoints_kalibrierung)</f>
        <v/>
      </c>
      <c r="K18" s="135">
        <v>99.73</v>
      </c>
      <c r="L18" s="136">
        <f t="shared" si="5"/>
        <v>6</v>
      </c>
      <c r="M18" s="137" t="str">
        <f t="shared" si="9"/>
        <v/>
      </c>
      <c r="N18" s="138" t="str">
        <f t="shared" si="6"/>
        <v/>
      </c>
      <c r="O18" s="139" t="str">
        <f>IF(J18="","",INDEX(storypoints_kalibrierung_shirtsizes, MATCH(I18,storypoints_kalibrierung_aufsize,-1),3))</f>
        <v/>
      </c>
      <c r="P18" s="47"/>
      <c r="Q18" s="140" t="str">
        <f>IF(OR(O18="",P18=""),"",INDEX(businessvalue_kalibrierung, MATCH(O18,businessvalue_kalibrierung_aufwand,0),MATCH(P18,businessvalue_kalibrierung_businesswert,0)))</f>
        <v/>
      </c>
    </row>
    <row r="19" spans="1:17" x14ac:dyDescent="0.2">
      <c r="A19" s="131"/>
      <c r="B19" s="143"/>
      <c r="C19" s="142"/>
      <c r="D19" s="142"/>
      <c r="E19" s="47"/>
      <c r="F19" s="47"/>
      <c r="G19" s="47"/>
      <c r="H19" s="142"/>
      <c r="I19" s="133"/>
      <c r="J19" s="134" t="str">
        <f t="shared" si="4"/>
        <v/>
      </c>
      <c r="K19" s="135">
        <v>99.73</v>
      </c>
      <c r="L19" s="136">
        <f t="shared" si="5"/>
        <v>6</v>
      </c>
      <c r="M19" s="137" t="str">
        <f>IF(I19="","",((G19-#REF!)/L19)*storypoints_kalibrierung)</f>
        <v/>
      </c>
      <c r="N19" s="138" t="str">
        <f t="shared" si="6"/>
        <v/>
      </c>
      <c r="O19" s="139" t="str">
        <f t="shared" si="3"/>
        <v/>
      </c>
      <c r="P19" s="47"/>
      <c r="Q19" s="140" t="str">
        <f t="shared" si="10"/>
        <v/>
      </c>
    </row>
    <row r="20" spans="1:17" x14ac:dyDescent="0.2">
      <c r="A20" s="131"/>
      <c r="B20" s="143"/>
      <c r="C20" s="132" t="s">
        <v>144</v>
      </c>
      <c r="D20" s="142"/>
      <c r="E20" s="47"/>
      <c r="F20" s="47"/>
      <c r="G20" s="47"/>
      <c r="H20" s="142"/>
      <c r="I20" s="133"/>
      <c r="J20" s="134" t="str">
        <f t="shared" si="4"/>
        <v/>
      </c>
      <c r="K20" s="135">
        <v>99.73</v>
      </c>
      <c r="L20" s="136">
        <f t="shared" si="5"/>
        <v>6</v>
      </c>
      <c r="M20" s="137" t="str">
        <f>IF(I20="","",((G20-#REF!)/L20)*storypoints_kalibrierung)</f>
        <v/>
      </c>
      <c r="N20" s="138" t="str">
        <f t="shared" si="6"/>
        <v/>
      </c>
      <c r="O20" s="139" t="str">
        <f t="shared" si="3"/>
        <v/>
      </c>
      <c r="P20" s="47"/>
      <c r="Q20" s="140" t="str">
        <f t="shared" si="10"/>
        <v/>
      </c>
    </row>
    <row r="21" spans="1:17" x14ac:dyDescent="0.2">
      <c r="A21" s="131"/>
      <c r="B21" s="143"/>
      <c r="C21" s="132"/>
      <c r="D21" s="142"/>
      <c r="E21" s="47"/>
      <c r="F21" s="47"/>
      <c r="G21" s="47"/>
      <c r="H21" s="142"/>
      <c r="I21" s="133"/>
      <c r="J21" s="134" t="str">
        <f t="shared" si="4"/>
        <v/>
      </c>
      <c r="K21" s="135">
        <v>99.73</v>
      </c>
      <c r="L21" s="136">
        <f t="shared" si="5"/>
        <v>6</v>
      </c>
      <c r="M21" s="137" t="str">
        <f>IF(I21="","",((G21-#REF!)/L21)*storypoints_kalibrierung)</f>
        <v/>
      </c>
      <c r="N21" s="138" t="str">
        <f t="shared" si="6"/>
        <v/>
      </c>
      <c r="O21" s="139" t="str">
        <f t="shared" si="3"/>
        <v/>
      </c>
      <c r="P21" s="47"/>
      <c r="Q21" s="140" t="str">
        <f t="shared" si="10"/>
        <v/>
      </c>
    </row>
    <row r="22" spans="1:17" x14ac:dyDescent="0.2">
      <c r="A22" s="131"/>
      <c r="B22" s="143"/>
      <c r="C22" s="142"/>
      <c r="D22" s="142"/>
      <c r="E22" s="47"/>
      <c r="F22" s="47"/>
      <c r="G22" s="47"/>
      <c r="H22" s="142"/>
      <c r="I22" s="133"/>
      <c r="J22" s="134" t="str">
        <f t="shared" si="4"/>
        <v/>
      </c>
      <c r="K22" s="135">
        <v>99.73</v>
      </c>
      <c r="L22" s="136">
        <f t="shared" si="5"/>
        <v>6</v>
      </c>
      <c r="M22" s="137" t="str">
        <f>IF(I22="","",((G22-#REF!)/L22)*storypoints_kalibrierung)</f>
        <v/>
      </c>
      <c r="N22" s="138" t="str">
        <f t="shared" si="6"/>
        <v/>
      </c>
      <c r="O22" s="139" t="str">
        <f t="shared" si="3"/>
        <v/>
      </c>
      <c r="P22" s="47"/>
      <c r="Q22" s="140" t="str">
        <f t="shared" si="10"/>
        <v/>
      </c>
    </row>
    <row r="23" spans="1:17" x14ac:dyDescent="0.2">
      <c r="A23" s="131"/>
      <c r="B23" s="143"/>
      <c r="C23" s="132"/>
      <c r="D23" s="142"/>
      <c r="E23" s="47"/>
      <c r="F23" s="47"/>
      <c r="G23" s="47"/>
      <c r="H23" s="142"/>
      <c r="I23" s="133"/>
      <c r="J23" s="134" t="str">
        <f t="shared" si="4"/>
        <v/>
      </c>
      <c r="K23" s="135">
        <v>99.73</v>
      </c>
      <c r="L23" s="136">
        <f t="shared" si="5"/>
        <v>6</v>
      </c>
      <c r="M23" s="137" t="str">
        <f>IF(I23="","",((G23-#REF!)/L23)*storypoints_kalibrierung)</f>
        <v/>
      </c>
      <c r="N23" s="138" t="str">
        <f t="shared" si="6"/>
        <v/>
      </c>
      <c r="O23" s="139" t="str">
        <f t="shared" si="3"/>
        <v/>
      </c>
      <c r="P23" s="47"/>
      <c r="Q23" s="140" t="str">
        <f t="shared" si="10"/>
        <v/>
      </c>
    </row>
    <row r="24" spans="1:17" x14ac:dyDescent="0.2">
      <c r="A24" s="131"/>
      <c r="B24" s="143"/>
      <c r="C24" s="132"/>
      <c r="D24" s="142"/>
      <c r="E24" s="47"/>
      <c r="F24" s="47"/>
      <c r="G24" s="47"/>
      <c r="H24" s="142"/>
      <c r="I24" s="133"/>
      <c r="J24" s="134" t="str">
        <f t="shared" si="4"/>
        <v/>
      </c>
      <c r="K24" s="135">
        <v>99.73</v>
      </c>
      <c r="L24" s="136">
        <f t="shared" si="5"/>
        <v>6</v>
      </c>
      <c r="M24" s="137" t="str">
        <f>IF(I24="","",((G24-#REF!)/L24)*storypoints_kalibrierung)</f>
        <v/>
      </c>
      <c r="N24" s="138" t="str">
        <f t="shared" si="6"/>
        <v/>
      </c>
      <c r="O24" s="139" t="str">
        <f t="shared" si="3"/>
        <v/>
      </c>
      <c r="P24" s="47"/>
      <c r="Q24" s="140" t="str">
        <f t="shared" si="10"/>
        <v/>
      </c>
    </row>
    <row r="25" spans="1:17" x14ac:dyDescent="0.2">
      <c r="A25" s="131"/>
      <c r="B25" s="143"/>
      <c r="C25" s="132"/>
      <c r="D25" s="142"/>
      <c r="E25" s="47"/>
      <c r="F25" s="47"/>
      <c r="G25" s="47"/>
      <c r="H25" s="142"/>
      <c r="I25" s="133"/>
      <c r="J25" s="134" t="str">
        <f t="shared" si="4"/>
        <v/>
      </c>
      <c r="K25" s="135">
        <v>99.73</v>
      </c>
      <c r="L25" s="136">
        <f t="shared" si="5"/>
        <v>6</v>
      </c>
      <c r="M25" s="137" t="str">
        <f t="shared" ref="M25:M88" si="11">IF(I25="","",((G25-E17)/L25)*storypoints_kalibrierung)</f>
        <v/>
      </c>
      <c r="N25" s="138" t="str">
        <f t="shared" si="6"/>
        <v/>
      </c>
      <c r="O25" s="139" t="str">
        <f t="shared" si="3"/>
        <v/>
      </c>
      <c r="P25" s="47"/>
      <c r="Q25" s="140" t="str">
        <f t="shared" si="10"/>
        <v/>
      </c>
    </row>
    <row r="26" spans="1:17" x14ac:dyDescent="0.2">
      <c r="A26" s="141"/>
      <c r="B26" s="143"/>
      <c r="C26" s="132"/>
      <c r="D26" s="142"/>
      <c r="E26" s="47"/>
      <c r="F26" s="47"/>
      <c r="G26" s="47"/>
      <c r="H26" s="142"/>
      <c r="I26" s="133"/>
      <c r="J26" s="134" t="str">
        <f t="shared" si="4"/>
        <v/>
      </c>
      <c r="K26" s="135">
        <v>99.73</v>
      </c>
      <c r="L26" s="136">
        <f t="shared" si="5"/>
        <v>6</v>
      </c>
      <c r="M26" s="137" t="str">
        <f t="shared" si="11"/>
        <v/>
      </c>
      <c r="N26" s="138" t="str">
        <f t="shared" si="6"/>
        <v/>
      </c>
      <c r="O26" s="139" t="str">
        <f t="shared" si="3"/>
        <v/>
      </c>
      <c r="P26" s="47"/>
      <c r="Q26" s="140" t="str">
        <f t="shared" si="10"/>
        <v/>
      </c>
    </row>
    <row r="27" spans="1:17" x14ac:dyDescent="0.2">
      <c r="A27" s="144"/>
      <c r="B27" s="143"/>
      <c r="C27" s="132"/>
      <c r="D27" s="142"/>
      <c r="E27" s="47"/>
      <c r="F27" s="47"/>
      <c r="G27" s="47"/>
      <c r="H27" s="142"/>
      <c r="I27" s="133"/>
      <c r="J27" s="134" t="str">
        <f t="shared" si="4"/>
        <v/>
      </c>
      <c r="K27" s="135">
        <v>99.73</v>
      </c>
      <c r="L27" s="136">
        <f t="shared" si="5"/>
        <v>6</v>
      </c>
      <c r="M27" s="137" t="str">
        <f t="shared" si="11"/>
        <v/>
      </c>
      <c r="N27" s="138" t="str">
        <f t="shared" si="6"/>
        <v/>
      </c>
      <c r="O27" s="139" t="str">
        <f t="shared" si="3"/>
        <v/>
      </c>
      <c r="P27" s="47"/>
      <c r="Q27" s="140" t="str">
        <f t="shared" si="10"/>
        <v/>
      </c>
    </row>
    <row r="28" spans="1:17" x14ac:dyDescent="0.2">
      <c r="A28" s="144"/>
      <c r="B28" s="143"/>
      <c r="C28" s="142"/>
      <c r="D28" s="142"/>
      <c r="E28" s="47"/>
      <c r="F28" s="47"/>
      <c r="G28" s="47"/>
      <c r="H28" s="142"/>
      <c r="I28" s="133" t="str">
        <f t="shared" ref="I28:I91" si="12">IF(OR(E20="",F28="",G28=""),"",(E20+(4*F28)+G28)/6)</f>
        <v/>
      </c>
      <c r="J28" s="134" t="str">
        <f t="shared" si="4"/>
        <v/>
      </c>
      <c r="K28" s="135">
        <v>99.73</v>
      </c>
      <c r="L28" s="136">
        <f t="shared" si="5"/>
        <v>6</v>
      </c>
      <c r="M28" s="137" t="str">
        <f t="shared" si="11"/>
        <v/>
      </c>
      <c r="N28" s="138" t="str">
        <f t="shared" si="6"/>
        <v/>
      </c>
      <c r="O28" s="139" t="str">
        <f t="shared" si="3"/>
        <v/>
      </c>
      <c r="P28" s="47"/>
      <c r="Q28" s="140" t="str">
        <f t="shared" si="10"/>
        <v/>
      </c>
    </row>
    <row r="29" spans="1:17" x14ac:dyDescent="0.2">
      <c r="A29" s="144"/>
      <c r="B29" s="143"/>
      <c r="C29" s="142"/>
      <c r="D29" s="142"/>
      <c r="E29" s="47"/>
      <c r="F29" s="47"/>
      <c r="G29" s="47"/>
      <c r="H29" s="142"/>
      <c r="I29" s="133" t="str">
        <f t="shared" si="12"/>
        <v/>
      </c>
      <c r="J29" s="134" t="str">
        <f t="shared" si="4"/>
        <v/>
      </c>
      <c r="K29" s="135">
        <v>99.73</v>
      </c>
      <c r="L29" s="136">
        <f t="shared" si="5"/>
        <v>6</v>
      </c>
      <c r="M29" s="137" t="str">
        <f t="shared" si="11"/>
        <v/>
      </c>
      <c r="N29" s="138" t="str">
        <f t="shared" si="6"/>
        <v/>
      </c>
      <c r="O29" s="139" t="str">
        <f t="shared" si="3"/>
        <v/>
      </c>
      <c r="P29" s="47"/>
      <c r="Q29" s="140" t="str">
        <f t="shared" si="10"/>
        <v/>
      </c>
    </row>
    <row r="30" spans="1:17" x14ac:dyDescent="0.2">
      <c r="A30" s="141"/>
      <c r="B30" s="143"/>
      <c r="C30" s="142"/>
      <c r="D30" s="142"/>
      <c r="E30" s="47"/>
      <c r="F30" s="47"/>
      <c r="G30" s="47"/>
      <c r="H30" s="142"/>
      <c r="I30" s="133" t="str">
        <f t="shared" si="12"/>
        <v/>
      </c>
      <c r="J30" s="134" t="str">
        <f t="shared" si="4"/>
        <v/>
      </c>
      <c r="K30" s="135">
        <v>99.73</v>
      </c>
      <c r="L30" s="136">
        <f t="shared" si="5"/>
        <v>6</v>
      </c>
      <c r="M30" s="137" t="str">
        <f t="shared" si="11"/>
        <v/>
      </c>
      <c r="N30" s="138" t="str">
        <f t="shared" si="6"/>
        <v/>
      </c>
      <c r="O30" s="139" t="str">
        <f t="shared" si="3"/>
        <v/>
      </c>
      <c r="P30" s="47"/>
      <c r="Q30" s="140" t="str">
        <f t="shared" si="10"/>
        <v/>
      </c>
    </row>
    <row r="31" spans="1:17" x14ac:dyDescent="0.2">
      <c r="A31" s="131"/>
      <c r="B31" s="143"/>
      <c r="C31" s="142"/>
      <c r="D31" s="142"/>
      <c r="E31" s="47"/>
      <c r="F31" s="47"/>
      <c r="G31" s="47"/>
      <c r="H31" s="142"/>
      <c r="I31" s="133" t="str">
        <f t="shared" si="12"/>
        <v/>
      </c>
      <c r="J31" s="134" t="str">
        <f t="shared" si="4"/>
        <v/>
      </c>
      <c r="K31" s="135">
        <v>99.73</v>
      </c>
      <c r="L31" s="136">
        <f t="shared" si="5"/>
        <v>6</v>
      </c>
      <c r="M31" s="137" t="str">
        <f t="shared" si="11"/>
        <v/>
      </c>
      <c r="N31" s="138" t="str">
        <f t="shared" si="6"/>
        <v/>
      </c>
      <c r="O31" s="139" t="str">
        <f t="shared" si="3"/>
        <v/>
      </c>
      <c r="P31" s="47"/>
      <c r="Q31" s="140" t="str">
        <f t="shared" si="10"/>
        <v/>
      </c>
    </row>
    <row r="32" spans="1:17" x14ac:dyDescent="0.2">
      <c r="A32" s="131"/>
      <c r="B32" s="143"/>
      <c r="C32" s="142"/>
      <c r="D32" s="142"/>
      <c r="E32" s="47"/>
      <c r="F32" s="47"/>
      <c r="G32" s="47"/>
      <c r="H32" s="142"/>
      <c r="I32" s="133" t="str">
        <f t="shared" si="12"/>
        <v/>
      </c>
      <c r="J32" s="134" t="str">
        <f t="shared" si="4"/>
        <v/>
      </c>
      <c r="K32" s="135">
        <v>99.73</v>
      </c>
      <c r="L32" s="136">
        <f t="shared" si="5"/>
        <v>6</v>
      </c>
      <c r="M32" s="137" t="str">
        <f t="shared" si="11"/>
        <v/>
      </c>
      <c r="N32" s="138" t="str">
        <f t="shared" si="6"/>
        <v/>
      </c>
      <c r="O32" s="139" t="str">
        <f t="shared" si="3"/>
        <v/>
      </c>
      <c r="P32" s="47"/>
      <c r="Q32" s="140" t="str">
        <f t="shared" si="10"/>
        <v/>
      </c>
    </row>
    <row r="33" spans="1:17" x14ac:dyDescent="0.2">
      <c r="A33" s="131"/>
      <c r="B33" s="143"/>
      <c r="C33" s="142"/>
      <c r="D33" s="142"/>
      <c r="E33" s="47"/>
      <c r="F33" s="47"/>
      <c r="G33" s="47"/>
      <c r="H33" s="142"/>
      <c r="I33" s="133" t="str">
        <f t="shared" si="12"/>
        <v/>
      </c>
      <c r="J33" s="134" t="str">
        <f t="shared" si="4"/>
        <v/>
      </c>
      <c r="K33" s="135">
        <v>99.73</v>
      </c>
      <c r="L33" s="136">
        <f t="shared" si="5"/>
        <v>6</v>
      </c>
      <c r="M33" s="137" t="str">
        <f t="shared" si="11"/>
        <v/>
      </c>
      <c r="N33" s="138" t="str">
        <f t="shared" si="6"/>
        <v/>
      </c>
      <c r="O33" s="139" t="str">
        <f t="shared" si="3"/>
        <v/>
      </c>
      <c r="P33" s="47"/>
      <c r="Q33" s="140" t="str">
        <f t="shared" si="10"/>
        <v/>
      </c>
    </row>
    <row r="34" spans="1:17" x14ac:dyDescent="0.2">
      <c r="A34" s="131"/>
      <c r="B34" s="143"/>
      <c r="C34" s="142"/>
      <c r="D34" s="142"/>
      <c r="E34" s="47"/>
      <c r="F34" s="47"/>
      <c r="G34" s="47"/>
      <c r="H34" s="142"/>
      <c r="I34" s="133" t="str">
        <f t="shared" si="12"/>
        <v/>
      </c>
      <c r="J34" s="134" t="str">
        <f t="shared" si="4"/>
        <v/>
      </c>
      <c r="K34" s="135">
        <v>99.73</v>
      </c>
      <c r="L34" s="136">
        <f t="shared" ref="L34:L47" si="13">INDEX(prozentsatz_divisor,(MATCH(K34,prozentsatz_divisor_prozent,-1)+1),2)</f>
        <v>6</v>
      </c>
      <c r="M34" s="137" t="str">
        <f t="shared" si="11"/>
        <v/>
      </c>
      <c r="N34" s="138" t="str">
        <f t="shared" si="6"/>
        <v/>
      </c>
      <c r="O34" s="139" t="str">
        <f t="shared" si="3"/>
        <v/>
      </c>
      <c r="P34" s="47"/>
      <c r="Q34" s="140" t="str">
        <f t="shared" ref="Q34" si="14">IF(OR(O34="",P34=""),"",INDEX(businessvalue_kalibrierung, MATCH(O34,businessvalue_kalibrierung_aufwand,0),MATCH(P34,businessvalue_kalibrierung_businesswert,0)))</f>
        <v/>
      </c>
    </row>
    <row r="35" spans="1:17" x14ac:dyDescent="0.2">
      <c r="A35" s="131"/>
      <c r="B35" s="143"/>
      <c r="C35" s="142"/>
      <c r="D35" s="142"/>
      <c r="E35" s="47"/>
      <c r="F35" s="47"/>
      <c r="G35" s="47"/>
      <c r="H35" s="142"/>
      <c r="I35" s="133" t="str">
        <f t="shared" si="12"/>
        <v/>
      </c>
      <c r="J35" s="134" t="str">
        <f t="shared" si="4"/>
        <v/>
      </c>
      <c r="K35" s="135">
        <v>99.73</v>
      </c>
      <c r="L35" s="136">
        <f t="shared" si="13"/>
        <v>6</v>
      </c>
      <c r="M35" s="137" t="str">
        <f t="shared" si="11"/>
        <v/>
      </c>
      <c r="N35" s="138" t="str">
        <f t="shared" si="6"/>
        <v/>
      </c>
      <c r="O35" s="139" t="str">
        <f t="shared" si="3"/>
        <v/>
      </c>
      <c r="P35" s="47"/>
      <c r="Q35" s="140" t="str">
        <f t="shared" ref="Q35:Q47" si="15">IF(OR(O35="",P35=""),"",INDEX(businessvalue_kalibrierung, MATCH(O35,businessvalue_kalibrierung_aufwand,0),MATCH(P35,businessvalue_kalibrierung_businesswert,0)))</f>
        <v/>
      </c>
    </row>
    <row r="36" spans="1:17" x14ac:dyDescent="0.2">
      <c r="A36" s="144"/>
      <c r="B36" s="143"/>
      <c r="C36" s="142"/>
      <c r="D36" s="142"/>
      <c r="E36" s="47"/>
      <c r="F36" s="47"/>
      <c r="G36" s="47"/>
      <c r="H36" s="142"/>
      <c r="I36" s="133" t="str">
        <f t="shared" si="12"/>
        <v/>
      </c>
      <c r="J36" s="134" t="str">
        <f t="shared" si="4"/>
        <v/>
      </c>
      <c r="K36" s="135">
        <v>99.73</v>
      </c>
      <c r="L36" s="136">
        <f t="shared" si="13"/>
        <v>6</v>
      </c>
      <c r="M36" s="137" t="str">
        <f t="shared" si="11"/>
        <v/>
      </c>
      <c r="N36" s="138" t="str">
        <f t="shared" si="6"/>
        <v/>
      </c>
      <c r="O36" s="139" t="str">
        <f t="shared" si="3"/>
        <v/>
      </c>
      <c r="P36" s="47"/>
      <c r="Q36" s="140" t="str">
        <f t="shared" si="15"/>
        <v/>
      </c>
    </row>
    <row r="37" spans="1:17" x14ac:dyDescent="0.2">
      <c r="A37" s="141"/>
      <c r="B37" s="143"/>
      <c r="C37" s="132"/>
      <c r="D37" s="142"/>
      <c r="E37" s="47"/>
      <c r="F37" s="47"/>
      <c r="G37" s="47"/>
      <c r="H37" s="142"/>
      <c r="I37" s="133" t="str">
        <f t="shared" si="12"/>
        <v/>
      </c>
      <c r="J37" s="134" t="str">
        <f t="shared" si="4"/>
        <v/>
      </c>
      <c r="K37" s="135">
        <v>99.73</v>
      </c>
      <c r="L37" s="136">
        <f t="shared" si="13"/>
        <v>6</v>
      </c>
      <c r="M37" s="137" t="str">
        <f t="shared" si="11"/>
        <v/>
      </c>
      <c r="N37" s="138" t="str">
        <f t="shared" si="6"/>
        <v/>
      </c>
      <c r="O37" s="139" t="str">
        <f t="shared" si="3"/>
        <v/>
      </c>
      <c r="P37" s="47"/>
      <c r="Q37" s="140" t="str">
        <f t="shared" si="15"/>
        <v/>
      </c>
    </row>
    <row r="38" spans="1:17" x14ac:dyDescent="0.2">
      <c r="A38" s="131"/>
      <c r="B38" s="143"/>
      <c r="C38" s="142"/>
      <c r="D38" s="142"/>
      <c r="E38" s="47"/>
      <c r="F38" s="47"/>
      <c r="G38" s="47"/>
      <c r="H38" s="142"/>
      <c r="I38" s="133" t="str">
        <f t="shared" si="12"/>
        <v/>
      </c>
      <c r="J38" s="134" t="str">
        <f t="shared" si="4"/>
        <v/>
      </c>
      <c r="K38" s="135">
        <v>99.73</v>
      </c>
      <c r="L38" s="136">
        <f t="shared" si="13"/>
        <v>6</v>
      </c>
      <c r="M38" s="137" t="str">
        <f t="shared" si="11"/>
        <v/>
      </c>
      <c r="N38" s="138" t="str">
        <f t="shared" si="6"/>
        <v/>
      </c>
      <c r="O38" s="139" t="str">
        <f t="shared" si="3"/>
        <v/>
      </c>
      <c r="P38" s="47"/>
      <c r="Q38" s="140" t="str">
        <f t="shared" si="15"/>
        <v/>
      </c>
    </row>
    <row r="39" spans="1:17" x14ac:dyDescent="0.2">
      <c r="A39" s="131"/>
      <c r="B39" s="143"/>
      <c r="C39" s="142"/>
      <c r="D39" s="142"/>
      <c r="E39" s="47"/>
      <c r="F39" s="47"/>
      <c r="G39" s="47"/>
      <c r="H39" s="142"/>
      <c r="I39" s="133" t="str">
        <f t="shared" si="12"/>
        <v/>
      </c>
      <c r="J39" s="134" t="str">
        <f t="shared" si="4"/>
        <v/>
      </c>
      <c r="K39" s="135">
        <v>99.73</v>
      </c>
      <c r="L39" s="136">
        <f t="shared" si="13"/>
        <v>6</v>
      </c>
      <c r="M39" s="137" t="str">
        <f t="shared" si="11"/>
        <v/>
      </c>
      <c r="N39" s="138" t="str">
        <f t="shared" si="6"/>
        <v/>
      </c>
      <c r="O39" s="139" t="str">
        <f t="shared" si="3"/>
        <v/>
      </c>
      <c r="P39" s="47"/>
      <c r="Q39" s="140" t="str">
        <f t="shared" si="15"/>
        <v/>
      </c>
    </row>
    <row r="40" spans="1:17" x14ac:dyDescent="0.2">
      <c r="A40" s="131"/>
      <c r="B40" s="145"/>
      <c r="C40" s="142"/>
      <c r="D40" s="142"/>
      <c r="E40" s="146"/>
      <c r="F40" s="47"/>
      <c r="G40" s="47"/>
      <c r="H40" s="142"/>
      <c r="I40" s="133" t="str">
        <f t="shared" si="12"/>
        <v/>
      </c>
      <c r="J40" s="134" t="str">
        <f t="shared" si="4"/>
        <v/>
      </c>
      <c r="K40" s="135">
        <v>99.73</v>
      </c>
      <c r="L40" s="136">
        <f t="shared" si="13"/>
        <v>6</v>
      </c>
      <c r="M40" s="137" t="str">
        <f t="shared" si="11"/>
        <v/>
      </c>
      <c r="N40" s="138" t="str">
        <f t="shared" si="6"/>
        <v/>
      </c>
      <c r="O40" s="139" t="str">
        <f t="shared" si="3"/>
        <v/>
      </c>
      <c r="P40" s="47"/>
      <c r="Q40" s="140" t="str">
        <f t="shared" si="15"/>
        <v/>
      </c>
    </row>
    <row r="41" spans="1:17" x14ac:dyDescent="0.2">
      <c r="A41" s="131"/>
      <c r="B41" s="143"/>
      <c r="C41" s="142"/>
      <c r="D41" s="142"/>
      <c r="E41" s="146"/>
      <c r="F41" s="47"/>
      <c r="G41" s="47"/>
      <c r="H41" s="142"/>
      <c r="I41" s="133" t="str">
        <f t="shared" si="12"/>
        <v/>
      </c>
      <c r="J41" s="134" t="str">
        <f t="shared" si="4"/>
        <v/>
      </c>
      <c r="K41" s="135">
        <v>99.73</v>
      </c>
      <c r="L41" s="136">
        <f t="shared" si="13"/>
        <v>6</v>
      </c>
      <c r="M41" s="137" t="str">
        <f t="shared" si="11"/>
        <v/>
      </c>
      <c r="N41" s="138" t="str">
        <f t="shared" si="6"/>
        <v/>
      </c>
      <c r="O41" s="139" t="str">
        <f t="shared" si="3"/>
        <v/>
      </c>
      <c r="P41" s="47"/>
      <c r="Q41" s="140" t="str">
        <f t="shared" si="15"/>
        <v/>
      </c>
    </row>
    <row r="42" spans="1:17" x14ac:dyDescent="0.2">
      <c r="A42" s="144"/>
      <c r="B42" s="143"/>
      <c r="C42" s="142"/>
      <c r="D42" s="142"/>
      <c r="E42" s="146"/>
      <c r="F42" s="47"/>
      <c r="G42" s="47"/>
      <c r="H42" s="142"/>
      <c r="I42" s="133" t="str">
        <f t="shared" si="12"/>
        <v/>
      </c>
      <c r="J42" s="134" t="str">
        <f t="shared" si="4"/>
        <v/>
      </c>
      <c r="K42" s="135">
        <v>99.73</v>
      </c>
      <c r="L42" s="136">
        <f t="shared" si="13"/>
        <v>6</v>
      </c>
      <c r="M42" s="137" t="str">
        <f t="shared" si="11"/>
        <v/>
      </c>
      <c r="N42" s="138" t="str">
        <f t="shared" si="6"/>
        <v/>
      </c>
      <c r="O42" s="139" t="str">
        <f t="shared" si="3"/>
        <v/>
      </c>
      <c r="P42" s="47"/>
      <c r="Q42" s="140" t="str">
        <f t="shared" si="15"/>
        <v/>
      </c>
    </row>
    <row r="43" spans="1:17" x14ac:dyDescent="0.2">
      <c r="A43" s="141"/>
      <c r="B43" s="143"/>
      <c r="C43" s="142"/>
      <c r="D43" s="142"/>
      <c r="E43" s="146"/>
      <c r="F43" s="47"/>
      <c r="G43" s="47"/>
      <c r="H43" s="142"/>
      <c r="I43" s="133" t="str">
        <f t="shared" si="12"/>
        <v/>
      </c>
      <c r="J43" s="134" t="str">
        <f t="shared" si="4"/>
        <v/>
      </c>
      <c r="K43" s="135">
        <v>99.73</v>
      </c>
      <c r="L43" s="136">
        <f t="shared" si="13"/>
        <v>6</v>
      </c>
      <c r="M43" s="137" t="str">
        <f t="shared" si="11"/>
        <v/>
      </c>
      <c r="N43" s="138" t="str">
        <f t="shared" si="6"/>
        <v/>
      </c>
      <c r="O43" s="139" t="str">
        <f t="shared" si="3"/>
        <v/>
      </c>
      <c r="P43" s="47"/>
      <c r="Q43" s="140" t="str">
        <f t="shared" si="15"/>
        <v/>
      </c>
    </row>
    <row r="44" spans="1:17" x14ac:dyDescent="0.2">
      <c r="A44" s="131"/>
      <c r="B44" s="145"/>
      <c r="C44" s="142"/>
      <c r="D44" s="142"/>
      <c r="E44" s="146"/>
      <c r="F44" s="47"/>
      <c r="G44" s="47"/>
      <c r="H44" s="142"/>
      <c r="I44" s="133" t="str">
        <f t="shared" si="12"/>
        <v/>
      </c>
      <c r="J44" s="134" t="str">
        <f t="shared" si="4"/>
        <v/>
      </c>
      <c r="K44" s="135">
        <v>99.73</v>
      </c>
      <c r="L44" s="136">
        <f t="shared" si="13"/>
        <v>6</v>
      </c>
      <c r="M44" s="137" t="str">
        <f t="shared" si="11"/>
        <v/>
      </c>
      <c r="N44" s="138" t="str">
        <f t="shared" si="6"/>
        <v/>
      </c>
      <c r="O44" s="139" t="str">
        <f t="shared" si="3"/>
        <v/>
      </c>
      <c r="P44" s="47"/>
      <c r="Q44" s="140" t="str">
        <f t="shared" si="15"/>
        <v/>
      </c>
    </row>
    <row r="45" spans="1:17" x14ac:dyDescent="0.2">
      <c r="A45" s="131"/>
      <c r="B45" s="143"/>
      <c r="C45" s="142"/>
      <c r="D45" s="142"/>
      <c r="E45" s="146"/>
      <c r="F45" s="47"/>
      <c r="G45" s="47"/>
      <c r="H45" s="142"/>
      <c r="I45" s="133" t="str">
        <f t="shared" si="12"/>
        <v/>
      </c>
      <c r="J45" s="134" t="str">
        <f t="shared" si="4"/>
        <v/>
      </c>
      <c r="K45" s="135">
        <v>99.73</v>
      </c>
      <c r="L45" s="136">
        <f t="shared" si="13"/>
        <v>6</v>
      </c>
      <c r="M45" s="137" t="str">
        <f t="shared" si="11"/>
        <v/>
      </c>
      <c r="N45" s="138" t="str">
        <f t="shared" si="6"/>
        <v/>
      </c>
      <c r="O45" s="139" t="str">
        <f t="shared" si="3"/>
        <v/>
      </c>
      <c r="P45" s="47"/>
      <c r="Q45" s="140" t="str">
        <f t="shared" si="15"/>
        <v/>
      </c>
    </row>
    <row r="46" spans="1:17" x14ac:dyDescent="0.2">
      <c r="A46" s="131"/>
      <c r="B46" s="143"/>
      <c r="C46" s="142"/>
      <c r="D46" s="142"/>
      <c r="E46" s="146"/>
      <c r="F46" s="47"/>
      <c r="G46" s="47"/>
      <c r="H46" s="142"/>
      <c r="I46" s="133" t="str">
        <f t="shared" si="12"/>
        <v/>
      </c>
      <c r="J46" s="134" t="str">
        <f t="shared" si="4"/>
        <v/>
      </c>
      <c r="K46" s="135">
        <v>99.73</v>
      </c>
      <c r="L46" s="136">
        <f t="shared" si="13"/>
        <v>6</v>
      </c>
      <c r="M46" s="137" t="str">
        <f t="shared" si="11"/>
        <v/>
      </c>
      <c r="N46" s="138" t="str">
        <f t="shared" si="6"/>
        <v/>
      </c>
      <c r="O46" s="139" t="str">
        <f t="shared" si="3"/>
        <v/>
      </c>
      <c r="P46" s="47"/>
      <c r="Q46" s="140" t="str">
        <f t="shared" si="15"/>
        <v/>
      </c>
    </row>
    <row r="47" spans="1:17" x14ac:dyDescent="0.2">
      <c r="A47" s="131"/>
      <c r="B47" s="145"/>
      <c r="C47" s="142"/>
      <c r="D47" s="142"/>
      <c r="E47" s="146"/>
      <c r="F47" s="47"/>
      <c r="G47" s="47"/>
      <c r="H47" s="142"/>
      <c r="I47" s="133" t="str">
        <f t="shared" si="12"/>
        <v/>
      </c>
      <c r="J47" s="134" t="str">
        <f t="shared" si="4"/>
        <v/>
      </c>
      <c r="K47" s="135">
        <v>99.73</v>
      </c>
      <c r="L47" s="136">
        <f t="shared" si="13"/>
        <v>6</v>
      </c>
      <c r="M47" s="137" t="str">
        <f t="shared" si="11"/>
        <v/>
      </c>
      <c r="N47" s="138" t="str">
        <f t="shared" si="6"/>
        <v/>
      </c>
      <c r="O47" s="139" t="str">
        <f t="shared" si="3"/>
        <v/>
      </c>
      <c r="P47" s="47"/>
      <c r="Q47" s="140" t="str">
        <f t="shared" si="15"/>
        <v/>
      </c>
    </row>
    <row r="48" spans="1:17" x14ac:dyDescent="0.2">
      <c r="A48" s="144"/>
      <c r="B48" s="145"/>
      <c r="C48" s="142"/>
      <c r="D48" s="142"/>
      <c r="E48" s="147"/>
      <c r="F48" s="146"/>
      <c r="G48" s="146"/>
      <c r="H48" s="142"/>
      <c r="I48" s="133" t="str">
        <f t="shared" si="12"/>
        <v/>
      </c>
      <c r="J48" s="134" t="str">
        <f t="shared" si="4"/>
        <v/>
      </c>
      <c r="K48" s="135">
        <v>99.73</v>
      </c>
      <c r="L48" s="136">
        <f t="shared" ref="L48:L111" si="16">INDEX(prozentsatz_divisor,(MATCH(K48,prozentsatz_divisor_prozent,-1)+1),2)</f>
        <v>6</v>
      </c>
      <c r="M48" s="137" t="str">
        <f t="shared" si="11"/>
        <v/>
      </c>
      <c r="N48" s="138" t="str">
        <f t="shared" si="6"/>
        <v/>
      </c>
      <c r="O48" s="139" t="str">
        <f t="shared" si="3"/>
        <v/>
      </c>
      <c r="P48" s="47"/>
      <c r="Q48" s="140" t="str">
        <f t="shared" ref="Q48:Q111" si="17">IF(OR(O48="",P48=""),"",INDEX(businessvalue_kalibrierung, MATCH(O48,businessvalue_kalibrierung_aufwand,0),MATCH(P48,businessvalue_kalibrierung_businesswert,0)))</f>
        <v/>
      </c>
    </row>
    <row r="49" spans="1:17" x14ac:dyDescent="0.2">
      <c r="A49" s="144"/>
      <c r="B49" s="145"/>
      <c r="C49" s="146"/>
      <c r="D49" s="146"/>
      <c r="E49" s="142"/>
      <c r="F49" s="146"/>
      <c r="G49" s="146"/>
      <c r="H49" s="142"/>
      <c r="I49" s="133" t="str">
        <f t="shared" si="12"/>
        <v/>
      </c>
      <c r="J49" s="134" t="str">
        <f t="shared" si="4"/>
        <v/>
      </c>
      <c r="K49" s="135">
        <v>99.73</v>
      </c>
      <c r="L49" s="136">
        <f t="shared" si="16"/>
        <v>6</v>
      </c>
      <c r="M49" s="137" t="str">
        <f t="shared" si="11"/>
        <v/>
      </c>
      <c r="N49" s="138" t="str">
        <f t="shared" si="6"/>
        <v/>
      </c>
      <c r="O49" s="139" t="str">
        <f t="shared" si="3"/>
        <v/>
      </c>
      <c r="P49" s="47"/>
      <c r="Q49" s="140" t="str">
        <f t="shared" si="17"/>
        <v/>
      </c>
    </row>
    <row r="50" spans="1:17" x14ac:dyDescent="0.2">
      <c r="A50" s="144"/>
      <c r="B50" s="145"/>
      <c r="C50" s="146"/>
      <c r="D50" s="146"/>
      <c r="E50" s="142"/>
      <c r="F50" s="146"/>
      <c r="G50" s="146"/>
      <c r="H50" s="142"/>
      <c r="I50" s="133" t="str">
        <f t="shared" si="12"/>
        <v/>
      </c>
      <c r="J50" s="134" t="str">
        <f t="shared" si="4"/>
        <v/>
      </c>
      <c r="K50" s="135">
        <v>99.73</v>
      </c>
      <c r="L50" s="136">
        <f t="shared" si="16"/>
        <v>6</v>
      </c>
      <c r="M50" s="137" t="str">
        <f t="shared" si="11"/>
        <v/>
      </c>
      <c r="N50" s="138" t="str">
        <f t="shared" si="6"/>
        <v/>
      </c>
      <c r="O50" s="139" t="str">
        <f t="shared" si="3"/>
        <v/>
      </c>
      <c r="P50" s="47"/>
      <c r="Q50" s="140" t="str">
        <f t="shared" si="17"/>
        <v/>
      </c>
    </row>
    <row r="51" spans="1:17" x14ac:dyDescent="0.2">
      <c r="A51" s="144"/>
      <c r="B51" s="145"/>
      <c r="C51" s="146"/>
      <c r="D51" s="146"/>
      <c r="E51" s="142"/>
      <c r="F51" s="146"/>
      <c r="G51" s="146"/>
      <c r="H51" s="142"/>
      <c r="I51" s="133" t="str">
        <f t="shared" si="12"/>
        <v/>
      </c>
      <c r="J51" s="134" t="str">
        <f t="shared" si="4"/>
        <v/>
      </c>
      <c r="K51" s="135">
        <v>99.73</v>
      </c>
      <c r="L51" s="136">
        <f t="shared" si="16"/>
        <v>6</v>
      </c>
      <c r="M51" s="137" t="str">
        <f t="shared" si="11"/>
        <v/>
      </c>
      <c r="N51" s="138" t="str">
        <f t="shared" si="6"/>
        <v/>
      </c>
      <c r="O51" s="139" t="str">
        <f t="shared" si="3"/>
        <v/>
      </c>
      <c r="P51" s="47"/>
      <c r="Q51" s="140" t="str">
        <f t="shared" si="17"/>
        <v/>
      </c>
    </row>
    <row r="52" spans="1:17" x14ac:dyDescent="0.2">
      <c r="A52" s="144"/>
      <c r="B52" s="145"/>
      <c r="C52" s="146"/>
      <c r="D52" s="146"/>
      <c r="E52" s="142"/>
      <c r="F52" s="146"/>
      <c r="G52" s="146"/>
      <c r="H52" s="142"/>
      <c r="I52" s="133" t="str">
        <f t="shared" si="12"/>
        <v/>
      </c>
      <c r="J52" s="134" t="str">
        <f t="shared" si="4"/>
        <v/>
      </c>
      <c r="K52" s="135">
        <v>99.73</v>
      </c>
      <c r="L52" s="136">
        <f t="shared" si="16"/>
        <v>6</v>
      </c>
      <c r="M52" s="137" t="str">
        <f t="shared" si="11"/>
        <v/>
      </c>
      <c r="N52" s="138" t="str">
        <f t="shared" si="6"/>
        <v/>
      </c>
      <c r="O52" s="139" t="str">
        <f t="shared" si="3"/>
        <v/>
      </c>
      <c r="P52" s="47"/>
      <c r="Q52" s="140" t="str">
        <f t="shared" si="17"/>
        <v/>
      </c>
    </row>
    <row r="53" spans="1:17" x14ac:dyDescent="0.2">
      <c r="A53" s="144"/>
      <c r="B53" s="145"/>
      <c r="C53" s="146"/>
      <c r="D53" s="146"/>
      <c r="E53" s="142"/>
      <c r="F53" s="146"/>
      <c r="G53" s="146"/>
      <c r="H53" s="142"/>
      <c r="I53" s="133" t="str">
        <f t="shared" si="12"/>
        <v/>
      </c>
      <c r="J53" s="134" t="str">
        <f t="shared" si="4"/>
        <v/>
      </c>
      <c r="K53" s="135">
        <v>99.73</v>
      </c>
      <c r="L53" s="136">
        <f t="shared" si="16"/>
        <v>6</v>
      </c>
      <c r="M53" s="137" t="str">
        <f t="shared" si="11"/>
        <v/>
      </c>
      <c r="N53" s="138" t="str">
        <f t="shared" si="6"/>
        <v/>
      </c>
      <c r="O53" s="139" t="str">
        <f t="shared" si="3"/>
        <v/>
      </c>
      <c r="P53" s="47"/>
      <c r="Q53" s="140" t="str">
        <f t="shared" si="17"/>
        <v/>
      </c>
    </row>
    <row r="54" spans="1:17" x14ac:dyDescent="0.2">
      <c r="A54" s="144"/>
      <c r="B54" s="145"/>
      <c r="C54" s="146"/>
      <c r="D54" s="146"/>
      <c r="E54" s="142"/>
      <c r="F54" s="146"/>
      <c r="G54" s="146"/>
      <c r="H54" s="142"/>
      <c r="I54" s="133" t="str">
        <f t="shared" si="12"/>
        <v/>
      </c>
      <c r="J54" s="134" t="str">
        <f t="shared" si="4"/>
        <v/>
      </c>
      <c r="K54" s="135">
        <v>99.73</v>
      </c>
      <c r="L54" s="136">
        <f t="shared" si="16"/>
        <v>6</v>
      </c>
      <c r="M54" s="137" t="str">
        <f t="shared" si="11"/>
        <v/>
      </c>
      <c r="N54" s="138" t="str">
        <f t="shared" si="6"/>
        <v/>
      </c>
      <c r="O54" s="139" t="str">
        <f t="shared" si="3"/>
        <v/>
      </c>
      <c r="P54" s="47"/>
      <c r="Q54" s="140" t="str">
        <f t="shared" si="17"/>
        <v/>
      </c>
    </row>
    <row r="55" spans="1:17" x14ac:dyDescent="0.2">
      <c r="A55" s="144"/>
      <c r="B55" s="145"/>
      <c r="C55" s="146"/>
      <c r="D55" s="146"/>
      <c r="E55" s="142"/>
      <c r="F55" s="146"/>
      <c r="G55" s="146"/>
      <c r="H55" s="142"/>
      <c r="I55" s="133" t="str">
        <f t="shared" si="12"/>
        <v/>
      </c>
      <c r="J55" s="134" t="str">
        <f t="shared" si="4"/>
        <v/>
      </c>
      <c r="K55" s="135">
        <v>99.73</v>
      </c>
      <c r="L55" s="136">
        <f t="shared" si="16"/>
        <v>6</v>
      </c>
      <c r="M55" s="137" t="str">
        <f t="shared" si="11"/>
        <v/>
      </c>
      <c r="N55" s="138" t="str">
        <f t="shared" si="6"/>
        <v/>
      </c>
      <c r="O55" s="139" t="str">
        <f t="shared" si="3"/>
        <v/>
      </c>
      <c r="P55" s="47"/>
      <c r="Q55" s="140" t="str">
        <f t="shared" si="17"/>
        <v/>
      </c>
    </row>
    <row r="56" spans="1:17" x14ac:dyDescent="0.2">
      <c r="A56" s="144"/>
      <c r="B56" s="145"/>
      <c r="C56" s="146"/>
      <c r="D56" s="146"/>
      <c r="E56" s="142"/>
      <c r="F56" s="147"/>
      <c r="G56" s="147"/>
      <c r="H56" s="142"/>
      <c r="I56" s="133" t="str">
        <f t="shared" si="12"/>
        <v/>
      </c>
      <c r="J56" s="134" t="str">
        <f t="shared" si="4"/>
        <v/>
      </c>
      <c r="K56" s="135">
        <v>99.73</v>
      </c>
      <c r="L56" s="136">
        <f t="shared" si="16"/>
        <v>6</v>
      </c>
      <c r="M56" s="137" t="str">
        <f t="shared" si="11"/>
        <v/>
      </c>
      <c r="N56" s="138" t="str">
        <f t="shared" si="6"/>
        <v/>
      </c>
      <c r="O56" s="139" t="str">
        <f t="shared" si="3"/>
        <v/>
      </c>
      <c r="P56" s="47"/>
      <c r="Q56" s="140" t="str">
        <f t="shared" si="17"/>
        <v/>
      </c>
    </row>
    <row r="57" spans="1:17" x14ac:dyDescent="0.2">
      <c r="A57" s="144"/>
      <c r="B57" s="145"/>
      <c r="C57" s="146"/>
      <c r="D57" s="146"/>
      <c r="E57" s="142"/>
      <c r="F57" s="148"/>
      <c r="G57" s="149"/>
      <c r="H57" s="149"/>
      <c r="I57" s="133" t="str">
        <f t="shared" si="12"/>
        <v/>
      </c>
      <c r="J57" s="134" t="str">
        <f t="shared" si="4"/>
        <v/>
      </c>
      <c r="K57" s="135">
        <v>99.73</v>
      </c>
      <c r="L57" s="136">
        <f t="shared" si="16"/>
        <v>6</v>
      </c>
      <c r="M57" s="137" t="str">
        <f t="shared" si="11"/>
        <v/>
      </c>
      <c r="N57" s="138" t="str">
        <f t="shared" si="6"/>
        <v/>
      </c>
      <c r="O57" s="139" t="str">
        <f t="shared" si="3"/>
        <v/>
      </c>
      <c r="P57" s="47"/>
      <c r="Q57" s="140" t="str">
        <f t="shared" si="17"/>
        <v/>
      </c>
    </row>
    <row r="58" spans="1:17" x14ac:dyDescent="0.2">
      <c r="A58" s="144"/>
      <c r="B58" s="145"/>
      <c r="C58" s="146"/>
      <c r="D58" s="146"/>
      <c r="E58" s="142"/>
      <c r="F58" s="148"/>
      <c r="G58" s="149"/>
      <c r="H58" s="149"/>
      <c r="I58" s="133" t="str">
        <f t="shared" si="12"/>
        <v/>
      </c>
      <c r="J58" s="134" t="str">
        <f t="shared" si="4"/>
        <v/>
      </c>
      <c r="K58" s="135">
        <v>99.73</v>
      </c>
      <c r="L58" s="136">
        <f t="shared" si="16"/>
        <v>6</v>
      </c>
      <c r="M58" s="137" t="str">
        <f t="shared" si="11"/>
        <v/>
      </c>
      <c r="N58" s="138" t="str">
        <f t="shared" si="6"/>
        <v/>
      </c>
      <c r="O58" s="139" t="str">
        <f t="shared" si="3"/>
        <v/>
      </c>
      <c r="P58" s="47"/>
      <c r="Q58" s="140" t="str">
        <f t="shared" si="17"/>
        <v/>
      </c>
    </row>
    <row r="59" spans="1:17" x14ac:dyDescent="0.2">
      <c r="A59" s="144"/>
      <c r="B59" s="145"/>
      <c r="C59" s="146"/>
      <c r="D59" s="146"/>
      <c r="E59" s="142"/>
      <c r="F59" s="148"/>
      <c r="G59" s="149"/>
      <c r="H59" s="149"/>
      <c r="I59" s="133" t="str">
        <f t="shared" si="12"/>
        <v/>
      </c>
      <c r="J59" s="134" t="str">
        <f t="shared" si="4"/>
        <v/>
      </c>
      <c r="K59" s="135">
        <v>99.73</v>
      </c>
      <c r="L59" s="136">
        <f t="shared" si="16"/>
        <v>6</v>
      </c>
      <c r="M59" s="137" t="str">
        <f t="shared" si="11"/>
        <v/>
      </c>
      <c r="N59" s="138" t="str">
        <f t="shared" si="6"/>
        <v/>
      </c>
      <c r="O59" s="139" t="str">
        <f t="shared" si="3"/>
        <v/>
      </c>
      <c r="P59" s="47"/>
      <c r="Q59" s="140" t="str">
        <f t="shared" si="17"/>
        <v/>
      </c>
    </row>
    <row r="60" spans="1:17" x14ac:dyDescent="0.2">
      <c r="A60" s="144"/>
      <c r="B60" s="145"/>
      <c r="C60" s="146"/>
      <c r="D60" s="146"/>
      <c r="E60" s="142"/>
      <c r="F60" s="148"/>
      <c r="G60" s="149"/>
      <c r="H60" s="149"/>
      <c r="I60" s="133" t="str">
        <f t="shared" si="12"/>
        <v/>
      </c>
      <c r="J60" s="134" t="str">
        <f t="shared" si="4"/>
        <v/>
      </c>
      <c r="K60" s="135">
        <v>99.73</v>
      </c>
      <c r="L60" s="136">
        <f t="shared" si="16"/>
        <v>6</v>
      </c>
      <c r="M60" s="137" t="str">
        <f t="shared" si="11"/>
        <v/>
      </c>
      <c r="N60" s="138" t="str">
        <f t="shared" si="6"/>
        <v/>
      </c>
      <c r="O60" s="139" t="str">
        <f t="shared" si="3"/>
        <v/>
      </c>
      <c r="P60" s="47"/>
      <c r="Q60" s="140" t="str">
        <f t="shared" si="17"/>
        <v/>
      </c>
    </row>
    <row r="61" spans="1:17" x14ac:dyDescent="0.2">
      <c r="A61" s="144"/>
      <c r="B61" s="145"/>
      <c r="C61" s="146"/>
      <c r="D61" s="146"/>
      <c r="E61" s="142"/>
      <c r="F61" s="148"/>
      <c r="G61" s="149"/>
      <c r="H61" s="149"/>
      <c r="I61" s="133" t="str">
        <f t="shared" si="12"/>
        <v/>
      </c>
      <c r="J61" s="134" t="str">
        <f t="shared" si="4"/>
        <v/>
      </c>
      <c r="K61" s="135">
        <v>99.73</v>
      </c>
      <c r="L61" s="136">
        <f t="shared" si="16"/>
        <v>6</v>
      </c>
      <c r="M61" s="137" t="str">
        <f t="shared" si="11"/>
        <v/>
      </c>
      <c r="N61" s="138" t="str">
        <f t="shared" si="6"/>
        <v/>
      </c>
      <c r="O61" s="139" t="str">
        <f t="shared" si="3"/>
        <v/>
      </c>
      <c r="P61" s="47"/>
      <c r="Q61" s="140" t="str">
        <f t="shared" si="17"/>
        <v/>
      </c>
    </row>
    <row r="62" spans="1:17" x14ac:dyDescent="0.2">
      <c r="A62" s="144"/>
      <c r="B62" s="145"/>
      <c r="C62" s="146"/>
      <c r="D62" s="146"/>
      <c r="E62" s="142"/>
      <c r="F62" s="148"/>
      <c r="G62" s="149"/>
      <c r="H62" s="149"/>
      <c r="I62" s="133" t="str">
        <f t="shared" si="12"/>
        <v/>
      </c>
      <c r="J62" s="134" t="str">
        <f t="shared" si="4"/>
        <v/>
      </c>
      <c r="K62" s="135">
        <v>99.73</v>
      </c>
      <c r="L62" s="136">
        <f t="shared" si="16"/>
        <v>6</v>
      </c>
      <c r="M62" s="137" t="str">
        <f t="shared" si="11"/>
        <v/>
      </c>
      <c r="N62" s="138" t="str">
        <f t="shared" si="6"/>
        <v/>
      </c>
      <c r="O62" s="139" t="str">
        <f t="shared" si="3"/>
        <v/>
      </c>
      <c r="P62" s="47"/>
      <c r="Q62" s="140" t="str">
        <f t="shared" si="17"/>
        <v/>
      </c>
    </row>
    <row r="63" spans="1:17" x14ac:dyDescent="0.2">
      <c r="A63" s="144"/>
      <c r="B63" s="145"/>
      <c r="C63" s="146"/>
      <c r="D63" s="146"/>
      <c r="E63" s="142"/>
      <c r="F63" s="148"/>
      <c r="G63" s="149"/>
      <c r="H63" s="149"/>
      <c r="I63" s="133" t="str">
        <f t="shared" si="12"/>
        <v/>
      </c>
      <c r="J63" s="134" t="str">
        <f t="shared" si="4"/>
        <v/>
      </c>
      <c r="K63" s="135">
        <v>99.73</v>
      </c>
      <c r="L63" s="136">
        <f t="shared" si="16"/>
        <v>6</v>
      </c>
      <c r="M63" s="137" t="str">
        <f t="shared" si="11"/>
        <v/>
      </c>
      <c r="N63" s="138" t="str">
        <f t="shared" si="6"/>
        <v/>
      </c>
      <c r="O63" s="139" t="str">
        <f t="shared" si="3"/>
        <v/>
      </c>
      <c r="P63" s="47"/>
      <c r="Q63" s="140" t="str">
        <f t="shared" si="17"/>
        <v/>
      </c>
    </row>
    <row r="64" spans="1:17" x14ac:dyDescent="0.2">
      <c r="A64" s="144"/>
      <c r="B64" s="145"/>
      <c r="C64" s="146"/>
      <c r="D64" s="146"/>
      <c r="E64" s="142"/>
      <c r="F64" s="148"/>
      <c r="G64" s="149"/>
      <c r="H64" s="149"/>
      <c r="I64" s="133" t="str">
        <f t="shared" si="12"/>
        <v/>
      </c>
      <c r="J64" s="134" t="str">
        <f t="shared" si="4"/>
        <v/>
      </c>
      <c r="K64" s="135">
        <v>99.73</v>
      </c>
      <c r="L64" s="136">
        <f t="shared" si="16"/>
        <v>6</v>
      </c>
      <c r="M64" s="137" t="str">
        <f t="shared" si="11"/>
        <v/>
      </c>
      <c r="N64" s="138" t="str">
        <f t="shared" si="6"/>
        <v/>
      </c>
      <c r="O64" s="139" t="str">
        <f t="shared" si="3"/>
        <v/>
      </c>
      <c r="P64" s="47"/>
      <c r="Q64" s="140" t="str">
        <f t="shared" si="17"/>
        <v/>
      </c>
    </row>
    <row r="65" spans="1:17" x14ac:dyDescent="0.2">
      <c r="A65" s="144"/>
      <c r="B65" s="145"/>
      <c r="C65" s="146"/>
      <c r="D65" s="146"/>
      <c r="E65" s="142"/>
      <c r="F65" s="148"/>
      <c r="G65" s="149"/>
      <c r="H65" s="149"/>
      <c r="I65" s="133" t="str">
        <f t="shared" si="12"/>
        <v/>
      </c>
      <c r="J65" s="134" t="str">
        <f t="shared" si="4"/>
        <v/>
      </c>
      <c r="K65" s="135">
        <v>99.73</v>
      </c>
      <c r="L65" s="136">
        <f t="shared" si="16"/>
        <v>6</v>
      </c>
      <c r="M65" s="137" t="str">
        <f t="shared" si="11"/>
        <v/>
      </c>
      <c r="N65" s="138" t="str">
        <f t="shared" si="6"/>
        <v/>
      </c>
      <c r="O65" s="139" t="str">
        <f t="shared" si="3"/>
        <v/>
      </c>
      <c r="P65" s="47"/>
      <c r="Q65" s="140" t="str">
        <f t="shared" si="17"/>
        <v/>
      </c>
    </row>
    <row r="66" spans="1:17" x14ac:dyDescent="0.2">
      <c r="A66" s="144"/>
      <c r="B66" s="145"/>
      <c r="C66" s="146"/>
      <c r="D66" s="146"/>
      <c r="E66" s="142"/>
      <c r="F66" s="148"/>
      <c r="G66" s="149"/>
      <c r="H66" s="149"/>
      <c r="I66" s="133" t="str">
        <f t="shared" si="12"/>
        <v/>
      </c>
      <c r="J66" s="134" t="str">
        <f t="shared" si="4"/>
        <v/>
      </c>
      <c r="K66" s="135">
        <v>99.73</v>
      </c>
      <c r="L66" s="136">
        <f t="shared" si="16"/>
        <v>6</v>
      </c>
      <c r="M66" s="137" t="str">
        <f t="shared" si="11"/>
        <v/>
      </c>
      <c r="N66" s="138" t="str">
        <f t="shared" si="6"/>
        <v/>
      </c>
      <c r="O66" s="139" t="str">
        <f t="shared" si="3"/>
        <v/>
      </c>
      <c r="P66" s="47"/>
      <c r="Q66" s="140" t="str">
        <f t="shared" si="17"/>
        <v/>
      </c>
    </row>
    <row r="67" spans="1:17" x14ac:dyDescent="0.2">
      <c r="A67" s="144"/>
      <c r="B67" s="145"/>
      <c r="C67" s="146"/>
      <c r="D67" s="146"/>
      <c r="E67" s="142"/>
      <c r="F67" s="148"/>
      <c r="G67" s="149"/>
      <c r="H67" s="149"/>
      <c r="I67" s="133" t="str">
        <f t="shared" si="12"/>
        <v/>
      </c>
      <c r="J67" s="134" t="str">
        <f t="shared" si="4"/>
        <v/>
      </c>
      <c r="K67" s="135">
        <v>99.73</v>
      </c>
      <c r="L67" s="136">
        <f t="shared" si="16"/>
        <v>6</v>
      </c>
      <c r="M67" s="137" t="str">
        <f t="shared" si="11"/>
        <v/>
      </c>
      <c r="N67" s="138" t="str">
        <f t="shared" si="6"/>
        <v/>
      </c>
      <c r="O67" s="139" t="str">
        <f t="shared" si="3"/>
        <v/>
      </c>
      <c r="P67" s="47"/>
      <c r="Q67" s="140" t="str">
        <f t="shared" si="17"/>
        <v/>
      </c>
    </row>
    <row r="68" spans="1:17" x14ac:dyDescent="0.2">
      <c r="A68" s="144"/>
      <c r="B68" s="145"/>
      <c r="C68" s="146"/>
      <c r="D68" s="146"/>
      <c r="E68" s="142"/>
      <c r="F68" s="148"/>
      <c r="G68" s="149"/>
      <c r="H68" s="149"/>
      <c r="I68" s="133" t="str">
        <f t="shared" si="12"/>
        <v/>
      </c>
      <c r="J68" s="134" t="str">
        <f t="shared" si="4"/>
        <v/>
      </c>
      <c r="K68" s="135">
        <v>99.73</v>
      </c>
      <c r="L68" s="136">
        <f t="shared" si="16"/>
        <v>6</v>
      </c>
      <c r="M68" s="137" t="str">
        <f t="shared" si="11"/>
        <v/>
      </c>
      <c r="N68" s="138" t="str">
        <f t="shared" si="6"/>
        <v/>
      </c>
      <c r="O68" s="139" t="str">
        <f t="shared" ref="O68:O131" si="18">IF(J68="","",INDEX(storypoints_kalibrierung_shirtsizes, MATCH(I68,storypoints_kalibrierung_aufsize,-1),3))</f>
        <v/>
      </c>
      <c r="P68" s="47"/>
      <c r="Q68" s="140" t="str">
        <f t="shared" si="17"/>
        <v/>
      </c>
    </row>
    <row r="69" spans="1:17" x14ac:dyDescent="0.2">
      <c r="A69" s="144"/>
      <c r="B69" s="145"/>
      <c r="C69" s="146"/>
      <c r="D69" s="146"/>
      <c r="E69" s="142"/>
      <c r="F69" s="148"/>
      <c r="G69" s="149"/>
      <c r="H69" s="149"/>
      <c r="I69" s="133" t="str">
        <f t="shared" si="12"/>
        <v/>
      </c>
      <c r="J69" s="134" t="str">
        <f t="shared" si="4"/>
        <v/>
      </c>
      <c r="K69" s="135">
        <v>99.73</v>
      </c>
      <c r="L69" s="136">
        <f t="shared" si="16"/>
        <v>6</v>
      </c>
      <c r="M69" s="137" t="str">
        <f t="shared" si="11"/>
        <v/>
      </c>
      <c r="N69" s="138" t="str">
        <f t="shared" si="6"/>
        <v/>
      </c>
      <c r="O69" s="139" t="str">
        <f t="shared" si="18"/>
        <v/>
      </c>
      <c r="P69" s="47"/>
      <c r="Q69" s="140" t="str">
        <f t="shared" si="17"/>
        <v/>
      </c>
    </row>
    <row r="70" spans="1:17" x14ac:dyDescent="0.2">
      <c r="A70" s="144"/>
      <c r="B70" s="145"/>
      <c r="C70" s="146"/>
      <c r="D70" s="146"/>
      <c r="E70" s="142"/>
      <c r="F70" s="148"/>
      <c r="G70" s="149"/>
      <c r="H70" s="149"/>
      <c r="I70" s="133" t="str">
        <f t="shared" si="12"/>
        <v/>
      </c>
      <c r="J70" s="134" t="str">
        <f t="shared" ref="J70:J133" si="19">IF(I70="","",I70*storypoints_kalibrierung)</f>
        <v/>
      </c>
      <c r="K70" s="135">
        <v>99.73</v>
      </c>
      <c r="L70" s="136">
        <f t="shared" si="16"/>
        <v>6</v>
      </c>
      <c r="M70" s="137" t="str">
        <f t="shared" si="11"/>
        <v/>
      </c>
      <c r="N70" s="138" t="str">
        <f t="shared" ref="N70:N133" si="20">IF(I70="","",M70^2)</f>
        <v/>
      </c>
      <c r="O70" s="139" t="str">
        <f t="shared" si="18"/>
        <v/>
      </c>
      <c r="P70" s="47"/>
      <c r="Q70" s="140" t="str">
        <f t="shared" si="17"/>
        <v/>
      </c>
    </row>
    <row r="71" spans="1:17" x14ac:dyDescent="0.2">
      <c r="A71" s="144"/>
      <c r="B71" s="145"/>
      <c r="C71" s="146"/>
      <c r="D71" s="146"/>
      <c r="E71" s="142"/>
      <c r="F71" s="148"/>
      <c r="G71" s="149"/>
      <c r="H71" s="149"/>
      <c r="I71" s="133" t="str">
        <f t="shared" si="12"/>
        <v/>
      </c>
      <c r="J71" s="134" t="str">
        <f t="shared" si="19"/>
        <v/>
      </c>
      <c r="K71" s="135">
        <v>99.73</v>
      </c>
      <c r="L71" s="136">
        <f t="shared" si="16"/>
        <v>6</v>
      </c>
      <c r="M71" s="137" t="str">
        <f t="shared" si="11"/>
        <v/>
      </c>
      <c r="N71" s="138" t="str">
        <f t="shared" si="20"/>
        <v/>
      </c>
      <c r="O71" s="139" t="str">
        <f t="shared" si="18"/>
        <v/>
      </c>
      <c r="P71" s="47"/>
      <c r="Q71" s="140" t="str">
        <f t="shared" si="17"/>
        <v/>
      </c>
    </row>
    <row r="72" spans="1:17" x14ac:dyDescent="0.2">
      <c r="A72" s="144"/>
      <c r="B72" s="145"/>
      <c r="C72" s="146"/>
      <c r="D72" s="146"/>
      <c r="E72" s="142"/>
      <c r="F72" s="148"/>
      <c r="G72" s="149"/>
      <c r="H72" s="149"/>
      <c r="I72" s="133" t="str">
        <f t="shared" si="12"/>
        <v/>
      </c>
      <c r="J72" s="134" t="str">
        <f t="shared" si="19"/>
        <v/>
      </c>
      <c r="K72" s="135">
        <v>99.73</v>
      </c>
      <c r="L72" s="136">
        <f t="shared" si="16"/>
        <v>6</v>
      </c>
      <c r="M72" s="137" t="str">
        <f t="shared" si="11"/>
        <v/>
      </c>
      <c r="N72" s="138" t="str">
        <f t="shared" si="20"/>
        <v/>
      </c>
      <c r="O72" s="139" t="str">
        <f t="shared" si="18"/>
        <v/>
      </c>
      <c r="P72" s="47"/>
      <c r="Q72" s="140" t="str">
        <f t="shared" si="17"/>
        <v/>
      </c>
    </row>
    <row r="73" spans="1:17" x14ac:dyDescent="0.2">
      <c r="A73" s="144"/>
      <c r="B73" s="145"/>
      <c r="C73" s="146"/>
      <c r="D73" s="146"/>
      <c r="E73" s="142"/>
      <c r="F73" s="148"/>
      <c r="G73" s="149"/>
      <c r="H73" s="149"/>
      <c r="I73" s="133" t="str">
        <f t="shared" si="12"/>
        <v/>
      </c>
      <c r="J73" s="134" t="str">
        <f t="shared" si="19"/>
        <v/>
      </c>
      <c r="K73" s="135">
        <v>99.73</v>
      </c>
      <c r="L73" s="136">
        <f t="shared" si="16"/>
        <v>6</v>
      </c>
      <c r="M73" s="137" t="str">
        <f t="shared" si="11"/>
        <v/>
      </c>
      <c r="N73" s="138" t="str">
        <f t="shared" si="20"/>
        <v/>
      </c>
      <c r="O73" s="139" t="str">
        <f t="shared" si="18"/>
        <v/>
      </c>
      <c r="P73" s="47"/>
      <c r="Q73" s="140" t="str">
        <f t="shared" si="17"/>
        <v/>
      </c>
    </row>
    <row r="74" spans="1:17" x14ac:dyDescent="0.2">
      <c r="A74" s="144"/>
      <c r="B74" s="145"/>
      <c r="C74" s="146"/>
      <c r="D74" s="146"/>
      <c r="E74" s="142"/>
      <c r="F74" s="148"/>
      <c r="G74" s="149"/>
      <c r="H74" s="149"/>
      <c r="I74" s="133" t="str">
        <f t="shared" si="12"/>
        <v/>
      </c>
      <c r="J74" s="134" t="str">
        <f t="shared" si="19"/>
        <v/>
      </c>
      <c r="K74" s="135">
        <v>99.73</v>
      </c>
      <c r="L74" s="136">
        <f t="shared" si="16"/>
        <v>6</v>
      </c>
      <c r="M74" s="137" t="str">
        <f t="shared" si="11"/>
        <v/>
      </c>
      <c r="N74" s="138" t="str">
        <f t="shared" si="20"/>
        <v/>
      </c>
      <c r="O74" s="139" t="str">
        <f t="shared" si="18"/>
        <v/>
      </c>
      <c r="P74" s="47"/>
      <c r="Q74" s="140" t="str">
        <f t="shared" si="17"/>
        <v/>
      </c>
    </row>
    <row r="75" spans="1:17" x14ac:dyDescent="0.2">
      <c r="A75" s="144"/>
      <c r="B75" s="145"/>
      <c r="C75" s="146"/>
      <c r="D75" s="146"/>
      <c r="E75" s="142"/>
      <c r="F75" s="148"/>
      <c r="G75" s="149"/>
      <c r="H75" s="149"/>
      <c r="I75" s="133" t="str">
        <f t="shared" si="12"/>
        <v/>
      </c>
      <c r="J75" s="134" t="str">
        <f t="shared" si="19"/>
        <v/>
      </c>
      <c r="K75" s="135">
        <v>99.73</v>
      </c>
      <c r="L75" s="136">
        <f t="shared" si="16"/>
        <v>6</v>
      </c>
      <c r="M75" s="137" t="str">
        <f t="shared" si="11"/>
        <v/>
      </c>
      <c r="N75" s="138" t="str">
        <f t="shared" si="20"/>
        <v/>
      </c>
      <c r="O75" s="139" t="str">
        <f t="shared" si="18"/>
        <v/>
      </c>
      <c r="P75" s="47"/>
      <c r="Q75" s="140" t="str">
        <f t="shared" si="17"/>
        <v/>
      </c>
    </row>
    <row r="76" spans="1:17" x14ac:dyDescent="0.2">
      <c r="A76" s="144"/>
      <c r="B76" s="145"/>
      <c r="C76" s="146"/>
      <c r="D76" s="146"/>
      <c r="E76" s="142"/>
      <c r="F76" s="148"/>
      <c r="G76" s="149"/>
      <c r="H76" s="149"/>
      <c r="I76" s="133" t="str">
        <f t="shared" si="12"/>
        <v/>
      </c>
      <c r="J76" s="134" t="str">
        <f t="shared" si="19"/>
        <v/>
      </c>
      <c r="K76" s="135">
        <v>99.73</v>
      </c>
      <c r="L76" s="136">
        <f t="shared" si="16"/>
        <v>6</v>
      </c>
      <c r="M76" s="137" t="str">
        <f t="shared" si="11"/>
        <v/>
      </c>
      <c r="N76" s="138" t="str">
        <f t="shared" si="20"/>
        <v/>
      </c>
      <c r="O76" s="139" t="str">
        <f t="shared" si="18"/>
        <v/>
      </c>
      <c r="P76" s="47"/>
      <c r="Q76" s="140" t="str">
        <f t="shared" si="17"/>
        <v/>
      </c>
    </row>
    <row r="77" spans="1:17" x14ac:dyDescent="0.2">
      <c r="A77" s="144"/>
      <c r="B77" s="145"/>
      <c r="C77" s="146"/>
      <c r="D77" s="146"/>
      <c r="E77" s="142"/>
      <c r="F77" s="148"/>
      <c r="G77" s="149"/>
      <c r="H77" s="149"/>
      <c r="I77" s="133" t="str">
        <f t="shared" si="12"/>
        <v/>
      </c>
      <c r="J77" s="134" t="str">
        <f t="shared" si="19"/>
        <v/>
      </c>
      <c r="K77" s="135">
        <v>99.73</v>
      </c>
      <c r="L77" s="136">
        <f t="shared" si="16"/>
        <v>6</v>
      </c>
      <c r="M77" s="137" t="str">
        <f t="shared" si="11"/>
        <v/>
      </c>
      <c r="N77" s="138" t="str">
        <f t="shared" si="20"/>
        <v/>
      </c>
      <c r="O77" s="139" t="str">
        <f t="shared" si="18"/>
        <v/>
      </c>
      <c r="P77" s="47"/>
      <c r="Q77" s="140" t="str">
        <f t="shared" si="17"/>
        <v/>
      </c>
    </row>
    <row r="78" spans="1:17" x14ac:dyDescent="0.2">
      <c r="A78" s="144"/>
      <c r="B78" s="145"/>
      <c r="C78" s="146"/>
      <c r="D78" s="146"/>
      <c r="E78" s="142"/>
      <c r="F78" s="148"/>
      <c r="G78" s="149"/>
      <c r="H78" s="149"/>
      <c r="I78" s="133" t="str">
        <f t="shared" si="12"/>
        <v/>
      </c>
      <c r="J78" s="134" t="str">
        <f t="shared" si="19"/>
        <v/>
      </c>
      <c r="K78" s="135">
        <v>99.73</v>
      </c>
      <c r="L78" s="136">
        <f t="shared" si="16"/>
        <v>6</v>
      </c>
      <c r="M78" s="137" t="str">
        <f t="shared" si="11"/>
        <v/>
      </c>
      <c r="N78" s="138" t="str">
        <f t="shared" si="20"/>
        <v/>
      </c>
      <c r="O78" s="139" t="str">
        <f t="shared" si="18"/>
        <v/>
      </c>
      <c r="P78" s="47"/>
      <c r="Q78" s="140" t="str">
        <f t="shared" si="17"/>
        <v/>
      </c>
    </row>
    <row r="79" spans="1:17" x14ac:dyDescent="0.2">
      <c r="A79" s="144"/>
      <c r="B79" s="145"/>
      <c r="C79" s="146"/>
      <c r="D79" s="146"/>
      <c r="E79" s="142"/>
      <c r="F79" s="148"/>
      <c r="G79" s="149"/>
      <c r="H79" s="149"/>
      <c r="I79" s="133" t="str">
        <f t="shared" si="12"/>
        <v/>
      </c>
      <c r="J79" s="134" t="str">
        <f t="shared" si="19"/>
        <v/>
      </c>
      <c r="K79" s="135">
        <v>99.73</v>
      </c>
      <c r="L79" s="136">
        <f t="shared" si="16"/>
        <v>6</v>
      </c>
      <c r="M79" s="137" t="str">
        <f t="shared" si="11"/>
        <v/>
      </c>
      <c r="N79" s="138" t="str">
        <f t="shared" si="20"/>
        <v/>
      </c>
      <c r="O79" s="139" t="str">
        <f t="shared" si="18"/>
        <v/>
      </c>
      <c r="P79" s="47"/>
      <c r="Q79" s="140" t="str">
        <f t="shared" si="17"/>
        <v/>
      </c>
    </row>
    <row r="80" spans="1:17" x14ac:dyDescent="0.2">
      <c r="A80" s="144"/>
      <c r="B80" s="145"/>
      <c r="C80" s="146"/>
      <c r="D80" s="146"/>
      <c r="E80" s="142"/>
      <c r="F80" s="148"/>
      <c r="G80" s="149"/>
      <c r="H80" s="149"/>
      <c r="I80" s="133" t="str">
        <f t="shared" si="12"/>
        <v/>
      </c>
      <c r="J80" s="134" t="str">
        <f t="shared" si="19"/>
        <v/>
      </c>
      <c r="K80" s="135">
        <v>99.73</v>
      </c>
      <c r="L80" s="136">
        <f t="shared" si="16"/>
        <v>6</v>
      </c>
      <c r="M80" s="137" t="str">
        <f t="shared" si="11"/>
        <v/>
      </c>
      <c r="N80" s="138" t="str">
        <f t="shared" si="20"/>
        <v/>
      </c>
      <c r="O80" s="139" t="str">
        <f t="shared" si="18"/>
        <v/>
      </c>
      <c r="P80" s="47"/>
      <c r="Q80" s="140" t="str">
        <f t="shared" si="17"/>
        <v/>
      </c>
    </row>
    <row r="81" spans="1:17" x14ac:dyDescent="0.2">
      <c r="A81" s="144"/>
      <c r="B81" s="145"/>
      <c r="C81" s="146"/>
      <c r="D81" s="146"/>
      <c r="E81" s="142"/>
      <c r="F81" s="148"/>
      <c r="G81" s="149"/>
      <c r="H81" s="149"/>
      <c r="I81" s="133" t="str">
        <f t="shared" si="12"/>
        <v/>
      </c>
      <c r="J81" s="134" t="str">
        <f t="shared" si="19"/>
        <v/>
      </c>
      <c r="K81" s="135">
        <v>99.73</v>
      </c>
      <c r="L81" s="136">
        <f t="shared" si="16"/>
        <v>6</v>
      </c>
      <c r="M81" s="137" t="str">
        <f t="shared" si="11"/>
        <v/>
      </c>
      <c r="N81" s="138" t="str">
        <f t="shared" si="20"/>
        <v/>
      </c>
      <c r="O81" s="139" t="str">
        <f t="shared" si="18"/>
        <v/>
      </c>
      <c r="P81" s="47"/>
      <c r="Q81" s="140" t="str">
        <f t="shared" si="17"/>
        <v/>
      </c>
    </row>
    <row r="82" spans="1:17" x14ac:dyDescent="0.2">
      <c r="A82" s="144"/>
      <c r="B82" s="145"/>
      <c r="C82" s="146"/>
      <c r="D82" s="146"/>
      <c r="E82" s="142"/>
      <c r="F82" s="148"/>
      <c r="G82" s="149"/>
      <c r="H82" s="149"/>
      <c r="I82" s="133" t="str">
        <f t="shared" si="12"/>
        <v/>
      </c>
      <c r="J82" s="134" t="str">
        <f t="shared" si="19"/>
        <v/>
      </c>
      <c r="K82" s="135">
        <v>99.73</v>
      </c>
      <c r="L82" s="136">
        <f t="shared" si="16"/>
        <v>6</v>
      </c>
      <c r="M82" s="137" t="str">
        <f t="shared" si="11"/>
        <v/>
      </c>
      <c r="N82" s="138" t="str">
        <f t="shared" si="20"/>
        <v/>
      </c>
      <c r="O82" s="139" t="str">
        <f t="shared" si="18"/>
        <v/>
      </c>
      <c r="P82" s="47"/>
      <c r="Q82" s="140" t="str">
        <f t="shared" si="17"/>
        <v/>
      </c>
    </row>
    <row r="83" spans="1:17" x14ac:dyDescent="0.2">
      <c r="A83" s="144"/>
      <c r="B83" s="145"/>
      <c r="C83" s="146"/>
      <c r="D83" s="146"/>
      <c r="E83" s="142"/>
      <c r="F83" s="148"/>
      <c r="G83" s="149"/>
      <c r="H83" s="149"/>
      <c r="I83" s="133" t="str">
        <f t="shared" si="12"/>
        <v/>
      </c>
      <c r="J83" s="134" t="str">
        <f t="shared" si="19"/>
        <v/>
      </c>
      <c r="K83" s="135">
        <v>99.73</v>
      </c>
      <c r="L83" s="136">
        <f t="shared" si="16"/>
        <v>6</v>
      </c>
      <c r="M83" s="137" t="str">
        <f t="shared" si="11"/>
        <v/>
      </c>
      <c r="N83" s="138" t="str">
        <f t="shared" si="20"/>
        <v/>
      </c>
      <c r="O83" s="139" t="str">
        <f t="shared" si="18"/>
        <v/>
      </c>
      <c r="P83" s="47"/>
      <c r="Q83" s="140" t="str">
        <f t="shared" si="17"/>
        <v/>
      </c>
    </row>
    <row r="84" spans="1:17" x14ac:dyDescent="0.2">
      <c r="A84" s="144"/>
      <c r="B84" s="145"/>
      <c r="C84" s="146"/>
      <c r="D84" s="146"/>
      <c r="E84" s="142"/>
      <c r="F84" s="148"/>
      <c r="G84" s="149"/>
      <c r="H84" s="149"/>
      <c r="I84" s="133" t="str">
        <f t="shared" si="12"/>
        <v/>
      </c>
      <c r="J84" s="134" t="str">
        <f t="shared" si="19"/>
        <v/>
      </c>
      <c r="K84" s="135">
        <v>99.73</v>
      </c>
      <c r="L84" s="136">
        <f t="shared" si="16"/>
        <v>6</v>
      </c>
      <c r="M84" s="137" t="str">
        <f t="shared" si="11"/>
        <v/>
      </c>
      <c r="N84" s="138" t="str">
        <f t="shared" si="20"/>
        <v/>
      </c>
      <c r="O84" s="139" t="str">
        <f t="shared" si="18"/>
        <v/>
      </c>
      <c r="P84" s="47"/>
      <c r="Q84" s="140" t="str">
        <f t="shared" si="17"/>
        <v/>
      </c>
    </row>
    <row r="85" spans="1:17" x14ac:dyDescent="0.2">
      <c r="A85" s="144"/>
      <c r="B85" s="145"/>
      <c r="C85" s="146"/>
      <c r="D85" s="146"/>
      <c r="E85" s="142"/>
      <c r="F85" s="148"/>
      <c r="G85" s="149"/>
      <c r="H85" s="149"/>
      <c r="I85" s="133" t="str">
        <f t="shared" si="12"/>
        <v/>
      </c>
      <c r="J85" s="134" t="str">
        <f t="shared" si="19"/>
        <v/>
      </c>
      <c r="K85" s="135">
        <v>99.73</v>
      </c>
      <c r="L85" s="136">
        <f t="shared" si="16"/>
        <v>6</v>
      </c>
      <c r="M85" s="137" t="str">
        <f t="shared" si="11"/>
        <v/>
      </c>
      <c r="N85" s="138" t="str">
        <f t="shared" si="20"/>
        <v/>
      </c>
      <c r="O85" s="139" t="str">
        <f t="shared" si="18"/>
        <v/>
      </c>
      <c r="P85" s="47"/>
      <c r="Q85" s="140" t="str">
        <f t="shared" si="17"/>
        <v/>
      </c>
    </row>
    <row r="86" spans="1:17" x14ac:dyDescent="0.2">
      <c r="A86" s="144"/>
      <c r="B86" s="145"/>
      <c r="C86" s="146"/>
      <c r="D86" s="146"/>
      <c r="E86" s="142"/>
      <c r="F86" s="148"/>
      <c r="G86" s="149"/>
      <c r="H86" s="149"/>
      <c r="I86" s="133" t="str">
        <f t="shared" si="12"/>
        <v/>
      </c>
      <c r="J86" s="134" t="str">
        <f t="shared" si="19"/>
        <v/>
      </c>
      <c r="K86" s="135">
        <v>99.73</v>
      </c>
      <c r="L86" s="136">
        <f t="shared" si="16"/>
        <v>6</v>
      </c>
      <c r="M86" s="137" t="str">
        <f t="shared" si="11"/>
        <v/>
      </c>
      <c r="N86" s="138" t="str">
        <f t="shared" si="20"/>
        <v/>
      </c>
      <c r="O86" s="139" t="str">
        <f t="shared" si="18"/>
        <v/>
      </c>
      <c r="P86" s="47"/>
      <c r="Q86" s="140" t="str">
        <f t="shared" si="17"/>
        <v/>
      </c>
    </row>
    <row r="87" spans="1:17" x14ac:dyDescent="0.2">
      <c r="A87" s="144"/>
      <c r="B87" s="145"/>
      <c r="C87" s="146"/>
      <c r="D87" s="146"/>
      <c r="E87" s="142"/>
      <c r="F87" s="148"/>
      <c r="G87" s="149"/>
      <c r="H87" s="149"/>
      <c r="I87" s="133" t="str">
        <f t="shared" si="12"/>
        <v/>
      </c>
      <c r="J87" s="134" t="str">
        <f t="shared" si="19"/>
        <v/>
      </c>
      <c r="K87" s="135">
        <v>99.73</v>
      </c>
      <c r="L87" s="136">
        <f t="shared" si="16"/>
        <v>6</v>
      </c>
      <c r="M87" s="137" t="str">
        <f t="shared" si="11"/>
        <v/>
      </c>
      <c r="N87" s="138" t="str">
        <f t="shared" si="20"/>
        <v/>
      </c>
      <c r="O87" s="139" t="str">
        <f t="shared" si="18"/>
        <v/>
      </c>
      <c r="P87" s="47"/>
      <c r="Q87" s="140" t="str">
        <f t="shared" si="17"/>
        <v/>
      </c>
    </row>
    <row r="88" spans="1:17" x14ac:dyDescent="0.2">
      <c r="A88" s="144"/>
      <c r="B88" s="145"/>
      <c r="C88" s="146"/>
      <c r="D88" s="146"/>
      <c r="E88" s="142"/>
      <c r="F88" s="148"/>
      <c r="G88" s="149"/>
      <c r="H88" s="149"/>
      <c r="I88" s="133" t="str">
        <f t="shared" si="12"/>
        <v/>
      </c>
      <c r="J88" s="134" t="str">
        <f t="shared" si="19"/>
        <v/>
      </c>
      <c r="K88" s="135">
        <v>99.73</v>
      </c>
      <c r="L88" s="136">
        <f t="shared" si="16"/>
        <v>6</v>
      </c>
      <c r="M88" s="137" t="str">
        <f t="shared" si="11"/>
        <v/>
      </c>
      <c r="N88" s="138" t="str">
        <f t="shared" si="20"/>
        <v/>
      </c>
      <c r="O88" s="139" t="str">
        <f t="shared" si="18"/>
        <v/>
      </c>
      <c r="P88" s="47"/>
      <c r="Q88" s="140" t="str">
        <f t="shared" si="17"/>
        <v/>
      </c>
    </row>
    <row r="89" spans="1:17" x14ac:dyDescent="0.2">
      <c r="A89" s="144"/>
      <c r="B89" s="145"/>
      <c r="C89" s="146"/>
      <c r="D89" s="146"/>
      <c r="E89" s="142"/>
      <c r="F89" s="148"/>
      <c r="G89" s="149"/>
      <c r="H89" s="149"/>
      <c r="I89" s="133" t="str">
        <f t="shared" si="12"/>
        <v/>
      </c>
      <c r="J89" s="134" t="str">
        <f t="shared" si="19"/>
        <v/>
      </c>
      <c r="K89" s="135">
        <v>99.73</v>
      </c>
      <c r="L89" s="136">
        <f t="shared" si="16"/>
        <v>6</v>
      </c>
      <c r="M89" s="137" t="str">
        <f t="shared" ref="M89:M152" si="21">IF(I89="","",((G89-E81)/L89)*storypoints_kalibrierung)</f>
        <v/>
      </c>
      <c r="N89" s="138" t="str">
        <f t="shared" si="20"/>
        <v/>
      </c>
      <c r="O89" s="139" t="str">
        <f t="shared" si="18"/>
        <v/>
      </c>
      <c r="P89" s="47"/>
      <c r="Q89" s="140" t="str">
        <f t="shared" si="17"/>
        <v/>
      </c>
    </row>
    <row r="90" spans="1:17" x14ac:dyDescent="0.2">
      <c r="A90" s="144"/>
      <c r="B90" s="145"/>
      <c r="C90" s="146"/>
      <c r="D90" s="146"/>
      <c r="E90" s="142"/>
      <c r="F90" s="148"/>
      <c r="G90" s="149"/>
      <c r="H90" s="149"/>
      <c r="I90" s="133" t="str">
        <f t="shared" si="12"/>
        <v/>
      </c>
      <c r="J90" s="134" t="str">
        <f t="shared" si="19"/>
        <v/>
      </c>
      <c r="K90" s="135">
        <v>99.73</v>
      </c>
      <c r="L90" s="136">
        <f t="shared" si="16"/>
        <v>6</v>
      </c>
      <c r="M90" s="137" t="str">
        <f t="shared" si="21"/>
        <v/>
      </c>
      <c r="N90" s="138" t="str">
        <f t="shared" si="20"/>
        <v/>
      </c>
      <c r="O90" s="139" t="str">
        <f t="shared" si="18"/>
        <v/>
      </c>
      <c r="P90" s="47"/>
      <c r="Q90" s="140" t="str">
        <f t="shared" si="17"/>
        <v/>
      </c>
    </row>
    <row r="91" spans="1:17" x14ac:dyDescent="0.2">
      <c r="A91" s="144"/>
      <c r="B91" s="145"/>
      <c r="C91" s="146"/>
      <c r="D91" s="146"/>
      <c r="E91" s="142"/>
      <c r="F91" s="148"/>
      <c r="G91" s="149"/>
      <c r="H91" s="149"/>
      <c r="I91" s="133" t="str">
        <f t="shared" si="12"/>
        <v/>
      </c>
      <c r="J91" s="134" t="str">
        <f t="shared" si="19"/>
        <v/>
      </c>
      <c r="K91" s="135">
        <v>99.73</v>
      </c>
      <c r="L91" s="136">
        <f t="shared" si="16"/>
        <v>6</v>
      </c>
      <c r="M91" s="137" t="str">
        <f t="shared" si="21"/>
        <v/>
      </c>
      <c r="N91" s="138" t="str">
        <f t="shared" si="20"/>
        <v/>
      </c>
      <c r="O91" s="139" t="str">
        <f t="shared" si="18"/>
        <v/>
      </c>
      <c r="P91" s="47"/>
      <c r="Q91" s="140" t="str">
        <f t="shared" si="17"/>
        <v/>
      </c>
    </row>
    <row r="92" spans="1:17" x14ac:dyDescent="0.2">
      <c r="A92" s="144"/>
      <c r="B92" s="145"/>
      <c r="C92" s="146"/>
      <c r="D92" s="146"/>
      <c r="E92" s="142"/>
      <c r="F92" s="148"/>
      <c r="G92" s="149"/>
      <c r="H92" s="149"/>
      <c r="I92" s="133" t="str">
        <f t="shared" ref="I92:I155" si="22">IF(OR(E84="",F92="",G92=""),"",(E84+(4*F92)+G92)/6)</f>
        <v/>
      </c>
      <c r="J92" s="134" t="str">
        <f t="shared" si="19"/>
        <v/>
      </c>
      <c r="K92" s="135">
        <v>99.73</v>
      </c>
      <c r="L92" s="136">
        <f t="shared" si="16"/>
        <v>6</v>
      </c>
      <c r="M92" s="137" t="str">
        <f t="shared" si="21"/>
        <v/>
      </c>
      <c r="N92" s="138" t="str">
        <f t="shared" si="20"/>
        <v/>
      </c>
      <c r="O92" s="139" t="str">
        <f t="shared" si="18"/>
        <v/>
      </c>
      <c r="P92" s="47"/>
      <c r="Q92" s="140" t="str">
        <f t="shared" si="17"/>
        <v/>
      </c>
    </row>
    <row r="93" spans="1:17" x14ac:dyDescent="0.2">
      <c r="A93" s="144"/>
      <c r="B93" s="145"/>
      <c r="C93" s="142"/>
      <c r="D93" s="142"/>
      <c r="E93" s="146"/>
      <c r="F93" s="148"/>
      <c r="G93" s="149"/>
      <c r="H93" s="149"/>
      <c r="I93" s="133" t="str">
        <f t="shared" si="22"/>
        <v/>
      </c>
      <c r="J93" s="134" t="str">
        <f t="shared" si="19"/>
        <v/>
      </c>
      <c r="K93" s="135">
        <v>99.73</v>
      </c>
      <c r="L93" s="136">
        <f t="shared" si="16"/>
        <v>6</v>
      </c>
      <c r="M93" s="137" t="str">
        <f t="shared" si="21"/>
        <v/>
      </c>
      <c r="N93" s="138" t="str">
        <f t="shared" si="20"/>
        <v/>
      </c>
      <c r="O93" s="139" t="str">
        <f t="shared" si="18"/>
        <v/>
      </c>
      <c r="P93" s="47"/>
      <c r="Q93" s="140" t="str">
        <f t="shared" si="17"/>
        <v/>
      </c>
    </row>
    <row r="94" spans="1:17" x14ac:dyDescent="0.2">
      <c r="A94" s="144"/>
      <c r="B94" s="145"/>
      <c r="C94" s="142"/>
      <c r="D94" s="142"/>
      <c r="E94" s="146"/>
      <c r="F94" s="148"/>
      <c r="G94" s="149"/>
      <c r="H94" s="149"/>
      <c r="I94" s="133" t="str">
        <f t="shared" si="22"/>
        <v/>
      </c>
      <c r="J94" s="134" t="str">
        <f t="shared" si="19"/>
        <v/>
      </c>
      <c r="K94" s="135">
        <v>99.73</v>
      </c>
      <c r="L94" s="136">
        <f t="shared" si="16"/>
        <v>6</v>
      </c>
      <c r="M94" s="137" t="str">
        <f t="shared" si="21"/>
        <v/>
      </c>
      <c r="N94" s="138" t="str">
        <f t="shared" si="20"/>
        <v/>
      </c>
      <c r="O94" s="139" t="str">
        <f t="shared" si="18"/>
        <v/>
      </c>
      <c r="P94" s="47"/>
      <c r="Q94" s="140" t="str">
        <f t="shared" si="17"/>
        <v/>
      </c>
    </row>
    <row r="95" spans="1:17" x14ac:dyDescent="0.2">
      <c r="A95" s="144"/>
      <c r="B95" s="145"/>
      <c r="C95" s="142"/>
      <c r="D95" s="142"/>
      <c r="E95" s="146"/>
      <c r="F95" s="148"/>
      <c r="G95" s="149"/>
      <c r="H95" s="149"/>
      <c r="I95" s="133" t="str">
        <f t="shared" si="22"/>
        <v/>
      </c>
      <c r="J95" s="134" t="str">
        <f t="shared" si="19"/>
        <v/>
      </c>
      <c r="K95" s="135">
        <v>99.73</v>
      </c>
      <c r="L95" s="136">
        <f t="shared" si="16"/>
        <v>6</v>
      </c>
      <c r="M95" s="137" t="str">
        <f t="shared" si="21"/>
        <v/>
      </c>
      <c r="N95" s="138" t="str">
        <f t="shared" si="20"/>
        <v/>
      </c>
      <c r="O95" s="139" t="str">
        <f t="shared" si="18"/>
        <v/>
      </c>
      <c r="P95" s="47"/>
      <c r="Q95" s="140" t="str">
        <f t="shared" si="17"/>
        <v/>
      </c>
    </row>
    <row r="96" spans="1:17" x14ac:dyDescent="0.2">
      <c r="A96" s="144"/>
      <c r="B96" s="145"/>
      <c r="C96" s="142"/>
      <c r="D96" s="142"/>
      <c r="E96" s="146"/>
      <c r="F96" s="148"/>
      <c r="G96" s="149"/>
      <c r="H96" s="149"/>
      <c r="I96" s="133" t="str">
        <f t="shared" si="22"/>
        <v/>
      </c>
      <c r="J96" s="134" t="str">
        <f t="shared" si="19"/>
        <v/>
      </c>
      <c r="K96" s="135">
        <v>99.73</v>
      </c>
      <c r="L96" s="136">
        <f t="shared" si="16"/>
        <v>6</v>
      </c>
      <c r="M96" s="137" t="str">
        <f t="shared" si="21"/>
        <v/>
      </c>
      <c r="N96" s="138" t="str">
        <f t="shared" si="20"/>
        <v/>
      </c>
      <c r="O96" s="139" t="str">
        <f t="shared" si="18"/>
        <v/>
      </c>
      <c r="P96" s="47"/>
      <c r="Q96" s="140" t="str">
        <f t="shared" si="17"/>
        <v/>
      </c>
    </row>
    <row r="97" spans="1:17" x14ac:dyDescent="0.2">
      <c r="A97" s="144"/>
      <c r="B97" s="145"/>
      <c r="C97" s="142"/>
      <c r="D97" s="142"/>
      <c r="E97" s="146"/>
      <c r="F97" s="148"/>
      <c r="G97" s="149"/>
      <c r="H97" s="149"/>
      <c r="I97" s="133" t="str">
        <f t="shared" si="22"/>
        <v/>
      </c>
      <c r="J97" s="134" t="str">
        <f t="shared" si="19"/>
        <v/>
      </c>
      <c r="K97" s="135">
        <v>99.73</v>
      </c>
      <c r="L97" s="136">
        <f t="shared" si="16"/>
        <v>6</v>
      </c>
      <c r="M97" s="137" t="str">
        <f t="shared" si="21"/>
        <v/>
      </c>
      <c r="N97" s="138" t="str">
        <f t="shared" si="20"/>
        <v/>
      </c>
      <c r="O97" s="139" t="str">
        <f t="shared" si="18"/>
        <v/>
      </c>
      <c r="P97" s="47"/>
      <c r="Q97" s="140" t="str">
        <f t="shared" si="17"/>
        <v/>
      </c>
    </row>
    <row r="98" spans="1:17" x14ac:dyDescent="0.2">
      <c r="A98" s="144"/>
      <c r="B98" s="145"/>
      <c r="C98" s="142"/>
      <c r="D98" s="142"/>
      <c r="E98" s="146"/>
      <c r="F98" s="148"/>
      <c r="G98" s="149"/>
      <c r="H98" s="149"/>
      <c r="I98" s="133" t="str">
        <f t="shared" si="22"/>
        <v/>
      </c>
      <c r="J98" s="134" t="str">
        <f t="shared" si="19"/>
        <v/>
      </c>
      <c r="K98" s="135">
        <v>99.73</v>
      </c>
      <c r="L98" s="136">
        <f t="shared" si="16"/>
        <v>6</v>
      </c>
      <c r="M98" s="137" t="str">
        <f t="shared" si="21"/>
        <v/>
      </c>
      <c r="N98" s="138" t="str">
        <f t="shared" si="20"/>
        <v/>
      </c>
      <c r="O98" s="139" t="str">
        <f t="shared" si="18"/>
        <v/>
      </c>
      <c r="P98" s="47"/>
      <c r="Q98" s="140" t="str">
        <f t="shared" si="17"/>
        <v/>
      </c>
    </row>
    <row r="99" spans="1:17" x14ac:dyDescent="0.2">
      <c r="A99" s="144"/>
      <c r="B99" s="145"/>
      <c r="C99" s="142"/>
      <c r="D99" s="142"/>
      <c r="E99" s="146"/>
      <c r="F99" s="148"/>
      <c r="G99" s="149"/>
      <c r="H99" s="149"/>
      <c r="I99" s="133" t="str">
        <f t="shared" si="22"/>
        <v/>
      </c>
      <c r="J99" s="134" t="str">
        <f t="shared" si="19"/>
        <v/>
      </c>
      <c r="K99" s="135">
        <v>99.73</v>
      </c>
      <c r="L99" s="136">
        <f t="shared" si="16"/>
        <v>6</v>
      </c>
      <c r="M99" s="137" t="str">
        <f t="shared" si="21"/>
        <v/>
      </c>
      <c r="N99" s="138" t="str">
        <f t="shared" si="20"/>
        <v/>
      </c>
      <c r="O99" s="139" t="str">
        <f t="shared" si="18"/>
        <v/>
      </c>
      <c r="P99" s="47"/>
      <c r="Q99" s="140" t="str">
        <f t="shared" si="17"/>
        <v/>
      </c>
    </row>
    <row r="100" spans="1:17" x14ac:dyDescent="0.2">
      <c r="A100" s="144"/>
      <c r="B100" s="145"/>
      <c r="C100" s="142"/>
      <c r="D100" s="142"/>
      <c r="E100" s="146"/>
      <c r="F100" s="148"/>
      <c r="G100" s="149"/>
      <c r="H100" s="149"/>
      <c r="I100" s="133" t="str">
        <f t="shared" si="22"/>
        <v/>
      </c>
      <c r="J100" s="134" t="str">
        <f t="shared" si="19"/>
        <v/>
      </c>
      <c r="K100" s="135">
        <v>99.73</v>
      </c>
      <c r="L100" s="136">
        <f t="shared" si="16"/>
        <v>6</v>
      </c>
      <c r="M100" s="137" t="str">
        <f t="shared" si="21"/>
        <v/>
      </c>
      <c r="N100" s="138" t="str">
        <f t="shared" si="20"/>
        <v/>
      </c>
      <c r="O100" s="139" t="str">
        <f t="shared" si="18"/>
        <v/>
      </c>
      <c r="P100" s="47"/>
      <c r="Q100" s="140" t="str">
        <f t="shared" si="17"/>
        <v/>
      </c>
    </row>
    <row r="101" spans="1:17" x14ac:dyDescent="0.2">
      <c r="A101" s="144"/>
      <c r="B101" s="145"/>
      <c r="C101" s="142"/>
      <c r="D101" s="142"/>
      <c r="E101" s="146"/>
      <c r="F101" s="146"/>
      <c r="G101" s="146"/>
      <c r="H101" s="142"/>
      <c r="I101" s="133" t="str">
        <f t="shared" si="22"/>
        <v/>
      </c>
      <c r="J101" s="134" t="str">
        <f t="shared" si="19"/>
        <v/>
      </c>
      <c r="K101" s="135">
        <v>99.73</v>
      </c>
      <c r="L101" s="136">
        <f t="shared" si="16"/>
        <v>6</v>
      </c>
      <c r="M101" s="137" t="str">
        <f t="shared" si="21"/>
        <v/>
      </c>
      <c r="N101" s="138" t="str">
        <f t="shared" si="20"/>
        <v/>
      </c>
      <c r="O101" s="139" t="str">
        <f t="shared" si="18"/>
        <v/>
      </c>
      <c r="P101" s="47"/>
      <c r="Q101" s="140" t="str">
        <f t="shared" si="17"/>
        <v/>
      </c>
    </row>
    <row r="102" spans="1:17" x14ac:dyDescent="0.2">
      <c r="A102" s="144"/>
      <c r="B102" s="145"/>
      <c r="C102" s="142"/>
      <c r="D102" s="142"/>
      <c r="E102" s="146"/>
      <c r="F102" s="146"/>
      <c r="G102" s="146"/>
      <c r="H102" s="142"/>
      <c r="I102" s="133" t="str">
        <f t="shared" si="22"/>
        <v/>
      </c>
      <c r="J102" s="134" t="str">
        <f t="shared" si="19"/>
        <v/>
      </c>
      <c r="K102" s="135">
        <v>99.73</v>
      </c>
      <c r="L102" s="136">
        <f t="shared" si="16"/>
        <v>6</v>
      </c>
      <c r="M102" s="137" t="str">
        <f t="shared" si="21"/>
        <v/>
      </c>
      <c r="N102" s="138" t="str">
        <f t="shared" si="20"/>
        <v/>
      </c>
      <c r="O102" s="139" t="str">
        <f t="shared" si="18"/>
        <v/>
      </c>
      <c r="P102" s="47"/>
      <c r="Q102" s="140" t="str">
        <f t="shared" si="17"/>
        <v/>
      </c>
    </row>
    <row r="103" spans="1:17" x14ac:dyDescent="0.2">
      <c r="A103" s="144"/>
      <c r="B103" s="145"/>
      <c r="C103" s="142"/>
      <c r="D103" s="142"/>
      <c r="E103" s="146"/>
      <c r="F103" s="146"/>
      <c r="G103" s="146"/>
      <c r="H103" s="142"/>
      <c r="I103" s="133" t="str">
        <f t="shared" si="22"/>
        <v/>
      </c>
      <c r="J103" s="134" t="str">
        <f t="shared" si="19"/>
        <v/>
      </c>
      <c r="K103" s="135">
        <v>99.73</v>
      </c>
      <c r="L103" s="136">
        <f t="shared" si="16"/>
        <v>6</v>
      </c>
      <c r="M103" s="137" t="str">
        <f t="shared" si="21"/>
        <v/>
      </c>
      <c r="N103" s="138" t="str">
        <f t="shared" si="20"/>
        <v/>
      </c>
      <c r="O103" s="139" t="str">
        <f t="shared" si="18"/>
        <v/>
      </c>
      <c r="P103" s="47"/>
      <c r="Q103" s="140" t="str">
        <f t="shared" si="17"/>
        <v/>
      </c>
    </row>
    <row r="104" spans="1:17" x14ac:dyDescent="0.2">
      <c r="A104" s="144"/>
      <c r="B104" s="145"/>
      <c r="C104" s="142"/>
      <c r="D104" s="142"/>
      <c r="E104" s="146"/>
      <c r="F104" s="146"/>
      <c r="G104" s="146"/>
      <c r="H104" s="142"/>
      <c r="I104" s="133" t="str">
        <f t="shared" si="22"/>
        <v/>
      </c>
      <c r="J104" s="134" t="str">
        <f t="shared" si="19"/>
        <v/>
      </c>
      <c r="K104" s="135">
        <v>99.73</v>
      </c>
      <c r="L104" s="136">
        <f t="shared" si="16"/>
        <v>6</v>
      </c>
      <c r="M104" s="137" t="str">
        <f t="shared" si="21"/>
        <v/>
      </c>
      <c r="N104" s="138" t="str">
        <f t="shared" si="20"/>
        <v/>
      </c>
      <c r="O104" s="139" t="str">
        <f t="shared" si="18"/>
        <v/>
      </c>
      <c r="P104" s="47"/>
      <c r="Q104" s="140" t="str">
        <f t="shared" si="17"/>
        <v/>
      </c>
    </row>
    <row r="105" spans="1:17" x14ac:dyDescent="0.2">
      <c r="A105" s="144"/>
      <c r="B105" s="145"/>
      <c r="C105" s="142"/>
      <c r="D105" s="142"/>
      <c r="E105" s="146"/>
      <c r="F105" s="146"/>
      <c r="G105" s="146"/>
      <c r="H105" s="142"/>
      <c r="I105" s="133" t="str">
        <f t="shared" si="22"/>
        <v/>
      </c>
      <c r="J105" s="134" t="str">
        <f t="shared" si="19"/>
        <v/>
      </c>
      <c r="K105" s="135">
        <v>99.73</v>
      </c>
      <c r="L105" s="136">
        <f t="shared" si="16"/>
        <v>6</v>
      </c>
      <c r="M105" s="137" t="str">
        <f t="shared" si="21"/>
        <v/>
      </c>
      <c r="N105" s="138" t="str">
        <f t="shared" si="20"/>
        <v/>
      </c>
      <c r="O105" s="139" t="str">
        <f t="shared" si="18"/>
        <v/>
      </c>
      <c r="P105" s="47"/>
      <c r="Q105" s="140" t="str">
        <f t="shared" si="17"/>
        <v/>
      </c>
    </row>
    <row r="106" spans="1:17" x14ac:dyDescent="0.2">
      <c r="A106" s="144"/>
      <c r="B106" s="145"/>
      <c r="C106" s="142"/>
      <c r="D106" s="142"/>
      <c r="E106" s="146"/>
      <c r="F106" s="146"/>
      <c r="G106" s="146"/>
      <c r="H106" s="142"/>
      <c r="I106" s="133" t="str">
        <f t="shared" si="22"/>
        <v/>
      </c>
      <c r="J106" s="134" t="str">
        <f t="shared" si="19"/>
        <v/>
      </c>
      <c r="K106" s="135">
        <v>99.73</v>
      </c>
      <c r="L106" s="136">
        <f t="shared" si="16"/>
        <v>6</v>
      </c>
      <c r="M106" s="137" t="str">
        <f t="shared" si="21"/>
        <v/>
      </c>
      <c r="N106" s="138" t="str">
        <f t="shared" si="20"/>
        <v/>
      </c>
      <c r="O106" s="139" t="str">
        <f t="shared" si="18"/>
        <v/>
      </c>
      <c r="P106" s="47"/>
      <c r="Q106" s="140" t="str">
        <f t="shared" si="17"/>
        <v/>
      </c>
    </row>
    <row r="107" spans="1:17" x14ac:dyDescent="0.2">
      <c r="A107" s="144"/>
      <c r="B107" s="145"/>
      <c r="C107" s="142"/>
      <c r="D107" s="142"/>
      <c r="E107" s="146"/>
      <c r="F107" s="146"/>
      <c r="G107" s="146"/>
      <c r="H107" s="142"/>
      <c r="I107" s="133" t="str">
        <f t="shared" si="22"/>
        <v/>
      </c>
      <c r="J107" s="134" t="str">
        <f t="shared" si="19"/>
        <v/>
      </c>
      <c r="K107" s="135">
        <v>99.73</v>
      </c>
      <c r="L107" s="136">
        <f t="shared" si="16"/>
        <v>6</v>
      </c>
      <c r="M107" s="137" t="str">
        <f t="shared" si="21"/>
        <v/>
      </c>
      <c r="N107" s="138" t="str">
        <f t="shared" si="20"/>
        <v/>
      </c>
      <c r="O107" s="139" t="str">
        <f t="shared" si="18"/>
        <v/>
      </c>
      <c r="P107" s="47"/>
      <c r="Q107" s="140" t="str">
        <f t="shared" si="17"/>
        <v/>
      </c>
    </row>
    <row r="108" spans="1:17" x14ac:dyDescent="0.2">
      <c r="A108" s="144"/>
      <c r="B108" s="145"/>
      <c r="C108" s="142"/>
      <c r="D108" s="142"/>
      <c r="E108" s="146"/>
      <c r="F108" s="146"/>
      <c r="G108" s="146"/>
      <c r="H108" s="142"/>
      <c r="I108" s="133" t="str">
        <f t="shared" si="22"/>
        <v/>
      </c>
      <c r="J108" s="134" t="str">
        <f t="shared" si="19"/>
        <v/>
      </c>
      <c r="K108" s="135">
        <v>99.73</v>
      </c>
      <c r="L108" s="136">
        <f t="shared" si="16"/>
        <v>6</v>
      </c>
      <c r="M108" s="137" t="str">
        <f t="shared" si="21"/>
        <v/>
      </c>
      <c r="N108" s="138" t="str">
        <f t="shared" si="20"/>
        <v/>
      </c>
      <c r="O108" s="139" t="str">
        <f t="shared" si="18"/>
        <v/>
      </c>
      <c r="P108" s="47"/>
      <c r="Q108" s="140" t="str">
        <f t="shared" si="17"/>
        <v/>
      </c>
    </row>
    <row r="109" spans="1:17" x14ac:dyDescent="0.2">
      <c r="A109" s="144"/>
      <c r="B109" s="145"/>
      <c r="C109" s="142"/>
      <c r="D109" s="142"/>
      <c r="E109" s="146"/>
      <c r="F109" s="146"/>
      <c r="G109" s="146"/>
      <c r="H109" s="142"/>
      <c r="I109" s="133" t="str">
        <f t="shared" si="22"/>
        <v/>
      </c>
      <c r="J109" s="134" t="str">
        <f t="shared" si="19"/>
        <v/>
      </c>
      <c r="K109" s="135">
        <v>99.73</v>
      </c>
      <c r="L109" s="136">
        <f t="shared" si="16"/>
        <v>6</v>
      </c>
      <c r="M109" s="137" t="str">
        <f t="shared" si="21"/>
        <v/>
      </c>
      <c r="N109" s="138" t="str">
        <f t="shared" si="20"/>
        <v/>
      </c>
      <c r="O109" s="139" t="str">
        <f t="shared" si="18"/>
        <v/>
      </c>
      <c r="P109" s="47"/>
      <c r="Q109" s="140" t="str">
        <f t="shared" si="17"/>
        <v/>
      </c>
    </row>
    <row r="110" spans="1:17" x14ac:dyDescent="0.2">
      <c r="A110" s="144"/>
      <c r="B110" s="145"/>
      <c r="C110" s="142"/>
      <c r="D110" s="142"/>
      <c r="E110" s="146"/>
      <c r="F110" s="146"/>
      <c r="G110" s="146"/>
      <c r="H110" s="142"/>
      <c r="I110" s="133" t="str">
        <f t="shared" si="22"/>
        <v/>
      </c>
      <c r="J110" s="134" t="str">
        <f t="shared" si="19"/>
        <v/>
      </c>
      <c r="K110" s="135">
        <v>99.73</v>
      </c>
      <c r="L110" s="136">
        <f t="shared" si="16"/>
        <v>6</v>
      </c>
      <c r="M110" s="137" t="str">
        <f t="shared" si="21"/>
        <v/>
      </c>
      <c r="N110" s="138" t="str">
        <f t="shared" si="20"/>
        <v/>
      </c>
      <c r="O110" s="139" t="str">
        <f t="shared" si="18"/>
        <v/>
      </c>
      <c r="P110" s="47"/>
      <c r="Q110" s="140" t="str">
        <f t="shared" si="17"/>
        <v/>
      </c>
    </row>
    <row r="111" spans="1:17" x14ac:dyDescent="0.2">
      <c r="A111" s="144"/>
      <c r="B111" s="145"/>
      <c r="C111" s="142"/>
      <c r="D111" s="142"/>
      <c r="E111" s="146"/>
      <c r="F111" s="146"/>
      <c r="G111" s="146"/>
      <c r="H111" s="142"/>
      <c r="I111" s="133" t="str">
        <f t="shared" si="22"/>
        <v/>
      </c>
      <c r="J111" s="134" t="str">
        <f t="shared" si="19"/>
        <v/>
      </c>
      <c r="K111" s="135">
        <v>99.73</v>
      </c>
      <c r="L111" s="136">
        <f t="shared" si="16"/>
        <v>6</v>
      </c>
      <c r="M111" s="137" t="str">
        <f t="shared" si="21"/>
        <v/>
      </c>
      <c r="N111" s="138" t="str">
        <f t="shared" si="20"/>
        <v/>
      </c>
      <c r="O111" s="139" t="str">
        <f t="shared" si="18"/>
        <v/>
      </c>
      <c r="P111" s="47"/>
      <c r="Q111" s="140" t="str">
        <f t="shared" si="17"/>
        <v/>
      </c>
    </row>
    <row r="112" spans="1:17" x14ac:dyDescent="0.2">
      <c r="A112" s="144"/>
      <c r="B112" s="145"/>
      <c r="C112" s="142"/>
      <c r="D112" s="142"/>
      <c r="E112" s="146"/>
      <c r="F112" s="146"/>
      <c r="G112" s="146"/>
      <c r="H112" s="142"/>
      <c r="I112" s="133" t="str">
        <f t="shared" si="22"/>
        <v/>
      </c>
      <c r="J112" s="134" t="str">
        <f t="shared" si="19"/>
        <v/>
      </c>
      <c r="K112" s="135">
        <v>99.73</v>
      </c>
      <c r="L112" s="136">
        <f t="shared" ref="L112:L175" si="23">INDEX(prozentsatz_divisor,(MATCH(K112,prozentsatz_divisor_prozent,-1)+1),2)</f>
        <v>6</v>
      </c>
      <c r="M112" s="137" t="str">
        <f t="shared" si="21"/>
        <v/>
      </c>
      <c r="N112" s="138" t="str">
        <f t="shared" si="20"/>
        <v/>
      </c>
      <c r="O112" s="139" t="str">
        <f t="shared" si="18"/>
        <v/>
      </c>
      <c r="P112" s="47"/>
      <c r="Q112" s="140" t="str">
        <f t="shared" ref="Q112:Q175" si="24">IF(OR(O112="",P112=""),"",INDEX(businessvalue_kalibrierung, MATCH(O112,businessvalue_kalibrierung_aufwand,0),MATCH(P112,businessvalue_kalibrierung_businesswert,0)))</f>
        <v/>
      </c>
    </row>
    <row r="113" spans="1:17" x14ac:dyDescent="0.2">
      <c r="A113" s="144"/>
      <c r="B113" s="145"/>
      <c r="C113" s="142"/>
      <c r="D113" s="142"/>
      <c r="E113" s="146"/>
      <c r="F113" s="146"/>
      <c r="G113" s="146"/>
      <c r="H113" s="142"/>
      <c r="I113" s="133" t="str">
        <f t="shared" si="22"/>
        <v/>
      </c>
      <c r="J113" s="134" t="str">
        <f t="shared" si="19"/>
        <v/>
      </c>
      <c r="K113" s="135">
        <v>99.73</v>
      </c>
      <c r="L113" s="136">
        <f t="shared" si="23"/>
        <v>6</v>
      </c>
      <c r="M113" s="137" t="str">
        <f t="shared" si="21"/>
        <v/>
      </c>
      <c r="N113" s="138" t="str">
        <f t="shared" si="20"/>
        <v/>
      </c>
      <c r="O113" s="139" t="str">
        <f t="shared" si="18"/>
        <v/>
      </c>
      <c r="P113" s="47"/>
      <c r="Q113" s="140" t="str">
        <f t="shared" si="24"/>
        <v/>
      </c>
    </row>
    <row r="114" spans="1:17" x14ac:dyDescent="0.2">
      <c r="A114" s="144"/>
      <c r="B114" s="145"/>
      <c r="C114" s="142"/>
      <c r="D114" s="142"/>
      <c r="E114" s="146"/>
      <c r="F114" s="146"/>
      <c r="G114" s="146"/>
      <c r="H114" s="142"/>
      <c r="I114" s="133" t="str">
        <f t="shared" si="22"/>
        <v/>
      </c>
      <c r="J114" s="134" t="str">
        <f t="shared" si="19"/>
        <v/>
      </c>
      <c r="K114" s="135">
        <v>99.73</v>
      </c>
      <c r="L114" s="136">
        <f t="shared" si="23"/>
        <v>6</v>
      </c>
      <c r="M114" s="137" t="str">
        <f t="shared" si="21"/>
        <v/>
      </c>
      <c r="N114" s="138" t="str">
        <f t="shared" si="20"/>
        <v/>
      </c>
      <c r="O114" s="139" t="str">
        <f t="shared" si="18"/>
        <v/>
      </c>
      <c r="P114" s="47"/>
      <c r="Q114" s="140" t="str">
        <f t="shared" si="24"/>
        <v/>
      </c>
    </row>
    <row r="115" spans="1:17" x14ac:dyDescent="0.2">
      <c r="A115" s="144"/>
      <c r="B115" s="145"/>
      <c r="C115" s="142"/>
      <c r="D115" s="142"/>
      <c r="E115" s="146"/>
      <c r="F115" s="146"/>
      <c r="G115" s="146"/>
      <c r="H115" s="142"/>
      <c r="I115" s="133" t="str">
        <f t="shared" si="22"/>
        <v/>
      </c>
      <c r="J115" s="134" t="str">
        <f t="shared" si="19"/>
        <v/>
      </c>
      <c r="K115" s="135">
        <v>99.73</v>
      </c>
      <c r="L115" s="136">
        <f t="shared" si="23"/>
        <v>6</v>
      </c>
      <c r="M115" s="137" t="str">
        <f t="shared" si="21"/>
        <v/>
      </c>
      <c r="N115" s="138" t="str">
        <f t="shared" si="20"/>
        <v/>
      </c>
      <c r="O115" s="139" t="str">
        <f t="shared" si="18"/>
        <v/>
      </c>
      <c r="P115" s="47"/>
      <c r="Q115" s="140" t="str">
        <f t="shared" si="24"/>
        <v/>
      </c>
    </row>
    <row r="116" spans="1:17" x14ac:dyDescent="0.2">
      <c r="A116" s="144"/>
      <c r="B116" s="145"/>
      <c r="C116" s="142"/>
      <c r="D116" s="142"/>
      <c r="E116" s="146"/>
      <c r="F116" s="146"/>
      <c r="G116" s="146"/>
      <c r="H116" s="142"/>
      <c r="I116" s="133" t="str">
        <f t="shared" si="22"/>
        <v/>
      </c>
      <c r="J116" s="134" t="str">
        <f t="shared" si="19"/>
        <v/>
      </c>
      <c r="K116" s="135">
        <v>99.73</v>
      </c>
      <c r="L116" s="136">
        <f t="shared" si="23"/>
        <v>6</v>
      </c>
      <c r="M116" s="137" t="str">
        <f t="shared" si="21"/>
        <v/>
      </c>
      <c r="N116" s="138" t="str">
        <f t="shared" si="20"/>
        <v/>
      </c>
      <c r="O116" s="139" t="str">
        <f t="shared" si="18"/>
        <v/>
      </c>
      <c r="P116" s="47"/>
      <c r="Q116" s="140" t="str">
        <f t="shared" si="24"/>
        <v/>
      </c>
    </row>
    <row r="117" spans="1:17" x14ac:dyDescent="0.2">
      <c r="A117" s="144"/>
      <c r="B117" s="145"/>
      <c r="C117" s="142"/>
      <c r="D117" s="142"/>
      <c r="E117" s="146"/>
      <c r="F117" s="146"/>
      <c r="G117" s="146"/>
      <c r="H117" s="142"/>
      <c r="I117" s="133" t="str">
        <f t="shared" si="22"/>
        <v/>
      </c>
      <c r="J117" s="134" t="str">
        <f t="shared" si="19"/>
        <v/>
      </c>
      <c r="K117" s="135">
        <v>99.73</v>
      </c>
      <c r="L117" s="136">
        <f t="shared" si="23"/>
        <v>6</v>
      </c>
      <c r="M117" s="137" t="str">
        <f t="shared" si="21"/>
        <v/>
      </c>
      <c r="N117" s="138" t="str">
        <f t="shared" si="20"/>
        <v/>
      </c>
      <c r="O117" s="139" t="str">
        <f t="shared" si="18"/>
        <v/>
      </c>
      <c r="P117" s="47"/>
      <c r="Q117" s="140" t="str">
        <f t="shared" si="24"/>
        <v/>
      </c>
    </row>
    <row r="118" spans="1:17" x14ac:dyDescent="0.2">
      <c r="A118" s="144"/>
      <c r="B118" s="145"/>
      <c r="C118" s="142"/>
      <c r="D118" s="142"/>
      <c r="E118" s="146"/>
      <c r="F118" s="146"/>
      <c r="G118" s="146"/>
      <c r="H118" s="142"/>
      <c r="I118" s="133" t="str">
        <f t="shared" si="22"/>
        <v/>
      </c>
      <c r="J118" s="134" t="str">
        <f t="shared" si="19"/>
        <v/>
      </c>
      <c r="K118" s="135">
        <v>99.73</v>
      </c>
      <c r="L118" s="136">
        <f t="shared" si="23"/>
        <v>6</v>
      </c>
      <c r="M118" s="137" t="str">
        <f t="shared" si="21"/>
        <v/>
      </c>
      <c r="N118" s="138" t="str">
        <f t="shared" si="20"/>
        <v/>
      </c>
      <c r="O118" s="139" t="str">
        <f t="shared" si="18"/>
        <v/>
      </c>
      <c r="P118" s="47"/>
      <c r="Q118" s="140" t="str">
        <f t="shared" si="24"/>
        <v/>
      </c>
    </row>
    <row r="119" spans="1:17" x14ac:dyDescent="0.2">
      <c r="A119" s="144"/>
      <c r="B119" s="145"/>
      <c r="C119" s="142"/>
      <c r="D119" s="142"/>
      <c r="E119" s="146"/>
      <c r="F119" s="146"/>
      <c r="G119" s="146"/>
      <c r="H119" s="142"/>
      <c r="I119" s="133" t="str">
        <f t="shared" si="22"/>
        <v/>
      </c>
      <c r="J119" s="134" t="str">
        <f t="shared" si="19"/>
        <v/>
      </c>
      <c r="K119" s="135">
        <v>99.73</v>
      </c>
      <c r="L119" s="136">
        <f t="shared" si="23"/>
        <v>6</v>
      </c>
      <c r="M119" s="137" t="str">
        <f t="shared" si="21"/>
        <v/>
      </c>
      <c r="N119" s="138" t="str">
        <f t="shared" si="20"/>
        <v/>
      </c>
      <c r="O119" s="139" t="str">
        <f t="shared" si="18"/>
        <v/>
      </c>
      <c r="P119" s="47"/>
      <c r="Q119" s="140" t="str">
        <f t="shared" si="24"/>
        <v/>
      </c>
    </row>
    <row r="120" spans="1:17" x14ac:dyDescent="0.2">
      <c r="A120" s="144"/>
      <c r="B120" s="145"/>
      <c r="C120" s="142"/>
      <c r="D120" s="142"/>
      <c r="E120" s="146"/>
      <c r="F120" s="146"/>
      <c r="G120" s="146"/>
      <c r="H120" s="142"/>
      <c r="I120" s="133" t="str">
        <f t="shared" si="22"/>
        <v/>
      </c>
      <c r="J120" s="134" t="str">
        <f t="shared" si="19"/>
        <v/>
      </c>
      <c r="K120" s="135">
        <v>99.73</v>
      </c>
      <c r="L120" s="136">
        <f t="shared" si="23"/>
        <v>6</v>
      </c>
      <c r="M120" s="137" t="str">
        <f t="shared" si="21"/>
        <v/>
      </c>
      <c r="N120" s="138" t="str">
        <f t="shared" si="20"/>
        <v/>
      </c>
      <c r="O120" s="139" t="str">
        <f t="shared" si="18"/>
        <v/>
      </c>
      <c r="P120" s="47"/>
      <c r="Q120" s="140" t="str">
        <f t="shared" si="24"/>
        <v/>
      </c>
    </row>
    <row r="121" spans="1:17" x14ac:dyDescent="0.2">
      <c r="A121" s="144"/>
      <c r="B121" s="145"/>
      <c r="C121" s="142"/>
      <c r="D121" s="142"/>
      <c r="E121" s="146"/>
      <c r="F121" s="146"/>
      <c r="G121" s="146"/>
      <c r="H121" s="142"/>
      <c r="I121" s="133" t="str">
        <f t="shared" si="22"/>
        <v/>
      </c>
      <c r="J121" s="134" t="str">
        <f t="shared" si="19"/>
        <v/>
      </c>
      <c r="K121" s="135">
        <v>99.73</v>
      </c>
      <c r="L121" s="136">
        <f t="shared" si="23"/>
        <v>6</v>
      </c>
      <c r="M121" s="137" t="str">
        <f t="shared" si="21"/>
        <v/>
      </c>
      <c r="N121" s="138" t="str">
        <f t="shared" si="20"/>
        <v/>
      </c>
      <c r="O121" s="139" t="str">
        <f t="shared" si="18"/>
        <v/>
      </c>
      <c r="P121" s="47"/>
      <c r="Q121" s="140" t="str">
        <f t="shared" si="24"/>
        <v/>
      </c>
    </row>
    <row r="122" spans="1:17" x14ac:dyDescent="0.2">
      <c r="A122" s="144"/>
      <c r="B122" s="145"/>
      <c r="C122" s="142"/>
      <c r="D122" s="142"/>
      <c r="E122" s="146"/>
      <c r="F122" s="146"/>
      <c r="G122" s="146"/>
      <c r="H122" s="142"/>
      <c r="I122" s="133" t="str">
        <f t="shared" si="22"/>
        <v/>
      </c>
      <c r="J122" s="134" t="str">
        <f t="shared" si="19"/>
        <v/>
      </c>
      <c r="K122" s="135">
        <v>99.73</v>
      </c>
      <c r="L122" s="136">
        <f t="shared" si="23"/>
        <v>6</v>
      </c>
      <c r="M122" s="137" t="str">
        <f t="shared" si="21"/>
        <v/>
      </c>
      <c r="N122" s="138" t="str">
        <f t="shared" si="20"/>
        <v/>
      </c>
      <c r="O122" s="139" t="str">
        <f t="shared" si="18"/>
        <v/>
      </c>
      <c r="P122" s="47"/>
      <c r="Q122" s="140" t="str">
        <f t="shared" si="24"/>
        <v/>
      </c>
    </row>
    <row r="123" spans="1:17" x14ac:dyDescent="0.2">
      <c r="A123" s="144"/>
      <c r="B123" s="145"/>
      <c r="C123" s="142"/>
      <c r="D123" s="142"/>
      <c r="E123" s="146"/>
      <c r="F123" s="146"/>
      <c r="G123" s="146"/>
      <c r="H123" s="142"/>
      <c r="I123" s="133" t="str">
        <f t="shared" si="22"/>
        <v/>
      </c>
      <c r="J123" s="134" t="str">
        <f t="shared" si="19"/>
        <v/>
      </c>
      <c r="K123" s="135">
        <v>99.73</v>
      </c>
      <c r="L123" s="136">
        <f t="shared" si="23"/>
        <v>6</v>
      </c>
      <c r="M123" s="137" t="str">
        <f t="shared" si="21"/>
        <v/>
      </c>
      <c r="N123" s="138" t="str">
        <f t="shared" si="20"/>
        <v/>
      </c>
      <c r="O123" s="139" t="str">
        <f t="shared" si="18"/>
        <v/>
      </c>
      <c r="P123" s="47"/>
      <c r="Q123" s="140" t="str">
        <f t="shared" si="24"/>
        <v/>
      </c>
    </row>
    <row r="124" spans="1:17" x14ac:dyDescent="0.2">
      <c r="A124" s="144"/>
      <c r="B124" s="145"/>
      <c r="C124" s="142"/>
      <c r="D124" s="142"/>
      <c r="E124" s="146"/>
      <c r="F124" s="146"/>
      <c r="G124" s="146"/>
      <c r="H124" s="142"/>
      <c r="I124" s="133" t="str">
        <f t="shared" si="22"/>
        <v/>
      </c>
      <c r="J124" s="134" t="str">
        <f t="shared" si="19"/>
        <v/>
      </c>
      <c r="K124" s="135">
        <v>99.73</v>
      </c>
      <c r="L124" s="136">
        <f t="shared" si="23"/>
        <v>6</v>
      </c>
      <c r="M124" s="137" t="str">
        <f t="shared" si="21"/>
        <v/>
      </c>
      <c r="N124" s="138" t="str">
        <f t="shared" si="20"/>
        <v/>
      </c>
      <c r="O124" s="139" t="str">
        <f t="shared" si="18"/>
        <v/>
      </c>
      <c r="P124" s="47"/>
      <c r="Q124" s="140" t="str">
        <f t="shared" si="24"/>
        <v/>
      </c>
    </row>
    <row r="125" spans="1:17" x14ac:dyDescent="0.2">
      <c r="A125" s="144"/>
      <c r="B125" s="145"/>
      <c r="C125" s="142"/>
      <c r="D125" s="142"/>
      <c r="E125" s="146"/>
      <c r="F125" s="146"/>
      <c r="G125" s="146"/>
      <c r="H125" s="142"/>
      <c r="I125" s="133" t="str">
        <f t="shared" si="22"/>
        <v/>
      </c>
      <c r="J125" s="134" t="str">
        <f t="shared" si="19"/>
        <v/>
      </c>
      <c r="K125" s="135">
        <v>99.73</v>
      </c>
      <c r="L125" s="136">
        <f t="shared" si="23"/>
        <v>6</v>
      </c>
      <c r="M125" s="137" t="str">
        <f t="shared" si="21"/>
        <v/>
      </c>
      <c r="N125" s="138" t="str">
        <f t="shared" si="20"/>
        <v/>
      </c>
      <c r="O125" s="139" t="str">
        <f t="shared" si="18"/>
        <v/>
      </c>
      <c r="P125" s="47"/>
      <c r="Q125" s="140" t="str">
        <f t="shared" si="24"/>
        <v/>
      </c>
    </row>
    <row r="126" spans="1:17" x14ac:dyDescent="0.2">
      <c r="A126" s="144"/>
      <c r="B126" s="145"/>
      <c r="C126" s="142"/>
      <c r="D126" s="142"/>
      <c r="E126" s="146"/>
      <c r="F126" s="146"/>
      <c r="G126" s="146"/>
      <c r="H126" s="142"/>
      <c r="I126" s="133" t="str">
        <f t="shared" si="22"/>
        <v/>
      </c>
      <c r="J126" s="134" t="str">
        <f t="shared" si="19"/>
        <v/>
      </c>
      <c r="K126" s="135">
        <v>99.73</v>
      </c>
      <c r="L126" s="136">
        <f t="shared" si="23"/>
        <v>6</v>
      </c>
      <c r="M126" s="137" t="str">
        <f t="shared" si="21"/>
        <v/>
      </c>
      <c r="N126" s="138" t="str">
        <f t="shared" si="20"/>
        <v/>
      </c>
      <c r="O126" s="139" t="str">
        <f t="shared" si="18"/>
        <v/>
      </c>
      <c r="P126" s="47"/>
      <c r="Q126" s="140" t="str">
        <f t="shared" si="24"/>
        <v/>
      </c>
    </row>
    <row r="127" spans="1:17" x14ac:dyDescent="0.2">
      <c r="A127" s="144"/>
      <c r="B127" s="145"/>
      <c r="C127" s="142"/>
      <c r="D127" s="142"/>
      <c r="E127" s="146"/>
      <c r="F127" s="146"/>
      <c r="G127" s="146"/>
      <c r="H127" s="142"/>
      <c r="I127" s="133" t="str">
        <f t="shared" si="22"/>
        <v/>
      </c>
      <c r="J127" s="134" t="str">
        <f t="shared" si="19"/>
        <v/>
      </c>
      <c r="K127" s="135">
        <v>99.73</v>
      </c>
      <c r="L127" s="136">
        <f t="shared" si="23"/>
        <v>6</v>
      </c>
      <c r="M127" s="137" t="str">
        <f t="shared" si="21"/>
        <v/>
      </c>
      <c r="N127" s="138" t="str">
        <f t="shared" si="20"/>
        <v/>
      </c>
      <c r="O127" s="139" t="str">
        <f t="shared" si="18"/>
        <v/>
      </c>
      <c r="P127" s="47"/>
      <c r="Q127" s="140" t="str">
        <f t="shared" si="24"/>
        <v/>
      </c>
    </row>
    <row r="128" spans="1:17" x14ac:dyDescent="0.2">
      <c r="A128" s="144"/>
      <c r="B128" s="145"/>
      <c r="C128" s="142"/>
      <c r="D128" s="142"/>
      <c r="E128" s="146"/>
      <c r="F128" s="146"/>
      <c r="G128" s="146"/>
      <c r="H128" s="142"/>
      <c r="I128" s="133" t="str">
        <f t="shared" si="22"/>
        <v/>
      </c>
      <c r="J128" s="134" t="str">
        <f t="shared" si="19"/>
        <v/>
      </c>
      <c r="K128" s="135">
        <v>99.73</v>
      </c>
      <c r="L128" s="136">
        <f t="shared" si="23"/>
        <v>6</v>
      </c>
      <c r="M128" s="137" t="str">
        <f t="shared" si="21"/>
        <v/>
      </c>
      <c r="N128" s="138" t="str">
        <f t="shared" si="20"/>
        <v/>
      </c>
      <c r="O128" s="139" t="str">
        <f t="shared" si="18"/>
        <v/>
      </c>
      <c r="P128" s="47"/>
      <c r="Q128" s="140" t="str">
        <f t="shared" si="24"/>
        <v/>
      </c>
    </row>
    <row r="129" spans="1:17" x14ac:dyDescent="0.2">
      <c r="A129" s="144"/>
      <c r="B129" s="145"/>
      <c r="C129" s="142"/>
      <c r="D129" s="142"/>
      <c r="E129" s="146"/>
      <c r="F129" s="146"/>
      <c r="G129" s="146"/>
      <c r="H129" s="142"/>
      <c r="I129" s="133" t="str">
        <f t="shared" si="22"/>
        <v/>
      </c>
      <c r="J129" s="134" t="str">
        <f t="shared" si="19"/>
        <v/>
      </c>
      <c r="K129" s="135">
        <v>99.73</v>
      </c>
      <c r="L129" s="136">
        <f t="shared" si="23"/>
        <v>6</v>
      </c>
      <c r="M129" s="137" t="str">
        <f t="shared" si="21"/>
        <v/>
      </c>
      <c r="N129" s="138" t="str">
        <f t="shared" si="20"/>
        <v/>
      </c>
      <c r="O129" s="139" t="str">
        <f t="shared" si="18"/>
        <v/>
      </c>
      <c r="P129" s="47"/>
      <c r="Q129" s="140" t="str">
        <f t="shared" si="24"/>
        <v/>
      </c>
    </row>
    <row r="130" spans="1:17" x14ac:dyDescent="0.2">
      <c r="A130" s="144"/>
      <c r="B130" s="145"/>
      <c r="C130" s="142"/>
      <c r="D130" s="142"/>
      <c r="E130" s="146"/>
      <c r="F130" s="146"/>
      <c r="G130" s="146"/>
      <c r="H130" s="142"/>
      <c r="I130" s="133" t="str">
        <f t="shared" si="22"/>
        <v/>
      </c>
      <c r="J130" s="134" t="str">
        <f t="shared" si="19"/>
        <v/>
      </c>
      <c r="K130" s="135">
        <v>99.73</v>
      </c>
      <c r="L130" s="136">
        <f t="shared" si="23"/>
        <v>6</v>
      </c>
      <c r="M130" s="137" t="str">
        <f t="shared" si="21"/>
        <v/>
      </c>
      <c r="N130" s="138" t="str">
        <f t="shared" si="20"/>
        <v/>
      </c>
      <c r="O130" s="139" t="str">
        <f t="shared" si="18"/>
        <v/>
      </c>
      <c r="P130" s="47"/>
      <c r="Q130" s="140" t="str">
        <f t="shared" si="24"/>
        <v/>
      </c>
    </row>
    <row r="131" spans="1:17" x14ac:dyDescent="0.2">
      <c r="A131" s="144"/>
      <c r="B131" s="145"/>
      <c r="C131" s="142"/>
      <c r="D131" s="142"/>
      <c r="E131" s="146"/>
      <c r="F131" s="146"/>
      <c r="G131" s="146"/>
      <c r="H131" s="142"/>
      <c r="I131" s="133" t="str">
        <f t="shared" si="22"/>
        <v/>
      </c>
      <c r="J131" s="134" t="str">
        <f t="shared" si="19"/>
        <v/>
      </c>
      <c r="K131" s="135">
        <v>99.73</v>
      </c>
      <c r="L131" s="136">
        <f t="shared" si="23"/>
        <v>6</v>
      </c>
      <c r="M131" s="137" t="str">
        <f t="shared" si="21"/>
        <v/>
      </c>
      <c r="N131" s="138" t="str">
        <f t="shared" si="20"/>
        <v/>
      </c>
      <c r="O131" s="139" t="str">
        <f t="shared" si="18"/>
        <v/>
      </c>
      <c r="P131" s="47"/>
      <c r="Q131" s="140" t="str">
        <f t="shared" si="24"/>
        <v/>
      </c>
    </row>
    <row r="132" spans="1:17" x14ac:dyDescent="0.2">
      <c r="A132" s="144"/>
      <c r="B132" s="145"/>
      <c r="C132" s="142"/>
      <c r="D132" s="142"/>
      <c r="E132" s="146"/>
      <c r="F132" s="146"/>
      <c r="G132" s="146"/>
      <c r="H132" s="142"/>
      <c r="I132" s="133" t="str">
        <f t="shared" si="22"/>
        <v/>
      </c>
      <c r="J132" s="134" t="str">
        <f t="shared" si="19"/>
        <v/>
      </c>
      <c r="K132" s="135">
        <v>99.73</v>
      </c>
      <c r="L132" s="136">
        <f t="shared" si="23"/>
        <v>6</v>
      </c>
      <c r="M132" s="137" t="str">
        <f t="shared" si="21"/>
        <v/>
      </c>
      <c r="N132" s="138" t="str">
        <f t="shared" si="20"/>
        <v/>
      </c>
      <c r="O132" s="139" t="str">
        <f t="shared" ref="O132:O195" si="25">IF(J132="","",INDEX(storypoints_kalibrierung_shirtsizes, MATCH(I132,storypoints_kalibrierung_aufsize,-1),3))</f>
        <v/>
      </c>
      <c r="P132" s="47"/>
      <c r="Q132" s="140" t="str">
        <f t="shared" si="24"/>
        <v/>
      </c>
    </row>
    <row r="133" spans="1:17" x14ac:dyDescent="0.2">
      <c r="A133" s="144"/>
      <c r="B133" s="145"/>
      <c r="C133" s="142"/>
      <c r="D133" s="142"/>
      <c r="E133" s="146"/>
      <c r="F133" s="146"/>
      <c r="G133" s="146"/>
      <c r="H133" s="142"/>
      <c r="I133" s="133" t="str">
        <f t="shared" si="22"/>
        <v/>
      </c>
      <c r="J133" s="134" t="str">
        <f t="shared" si="19"/>
        <v/>
      </c>
      <c r="K133" s="135">
        <v>99.73</v>
      </c>
      <c r="L133" s="136">
        <f t="shared" si="23"/>
        <v>6</v>
      </c>
      <c r="M133" s="137" t="str">
        <f t="shared" si="21"/>
        <v/>
      </c>
      <c r="N133" s="138" t="str">
        <f t="shared" si="20"/>
        <v/>
      </c>
      <c r="O133" s="139" t="str">
        <f t="shared" si="25"/>
        <v/>
      </c>
      <c r="P133" s="47"/>
      <c r="Q133" s="140" t="str">
        <f t="shared" si="24"/>
        <v/>
      </c>
    </row>
    <row r="134" spans="1:17" x14ac:dyDescent="0.2">
      <c r="A134" s="144"/>
      <c r="B134" s="145"/>
      <c r="C134" s="142"/>
      <c r="D134" s="142"/>
      <c r="E134" s="146"/>
      <c r="F134" s="146"/>
      <c r="G134" s="146"/>
      <c r="H134" s="142"/>
      <c r="I134" s="133" t="str">
        <f t="shared" si="22"/>
        <v/>
      </c>
      <c r="J134" s="134" t="str">
        <f t="shared" ref="J134:J197" si="26">IF(I134="","",I134*storypoints_kalibrierung)</f>
        <v/>
      </c>
      <c r="K134" s="135">
        <v>99.73</v>
      </c>
      <c r="L134" s="136">
        <f t="shared" si="23"/>
        <v>6</v>
      </c>
      <c r="M134" s="137" t="str">
        <f t="shared" si="21"/>
        <v/>
      </c>
      <c r="N134" s="138" t="str">
        <f t="shared" ref="N134:N197" si="27">IF(I134="","",M134^2)</f>
        <v/>
      </c>
      <c r="O134" s="139" t="str">
        <f t="shared" si="25"/>
        <v/>
      </c>
      <c r="P134" s="47"/>
      <c r="Q134" s="140" t="str">
        <f t="shared" si="24"/>
        <v/>
      </c>
    </row>
    <row r="135" spans="1:17" x14ac:dyDescent="0.2">
      <c r="A135" s="144"/>
      <c r="B135" s="145"/>
      <c r="C135" s="142"/>
      <c r="D135" s="142"/>
      <c r="E135" s="146"/>
      <c r="F135" s="146"/>
      <c r="G135" s="146"/>
      <c r="H135" s="142"/>
      <c r="I135" s="133" t="str">
        <f t="shared" si="22"/>
        <v/>
      </c>
      <c r="J135" s="134" t="str">
        <f t="shared" si="26"/>
        <v/>
      </c>
      <c r="K135" s="135">
        <v>99.73</v>
      </c>
      <c r="L135" s="136">
        <f t="shared" si="23"/>
        <v>6</v>
      </c>
      <c r="M135" s="137" t="str">
        <f t="shared" si="21"/>
        <v/>
      </c>
      <c r="N135" s="138" t="str">
        <f t="shared" si="27"/>
        <v/>
      </c>
      <c r="O135" s="139" t="str">
        <f t="shared" si="25"/>
        <v/>
      </c>
      <c r="P135" s="47"/>
      <c r="Q135" s="140" t="str">
        <f t="shared" si="24"/>
        <v/>
      </c>
    </row>
    <row r="136" spans="1:17" x14ac:dyDescent="0.2">
      <c r="A136" s="144"/>
      <c r="B136" s="145"/>
      <c r="C136" s="142"/>
      <c r="D136" s="142"/>
      <c r="E136" s="146"/>
      <c r="F136" s="146"/>
      <c r="G136" s="146"/>
      <c r="H136" s="142"/>
      <c r="I136" s="133" t="str">
        <f t="shared" si="22"/>
        <v/>
      </c>
      <c r="J136" s="134" t="str">
        <f t="shared" si="26"/>
        <v/>
      </c>
      <c r="K136" s="135">
        <v>99.73</v>
      </c>
      <c r="L136" s="136">
        <f t="shared" si="23"/>
        <v>6</v>
      </c>
      <c r="M136" s="137" t="str">
        <f t="shared" si="21"/>
        <v/>
      </c>
      <c r="N136" s="138" t="str">
        <f t="shared" si="27"/>
        <v/>
      </c>
      <c r="O136" s="139" t="str">
        <f t="shared" si="25"/>
        <v/>
      </c>
      <c r="P136" s="47"/>
      <c r="Q136" s="140" t="str">
        <f t="shared" si="24"/>
        <v/>
      </c>
    </row>
    <row r="137" spans="1:17" x14ac:dyDescent="0.2">
      <c r="A137" s="144"/>
      <c r="B137" s="145"/>
      <c r="C137" s="142"/>
      <c r="D137" s="142"/>
      <c r="E137" s="146"/>
      <c r="F137" s="146"/>
      <c r="G137" s="146"/>
      <c r="H137" s="142"/>
      <c r="I137" s="133" t="str">
        <f t="shared" si="22"/>
        <v/>
      </c>
      <c r="J137" s="134" t="str">
        <f t="shared" si="26"/>
        <v/>
      </c>
      <c r="K137" s="135">
        <v>99.73</v>
      </c>
      <c r="L137" s="136">
        <f t="shared" si="23"/>
        <v>6</v>
      </c>
      <c r="M137" s="137" t="str">
        <f t="shared" si="21"/>
        <v/>
      </c>
      <c r="N137" s="138" t="str">
        <f t="shared" si="27"/>
        <v/>
      </c>
      <c r="O137" s="139" t="str">
        <f t="shared" si="25"/>
        <v/>
      </c>
      <c r="P137" s="47"/>
      <c r="Q137" s="140" t="str">
        <f t="shared" si="24"/>
        <v/>
      </c>
    </row>
    <row r="138" spans="1:17" x14ac:dyDescent="0.2">
      <c r="A138" s="144"/>
      <c r="B138" s="145"/>
      <c r="C138" s="142"/>
      <c r="D138" s="142"/>
      <c r="E138" s="146"/>
      <c r="F138" s="146"/>
      <c r="G138" s="146"/>
      <c r="H138" s="142"/>
      <c r="I138" s="133" t="str">
        <f t="shared" si="22"/>
        <v/>
      </c>
      <c r="J138" s="134" t="str">
        <f t="shared" si="26"/>
        <v/>
      </c>
      <c r="K138" s="135">
        <v>99.73</v>
      </c>
      <c r="L138" s="136">
        <f t="shared" si="23"/>
        <v>6</v>
      </c>
      <c r="M138" s="137" t="str">
        <f t="shared" si="21"/>
        <v/>
      </c>
      <c r="N138" s="138" t="str">
        <f t="shared" si="27"/>
        <v/>
      </c>
      <c r="O138" s="139" t="str">
        <f t="shared" si="25"/>
        <v/>
      </c>
      <c r="P138" s="47"/>
      <c r="Q138" s="140" t="str">
        <f t="shared" si="24"/>
        <v/>
      </c>
    </row>
    <row r="139" spans="1:17" x14ac:dyDescent="0.2">
      <c r="A139" s="144"/>
      <c r="B139" s="145"/>
      <c r="C139" s="142"/>
      <c r="D139" s="142"/>
      <c r="E139" s="146"/>
      <c r="F139" s="146"/>
      <c r="G139" s="146"/>
      <c r="H139" s="142"/>
      <c r="I139" s="133" t="str">
        <f t="shared" si="22"/>
        <v/>
      </c>
      <c r="J139" s="134" t="str">
        <f t="shared" si="26"/>
        <v/>
      </c>
      <c r="K139" s="135">
        <v>99.73</v>
      </c>
      <c r="L139" s="136">
        <f t="shared" si="23"/>
        <v>6</v>
      </c>
      <c r="M139" s="137" t="str">
        <f t="shared" si="21"/>
        <v/>
      </c>
      <c r="N139" s="138" t="str">
        <f t="shared" si="27"/>
        <v/>
      </c>
      <c r="O139" s="139" t="str">
        <f t="shared" si="25"/>
        <v/>
      </c>
      <c r="P139" s="47"/>
      <c r="Q139" s="140" t="str">
        <f t="shared" si="24"/>
        <v/>
      </c>
    </row>
    <row r="140" spans="1:17" x14ac:dyDescent="0.2">
      <c r="A140" s="144"/>
      <c r="B140" s="145"/>
      <c r="C140" s="142"/>
      <c r="D140" s="142"/>
      <c r="E140" s="146"/>
      <c r="F140" s="146"/>
      <c r="G140" s="146"/>
      <c r="H140" s="142"/>
      <c r="I140" s="133" t="str">
        <f t="shared" si="22"/>
        <v/>
      </c>
      <c r="J140" s="134" t="str">
        <f t="shared" si="26"/>
        <v/>
      </c>
      <c r="K140" s="135">
        <v>99.73</v>
      </c>
      <c r="L140" s="136">
        <f t="shared" si="23"/>
        <v>6</v>
      </c>
      <c r="M140" s="137" t="str">
        <f t="shared" si="21"/>
        <v/>
      </c>
      <c r="N140" s="138" t="str">
        <f t="shared" si="27"/>
        <v/>
      </c>
      <c r="O140" s="139" t="str">
        <f t="shared" si="25"/>
        <v/>
      </c>
      <c r="P140" s="47"/>
      <c r="Q140" s="140" t="str">
        <f t="shared" si="24"/>
        <v/>
      </c>
    </row>
    <row r="141" spans="1:17" x14ac:dyDescent="0.2">
      <c r="A141" s="144"/>
      <c r="B141" s="145"/>
      <c r="C141" s="142"/>
      <c r="D141" s="142"/>
      <c r="E141" s="146"/>
      <c r="F141" s="146"/>
      <c r="G141" s="146"/>
      <c r="H141" s="142"/>
      <c r="I141" s="133" t="str">
        <f t="shared" si="22"/>
        <v/>
      </c>
      <c r="J141" s="134" t="str">
        <f t="shared" si="26"/>
        <v/>
      </c>
      <c r="K141" s="135">
        <v>99.73</v>
      </c>
      <c r="L141" s="136">
        <f t="shared" si="23"/>
        <v>6</v>
      </c>
      <c r="M141" s="137" t="str">
        <f t="shared" si="21"/>
        <v/>
      </c>
      <c r="N141" s="138" t="str">
        <f t="shared" si="27"/>
        <v/>
      </c>
      <c r="O141" s="139" t="str">
        <f t="shared" si="25"/>
        <v/>
      </c>
      <c r="P141" s="47"/>
      <c r="Q141" s="140" t="str">
        <f t="shared" si="24"/>
        <v/>
      </c>
    </row>
    <row r="142" spans="1:17" x14ac:dyDescent="0.2">
      <c r="A142" s="144"/>
      <c r="B142" s="145"/>
      <c r="C142" s="142"/>
      <c r="D142" s="142"/>
      <c r="E142" s="146"/>
      <c r="F142" s="146"/>
      <c r="G142" s="146"/>
      <c r="H142" s="142"/>
      <c r="I142" s="133" t="str">
        <f t="shared" si="22"/>
        <v/>
      </c>
      <c r="J142" s="134" t="str">
        <f t="shared" si="26"/>
        <v/>
      </c>
      <c r="K142" s="135">
        <v>99.73</v>
      </c>
      <c r="L142" s="136">
        <f t="shared" si="23"/>
        <v>6</v>
      </c>
      <c r="M142" s="137" t="str">
        <f t="shared" si="21"/>
        <v/>
      </c>
      <c r="N142" s="138" t="str">
        <f t="shared" si="27"/>
        <v/>
      </c>
      <c r="O142" s="139" t="str">
        <f t="shared" si="25"/>
        <v/>
      </c>
      <c r="P142" s="47"/>
      <c r="Q142" s="140" t="str">
        <f t="shared" si="24"/>
        <v/>
      </c>
    </row>
    <row r="143" spans="1:17" x14ac:dyDescent="0.2">
      <c r="A143" s="144"/>
      <c r="B143" s="145"/>
      <c r="C143" s="142"/>
      <c r="D143" s="142"/>
      <c r="E143" s="146"/>
      <c r="F143" s="146"/>
      <c r="G143" s="146"/>
      <c r="H143" s="142"/>
      <c r="I143" s="133" t="str">
        <f t="shared" si="22"/>
        <v/>
      </c>
      <c r="J143" s="134" t="str">
        <f t="shared" si="26"/>
        <v/>
      </c>
      <c r="K143" s="135">
        <v>99.73</v>
      </c>
      <c r="L143" s="136">
        <f t="shared" si="23"/>
        <v>6</v>
      </c>
      <c r="M143" s="137" t="str">
        <f t="shared" si="21"/>
        <v/>
      </c>
      <c r="N143" s="138" t="str">
        <f t="shared" si="27"/>
        <v/>
      </c>
      <c r="O143" s="139" t="str">
        <f t="shared" si="25"/>
        <v/>
      </c>
      <c r="P143" s="47"/>
      <c r="Q143" s="140" t="str">
        <f t="shared" si="24"/>
        <v/>
      </c>
    </row>
    <row r="144" spans="1:17" x14ac:dyDescent="0.2">
      <c r="A144" s="144"/>
      <c r="B144" s="145"/>
      <c r="C144" s="142"/>
      <c r="D144" s="142"/>
      <c r="E144" s="146"/>
      <c r="F144" s="146"/>
      <c r="G144" s="146"/>
      <c r="H144" s="142"/>
      <c r="I144" s="133" t="str">
        <f t="shared" si="22"/>
        <v/>
      </c>
      <c r="J144" s="134" t="str">
        <f t="shared" si="26"/>
        <v/>
      </c>
      <c r="K144" s="135">
        <v>99.73</v>
      </c>
      <c r="L144" s="136">
        <f t="shared" si="23"/>
        <v>6</v>
      </c>
      <c r="M144" s="137" t="str">
        <f t="shared" si="21"/>
        <v/>
      </c>
      <c r="N144" s="138" t="str">
        <f t="shared" si="27"/>
        <v/>
      </c>
      <c r="O144" s="139" t="str">
        <f t="shared" si="25"/>
        <v/>
      </c>
      <c r="P144" s="47"/>
      <c r="Q144" s="140" t="str">
        <f t="shared" si="24"/>
        <v/>
      </c>
    </row>
    <row r="145" spans="1:17" x14ac:dyDescent="0.2">
      <c r="A145" s="144"/>
      <c r="B145" s="145"/>
      <c r="C145" s="142"/>
      <c r="D145" s="142"/>
      <c r="E145" s="146"/>
      <c r="F145" s="146"/>
      <c r="G145" s="146"/>
      <c r="H145" s="142"/>
      <c r="I145" s="133" t="str">
        <f t="shared" si="22"/>
        <v/>
      </c>
      <c r="J145" s="134" t="str">
        <f t="shared" si="26"/>
        <v/>
      </c>
      <c r="K145" s="135">
        <v>99.73</v>
      </c>
      <c r="L145" s="136">
        <f t="shared" si="23"/>
        <v>6</v>
      </c>
      <c r="M145" s="137" t="str">
        <f t="shared" si="21"/>
        <v/>
      </c>
      <c r="N145" s="138" t="str">
        <f t="shared" si="27"/>
        <v/>
      </c>
      <c r="O145" s="139" t="str">
        <f t="shared" si="25"/>
        <v/>
      </c>
      <c r="P145" s="47"/>
      <c r="Q145" s="140" t="str">
        <f t="shared" si="24"/>
        <v/>
      </c>
    </row>
    <row r="146" spans="1:17" x14ac:dyDescent="0.2">
      <c r="A146" s="144"/>
      <c r="B146" s="145"/>
      <c r="C146" s="142"/>
      <c r="D146" s="142"/>
      <c r="E146" s="146"/>
      <c r="F146" s="146"/>
      <c r="G146" s="146"/>
      <c r="H146" s="142"/>
      <c r="I146" s="133" t="str">
        <f t="shared" si="22"/>
        <v/>
      </c>
      <c r="J146" s="134" t="str">
        <f t="shared" si="26"/>
        <v/>
      </c>
      <c r="K146" s="135">
        <v>99.73</v>
      </c>
      <c r="L146" s="136">
        <f t="shared" si="23"/>
        <v>6</v>
      </c>
      <c r="M146" s="137" t="str">
        <f t="shared" si="21"/>
        <v/>
      </c>
      <c r="N146" s="138" t="str">
        <f t="shared" si="27"/>
        <v/>
      </c>
      <c r="O146" s="139" t="str">
        <f t="shared" si="25"/>
        <v/>
      </c>
      <c r="P146" s="47"/>
      <c r="Q146" s="140" t="str">
        <f t="shared" si="24"/>
        <v/>
      </c>
    </row>
    <row r="147" spans="1:17" x14ac:dyDescent="0.2">
      <c r="A147" s="144"/>
      <c r="B147" s="145"/>
      <c r="C147" s="142"/>
      <c r="D147" s="142"/>
      <c r="E147" s="146"/>
      <c r="F147" s="146"/>
      <c r="G147" s="146"/>
      <c r="H147" s="142"/>
      <c r="I147" s="133" t="str">
        <f t="shared" si="22"/>
        <v/>
      </c>
      <c r="J147" s="134" t="str">
        <f t="shared" si="26"/>
        <v/>
      </c>
      <c r="K147" s="135">
        <v>99.73</v>
      </c>
      <c r="L147" s="136">
        <f t="shared" si="23"/>
        <v>6</v>
      </c>
      <c r="M147" s="137" t="str">
        <f t="shared" si="21"/>
        <v/>
      </c>
      <c r="N147" s="138" t="str">
        <f t="shared" si="27"/>
        <v/>
      </c>
      <c r="O147" s="139" t="str">
        <f t="shared" si="25"/>
        <v/>
      </c>
      <c r="P147" s="47"/>
      <c r="Q147" s="140" t="str">
        <f t="shared" si="24"/>
        <v/>
      </c>
    </row>
    <row r="148" spans="1:17" x14ac:dyDescent="0.2">
      <c r="A148" s="144"/>
      <c r="B148" s="145"/>
      <c r="C148" s="142"/>
      <c r="D148" s="142"/>
      <c r="E148" s="146"/>
      <c r="F148" s="146"/>
      <c r="G148" s="146"/>
      <c r="H148" s="142"/>
      <c r="I148" s="133" t="str">
        <f t="shared" si="22"/>
        <v/>
      </c>
      <c r="J148" s="134" t="str">
        <f t="shared" si="26"/>
        <v/>
      </c>
      <c r="K148" s="135">
        <v>99.73</v>
      </c>
      <c r="L148" s="136">
        <f t="shared" si="23"/>
        <v>6</v>
      </c>
      <c r="M148" s="137" t="str">
        <f t="shared" si="21"/>
        <v/>
      </c>
      <c r="N148" s="138" t="str">
        <f t="shared" si="27"/>
        <v/>
      </c>
      <c r="O148" s="139" t="str">
        <f t="shared" si="25"/>
        <v/>
      </c>
      <c r="P148" s="47"/>
      <c r="Q148" s="140" t="str">
        <f t="shared" si="24"/>
        <v/>
      </c>
    </row>
    <row r="149" spans="1:17" x14ac:dyDescent="0.2">
      <c r="A149" s="144"/>
      <c r="B149" s="145"/>
      <c r="C149" s="142"/>
      <c r="D149" s="142"/>
      <c r="E149" s="146"/>
      <c r="F149" s="146"/>
      <c r="G149" s="146"/>
      <c r="H149" s="142"/>
      <c r="I149" s="133" t="str">
        <f t="shared" si="22"/>
        <v/>
      </c>
      <c r="J149" s="134" t="str">
        <f t="shared" si="26"/>
        <v/>
      </c>
      <c r="K149" s="135">
        <v>99.73</v>
      </c>
      <c r="L149" s="136">
        <f t="shared" si="23"/>
        <v>6</v>
      </c>
      <c r="M149" s="137" t="str">
        <f t="shared" si="21"/>
        <v/>
      </c>
      <c r="N149" s="138" t="str">
        <f t="shared" si="27"/>
        <v/>
      </c>
      <c r="O149" s="139" t="str">
        <f t="shared" si="25"/>
        <v/>
      </c>
      <c r="P149" s="47"/>
      <c r="Q149" s="140" t="str">
        <f t="shared" si="24"/>
        <v/>
      </c>
    </row>
    <row r="150" spans="1:17" x14ac:dyDescent="0.2">
      <c r="A150" s="144"/>
      <c r="B150" s="145"/>
      <c r="C150" s="142"/>
      <c r="D150" s="142"/>
      <c r="E150" s="146"/>
      <c r="F150" s="146"/>
      <c r="G150" s="146"/>
      <c r="H150" s="142"/>
      <c r="I150" s="133" t="str">
        <f t="shared" si="22"/>
        <v/>
      </c>
      <c r="J150" s="134" t="str">
        <f t="shared" si="26"/>
        <v/>
      </c>
      <c r="K150" s="135">
        <v>99.73</v>
      </c>
      <c r="L150" s="136">
        <f t="shared" si="23"/>
        <v>6</v>
      </c>
      <c r="M150" s="137" t="str">
        <f t="shared" si="21"/>
        <v/>
      </c>
      <c r="N150" s="138" t="str">
        <f t="shared" si="27"/>
        <v/>
      </c>
      <c r="O150" s="139" t="str">
        <f t="shared" si="25"/>
        <v/>
      </c>
      <c r="P150" s="47"/>
      <c r="Q150" s="140" t="str">
        <f t="shared" si="24"/>
        <v/>
      </c>
    </row>
    <row r="151" spans="1:17" x14ac:dyDescent="0.2">
      <c r="A151" s="144"/>
      <c r="B151" s="145"/>
      <c r="C151" s="142"/>
      <c r="D151" s="142"/>
      <c r="E151" s="146"/>
      <c r="F151" s="146"/>
      <c r="G151" s="146"/>
      <c r="H151" s="142"/>
      <c r="I151" s="133" t="str">
        <f t="shared" si="22"/>
        <v/>
      </c>
      <c r="J151" s="134" t="str">
        <f t="shared" si="26"/>
        <v/>
      </c>
      <c r="K151" s="135">
        <v>99.73</v>
      </c>
      <c r="L151" s="136">
        <f t="shared" si="23"/>
        <v>6</v>
      </c>
      <c r="M151" s="137" t="str">
        <f t="shared" si="21"/>
        <v/>
      </c>
      <c r="N151" s="138" t="str">
        <f t="shared" si="27"/>
        <v/>
      </c>
      <c r="O151" s="139" t="str">
        <f t="shared" si="25"/>
        <v/>
      </c>
      <c r="P151" s="47"/>
      <c r="Q151" s="140" t="str">
        <f t="shared" si="24"/>
        <v/>
      </c>
    </row>
    <row r="152" spans="1:17" x14ac:dyDescent="0.2">
      <c r="A152" s="144"/>
      <c r="B152" s="145"/>
      <c r="C152" s="142"/>
      <c r="D152" s="142"/>
      <c r="E152" s="146"/>
      <c r="F152" s="146"/>
      <c r="G152" s="146"/>
      <c r="H152" s="142"/>
      <c r="I152" s="133" t="str">
        <f t="shared" si="22"/>
        <v/>
      </c>
      <c r="J152" s="134" t="str">
        <f t="shared" si="26"/>
        <v/>
      </c>
      <c r="K152" s="135">
        <v>99.73</v>
      </c>
      <c r="L152" s="136">
        <f t="shared" si="23"/>
        <v>6</v>
      </c>
      <c r="M152" s="137" t="str">
        <f t="shared" si="21"/>
        <v/>
      </c>
      <c r="N152" s="138" t="str">
        <f t="shared" si="27"/>
        <v/>
      </c>
      <c r="O152" s="139" t="str">
        <f t="shared" si="25"/>
        <v/>
      </c>
      <c r="P152" s="47"/>
      <c r="Q152" s="140" t="str">
        <f t="shared" si="24"/>
        <v/>
      </c>
    </row>
    <row r="153" spans="1:17" x14ac:dyDescent="0.2">
      <c r="A153" s="144"/>
      <c r="B153" s="145"/>
      <c r="C153" s="142"/>
      <c r="D153" s="142"/>
      <c r="E153" s="146"/>
      <c r="F153" s="146"/>
      <c r="G153" s="146"/>
      <c r="H153" s="142"/>
      <c r="I153" s="133" t="str">
        <f t="shared" si="22"/>
        <v/>
      </c>
      <c r="J153" s="134" t="str">
        <f t="shared" si="26"/>
        <v/>
      </c>
      <c r="K153" s="135">
        <v>99.73</v>
      </c>
      <c r="L153" s="136">
        <f t="shared" si="23"/>
        <v>6</v>
      </c>
      <c r="M153" s="137" t="str">
        <f t="shared" ref="M153:M216" si="28">IF(I153="","",((G153-E145)/L153)*storypoints_kalibrierung)</f>
        <v/>
      </c>
      <c r="N153" s="138" t="str">
        <f t="shared" si="27"/>
        <v/>
      </c>
      <c r="O153" s="139" t="str">
        <f t="shared" si="25"/>
        <v/>
      </c>
      <c r="P153" s="47"/>
      <c r="Q153" s="140" t="str">
        <f t="shared" si="24"/>
        <v/>
      </c>
    </row>
    <row r="154" spans="1:17" x14ac:dyDescent="0.2">
      <c r="A154" s="144"/>
      <c r="B154" s="145"/>
      <c r="C154" s="142"/>
      <c r="D154" s="142"/>
      <c r="E154" s="146"/>
      <c r="F154" s="146"/>
      <c r="G154" s="146"/>
      <c r="H154" s="142"/>
      <c r="I154" s="133" t="str">
        <f t="shared" si="22"/>
        <v/>
      </c>
      <c r="J154" s="134" t="str">
        <f t="shared" si="26"/>
        <v/>
      </c>
      <c r="K154" s="135">
        <v>99.73</v>
      </c>
      <c r="L154" s="136">
        <f t="shared" si="23"/>
        <v>6</v>
      </c>
      <c r="M154" s="137" t="str">
        <f t="shared" si="28"/>
        <v/>
      </c>
      <c r="N154" s="138" t="str">
        <f t="shared" si="27"/>
        <v/>
      </c>
      <c r="O154" s="139" t="str">
        <f t="shared" si="25"/>
        <v/>
      </c>
      <c r="P154" s="47"/>
      <c r="Q154" s="140" t="str">
        <f t="shared" si="24"/>
        <v/>
      </c>
    </row>
    <row r="155" spans="1:17" x14ac:dyDescent="0.2">
      <c r="A155" s="144"/>
      <c r="B155" s="145"/>
      <c r="C155" s="142"/>
      <c r="D155" s="142"/>
      <c r="E155" s="146"/>
      <c r="F155" s="146"/>
      <c r="G155" s="146"/>
      <c r="H155" s="142"/>
      <c r="I155" s="133" t="str">
        <f t="shared" si="22"/>
        <v/>
      </c>
      <c r="J155" s="134" t="str">
        <f t="shared" si="26"/>
        <v/>
      </c>
      <c r="K155" s="135">
        <v>99.73</v>
      </c>
      <c r="L155" s="136">
        <f t="shared" si="23"/>
        <v>6</v>
      </c>
      <c r="M155" s="137" t="str">
        <f t="shared" si="28"/>
        <v/>
      </c>
      <c r="N155" s="138" t="str">
        <f t="shared" si="27"/>
        <v/>
      </c>
      <c r="O155" s="139" t="str">
        <f t="shared" si="25"/>
        <v/>
      </c>
      <c r="P155" s="47"/>
      <c r="Q155" s="140" t="str">
        <f t="shared" si="24"/>
        <v/>
      </c>
    </row>
    <row r="156" spans="1:17" x14ac:dyDescent="0.2">
      <c r="A156" s="144"/>
      <c r="B156" s="145"/>
      <c r="C156" s="142"/>
      <c r="D156" s="142"/>
      <c r="E156" s="146"/>
      <c r="F156" s="146"/>
      <c r="G156" s="146"/>
      <c r="H156" s="142"/>
      <c r="I156" s="133" t="str">
        <f t="shared" ref="I156:I219" si="29">IF(OR(E148="",F156="",G156=""),"",(E148+(4*F156)+G156)/6)</f>
        <v/>
      </c>
      <c r="J156" s="134" t="str">
        <f t="shared" si="26"/>
        <v/>
      </c>
      <c r="K156" s="135">
        <v>99.73</v>
      </c>
      <c r="L156" s="136">
        <f t="shared" si="23"/>
        <v>6</v>
      </c>
      <c r="M156" s="137" t="str">
        <f t="shared" si="28"/>
        <v/>
      </c>
      <c r="N156" s="138" t="str">
        <f t="shared" si="27"/>
        <v/>
      </c>
      <c r="O156" s="139" t="str">
        <f t="shared" si="25"/>
        <v/>
      </c>
      <c r="P156" s="47"/>
      <c r="Q156" s="140" t="str">
        <f t="shared" si="24"/>
        <v/>
      </c>
    </row>
    <row r="157" spans="1:17" x14ac:dyDescent="0.2">
      <c r="A157" s="144"/>
      <c r="B157" s="145"/>
      <c r="C157" s="142"/>
      <c r="D157" s="142"/>
      <c r="E157" s="146"/>
      <c r="F157" s="146"/>
      <c r="G157" s="146"/>
      <c r="H157" s="142"/>
      <c r="I157" s="133" t="str">
        <f t="shared" si="29"/>
        <v/>
      </c>
      <c r="J157" s="134" t="str">
        <f t="shared" si="26"/>
        <v/>
      </c>
      <c r="K157" s="135">
        <v>99.73</v>
      </c>
      <c r="L157" s="136">
        <f t="shared" si="23"/>
        <v>6</v>
      </c>
      <c r="M157" s="137" t="str">
        <f t="shared" si="28"/>
        <v/>
      </c>
      <c r="N157" s="138" t="str">
        <f t="shared" si="27"/>
        <v/>
      </c>
      <c r="O157" s="139" t="str">
        <f t="shared" si="25"/>
        <v/>
      </c>
      <c r="P157" s="47"/>
      <c r="Q157" s="140" t="str">
        <f t="shared" si="24"/>
        <v/>
      </c>
    </row>
    <row r="158" spans="1:17" x14ac:dyDescent="0.2">
      <c r="A158" s="144"/>
      <c r="B158" s="145"/>
      <c r="C158" s="142"/>
      <c r="D158" s="142"/>
      <c r="E158" s="146"/>
      <c r="F158" s="146"/>
      <c r="G158" s="146"/>
      <c r="H158" s="142"/>
      <c r="I158" s="133" t="str">
        <f t="shared" si="29"/>
        <v/>
      </c>
      <c r="J158" s="134" t="str">
        <f t="shared" si="26"/>
        <v/>
      </c>
      <c r="K158" s="135">
        <v>99.73</v>
      </c>
      <c r="L158" s="136">
        <f t="shared" si="23"/>
        <v>6</v>
      </c>
      <c r="M158" s="137" t="str">
        <f t="shared" si="28"/>
        <v/>
      </c>
      <c r="N158" s="138" t="str">
        <f t="shared" si="27"/>
        <v/>
      </c>
      <c r="O158" s="139" t="str">
        <f t="shared" si="25"/>
        <v/>
      </c>
      <c r="P158" s="47"/>
      <c r="Q158" s="140" t="str">
        <f t="shared" si="24"/>
        <v/>
      </c>
    </row>
    <row r="159" spans="1:17" x14ac:dyDescent="0.2">
      <c r="A159" s="144"/>
      <c r="B159" s="145"/>
      <c r="C159" s="142"/>
      <c r="D159" s="142"/>
      <c r="E159" s="146"/>
      <c r="F159" s="146"/>
      <c r="G159" s="146"/>
      <c r="H159" s="142"/>
      <c r="I159" s="133" t="str">
        <f t="shared" si="29"/>
        <v/>
      </c>
      <c r="J159" s="134" t="str">
        <f t="shared" si="26"/>
        <v/>
      </c>
      <c r="K159" s="135">
        <v>99.73</v>
      </c>
      <c r="L159" s="136">
        <f t="shared" si="23"/>
        <v>6</v>
      </c>
      <c r="M159" s="137" t="str">
        <f t="shared" si="28"/>
        <v/>
      </c>
      <c r="N159" s="138" t="str">
        <f t="shared" si="27"/>
        <v/>
      </c>
      <c r="O159" s="139" t="str">
        <f t="shared" si="25"/>
        <v/>
      </c>
      <c r="P159" s="47"/>
      <c r="Q159" s="140" t="str">
        <f t="shared" si="24"/>
        <v/>
      </c>
    </row>
    <row r="160" spans="1:17" x14ac:dyDescent="0.2">
      <c r="A160" s="144"/>
      <c r="B160" s="145"/>
      <c r="C160" s="142"/>
      <c r="D160" s="142"/>
      <c r="E160" s="146"/>
      <c r="F160" s="146"/>
      <c r="G160" s="146"/>
      <c r="H160" s="142"/>
      <c r="I160" s="133" t="str">
        <f t="shared" si="29"/>
        <v/>
      </c>
      <c r="J160" s="134" t="str">
        <f t="shared" si="26"/>
        <v/>
      </c>
      <c r="K160" s="135">
        <v>99.73</v>
      </c>
      <c r="L160" s="136">
        <f t="shared" si="23"/>
        <v>6</v>
      </c>
      <c r="M160" s="137" t="str">
        <f t="shared" si="28"/>
        <v/>
      </c>
      <c r="N160" s="138" t="str">
        <f t="shared" si="27"/>
        <v/>
      </c>
      <c r="O160" s="139" t="str">
        <f t="shared" si="25"/>
        <v/>
      </c>
      <c r="P160" s="47"/>
      <c r="Q160" s="140" t="str">
        <f t="shared" si="24"/>
        <v/>
      </c>
    </row>
    <row r="161" spans="1:17" x14ac:dyDescent="0.2">
      <c r="A161" s="144"/>
      <c r="B161" s="145"/>
      <c r="C161" s="142"/>
      <c r="D161" s="142"/>
      <c r="E161" s="146"/>
      <c r="F161" s="146"/>
      <c r="G161" s="146"/>
      <c r="H161" s="142"/>
      <c r="I161" s="133" t="str">
        <f t="shared" si="29"/>
        <v/>
      </c>
      <c r="J161" s="134" t="str">
        <f t="shared" si="26"/>
        <v/>
      </c>
      <c r="K161" s="135">
        <v>99.73</v>
      </c>
      <c r="L161" s="136">
        <f t="shared" si="23"/>
        <v>6</v>
      </c>
      <c r="M161" s="137" t="str">
        <f t="shared" si="28"/>
        <v/>
      </c>
      <c r="N161" s="138" t="str">
        <f t="shared" si="27"/>
        <v/>
      </c>
      <c r="O161" s="139" t="str">
        <f t="shared" si="25"/>
        <v/>
      </c>
      <c r="P161" s="47"/>
      <c r="Q161" s="140" t="str">
        <f t="shared" si="24"/>
        <v/>
      </c>
    </row>
    <row r="162" spans="1:17" x14ac:dyDescent="0.2">
      <c r="A162" s="144"/>
      <c r="B162" s="145"/>
      <c r="C162" s="142"/>
      <c r="D162" s="142"/>
      <c r="E162" s="146"/>
      <c r="F162" s="146"/>
      <c r="G162" s="146"/>
      <c r="H162" s="142"/>
      <c r="I162" s="133" t="str">
        <f t="shared" si="29"/>
        <v/>
      </c>
      <c r="J162" s="134" t="str">
        <f t="shared" si="26"/>
        <v/>
      </c>
      <c r="K162" s="135">
        <v>99.73</v>
      </c>
      <c r="L162" s="136">
        <f t="shared" si="23"/>
        <v>6</v>
      </c>
      <c r="M162" s="137" t="str">
        <f t="shared" si="28"/>
        <v/>
      </c>
      <c r="N162" s="138" t="str">
        <f t="shared" si="27"/>
        <v/>
      </c>
      <c r="O162" s="139" t="str">
        <f t="shared" si="25"/>
        <v/>
      </c>
      <c r="P162" s="47"/>
      <c r="Q162" s="140" t="str">
        <f t="shared" si="24"/>
        <v/>
      </c>
    </row>
    <row r="163" spans="1:17" x14ac:dyDescent="0.2">
      <c r="A163" s="144"/>
      <c r="B163" s="145"/>
      <c r="C163" s="142"/>
      <c r="D163" s="142"/>
      <c r="E163" s="146"/>
      <c r="F163" s="146"/>
      <c r="G163" s="146"/>
      <c r="H163" s="142"/>
      <c r="I163" s="133" t="str">
        <f t="shared" si="29"/>
        <v/>
      </c>
      <c r="J163" s="134" t="str">
        <f t="shared" si="26"/>
        <v/>
      </c>
      <c r="K163" s="135">
        <v>99.73</v>
      </c>
      <c r="L163" s="136">
        <f t="shared" si="23"/>
        <v>6</v>
      </c>
      <c r="M163" s="137" t="str">
        <f t="shared" si="28"/>
        <v/>
      </c>
      <c r="N163" s="138" t="str">
        <f t="shared" si="27"/>
        <v/>
      </c>
      <c r="O163" s="139" t="str">
        <f t="shared" si="25"/>
        <v/>
      </c>
      <c r="P163" s="47"/>
      <c r="Q163" s="140" t="str">
        <f t="shared" si="24"/>
        <v/>
      </c>
    </row>
    <row r="164" spans="1:17" x14ac:dyDescent="0.2">
      <c r="A164" s="144"/>
      <c r="B164" s="145"/>
      <c r="C164" s="142"/>
      <c r="D164" s="142"/>
      <c r="E164" s="146"/>
      <c r="F164" s="146"/>
      <c r="G164" s="146"/>
      <c r="H164" s="142"/>
      <c r="I164" s="133" t="str">
        <f t="shared" si="29"/>
        <v/>
      </c>
      <c r="J164" s="134" t="str">
        <f t="shared" si="26"/>
        <v/>
      </c>
      <c r="K164" s="135">
        <v>99.73</v>
      </c>
      <c r="L164" s="136">
        <f t="shared" si="23"/>
        <v>6</v>
      </c>
      <c r="M164" s="137" t="str">
        <f t="shared" si="28"/>
        <v/>
      </c>
      <c r="N164" s="138" t="str">
        <f t="shared" si="27"/>
        <v/>
      </c>
      <c r="O164" s="139" t="str">
        <f t="shared" si="25"/>
        <v/>
      </c>
      <c r="P164" s="47"/>
      <c r="Q164" s="140" t="str">
        <f t="shared" si="24"/>
        <v/>
      </c>
    </row>
    <row r="165" spans="1:17" x14ac:dyDescent="0.2">
      <c r="A165" s="144"/>
      <c r="B165" s="145"/>
      <c r="C165" s="142"/>
      <c r="D165" s="142"/>
      <c r="E165" s="146"/>
      <c r="F165" s="146"/>
      <c r="G165" s="146"/>
      <c r="H165" s="142"/>
      <c r="I165" s="133" t="str">
        <f t="shared" si="29"/>
        <v/>
      </c>
      <c r="J165" s="134" t="str">
        <f t="shared" si="26"/>
        <v/>
      </c>
      <c r="K165" s="135">
        <v>99.73</v>
      </c>
      <c r="L165" s="136">
        <f t="shared" si="23"/>
        <v>6</v>
      </c>
      <c r="M165" s="137" t="str">
        <f t="shared" si="28"/>
        <v/>
      </c>
      <c r="N165" s="138" t="str">
        <f t="shared" si="27"/>
        <v/>
      </c>
      <c r="O165" s="139" t="str">
        <f t="shared" si="25"/>
        <v/>
      </c>
      <c r="P165" s="47"/>
      <c r="Q165" s="140" t="str">
        <f t="shared" si="24"/>
        <v/>
      </c>
    </row>
    <row r="166" spans="1:17" x14ac:dyDescent="0.2">
      <c r="A166" s="144"/>
      <c r="B166" s="145"/>
      <c r="C166" s="142"/>
      <c r="D166" s="142"/>
      <c r="E166" s="146"/>
      <c r="F166" s="146"/>
      <c r="G166" s="146"/>
      <c r="H166" s="142"/>
      <c r="I166" s="133" t="str">
        <f t="shared" si="29"/>
        <v/>
      </c>
      <c r="J166" s="134" t="str">
        <f t="shared" si="26"/>
        <v/>
      </c>
      <c r="K166" s="135">
        <v>99.73</v>
      </c>
      <c r="L166" s="136">
        <f t="shared" si="23"/>
        <v>6</v>
      </c>
      <c r="M166" s="137" t="str">
        <f t="shared" si="28"/>
        <v/>
      </c>
      <c r="N166" s="138" t="str">
        <f t="shared" si="27"/>
        <v/>
      </c>
      <c r="O166" s="139" t="str">
        <f t="shared" si="25"/>
        <v/>
      </c>
      <c r="P166" s="47"/>
      <c r="Q166" s="140" t="str">
        <f t="shared" si="24"/>
        <v/>
      </c>
    </row>
    <row r="167" spans="1:17" x14ac:dyDescent="0.2">
      <c r="A167" s="144"/>
      <c r="B167" s="145"/>
      <c r="C167" s="142"/>
      <c r="D167" s="142"/>
      <c r="E167" s="146"/>
      <c r="F167" s="146"/>
      <c r="G167" s="146"/>
      <c r="H167" s="142"/>
      <c r="I167" s="133" t="str">
        <f t="shared" si="29"/>
        <v/>
      </c>
      <c r="J167" s="134" t="str">
        <f t="shared" si="26"/>
        <v/>
      </c>
      <c r="K167" s="135">
        <v>99.73</v>
      </c>
      <c r="L167" s="136">
        <f t="shared" si="23"/>
        <v>6</v>
      </c>
      <c r="M167" s="137" t="str">
        <f t="shared" si="28"/>
        <v/>
      </c>
      <c r="N167" s="138" t="str">
        <f t="shared" si="27"/>
        <v/>
      </c>
      <c r="O167" s="139" t="str">
        <f t="shared" si="25"/>
        <v/>
      </c>
      <c r="P167" s="47"/>
      <c r="Q167" s="140" t="str">
        <f t="shared" si="24"/>
        <v/>
      </c>
    </row>
    <row r="168" spans="1:17" x14ac:dyDescent="0.2">
      <c r="A168" s="144"/>
      <c r="B168" s="145"/>
      <c r="C168" s="142"/>
      <c r="D168" s="142"/>
      <c r="E168" s="146"/>
      <c r="F168" s="146"/>
      <c r="G168" s="146"/>
      <c r="H168" s="142"/>
      <c r="I168" s="133" t="str">
        <f t="shared" si="29"/>
        <v/>
      </c>
      <c r="J168" s="134" t="str">
        <f t="shared" si="26"/>
        <v/>
      </c>
      <c r="K168" s="135">
        <v>99.73</v>
      </c>
      <c r="L168" s="136">
        <f t="shared" si="23"/>
        <v>6</v>
      </c>
      <c r="M168" s="137" t="str">
        <f t="shared" si="28"/>
        <v/>
      </c>
      <c r="N168" s="138" t="str">
        <f t="shared" si="27"/>
        <v/>
      </c>
      <c r="O168" s="139" t="str">
        <f t="shared" si="25"/>
        <v/>
      </c>
      <c r="P168" s="47"/>
      <c r="Q168" s="140" t="str">
        <f t="shared" si="24"/>
        <v/>
      </c>
    </row>
    <row r="169" spans="1:17" x14ac:dyDescent="0.2">
      <c r="A169" s="144"/>
      <c r="B169" s="145"/>
      <c r="C169" s="142"/>
      <c r="D169" s="142"/>
      <c r="E169" s="146"/>
      <c r="F169" s="146"/>
      <c r="G169" s="146"/>
      <c r="H169" s="142"/>
      <c r="I169" s="133" t="str">
        <f t="shared" si="29"/>
        <v/>
      </c>
      <c r="J169" s="134" t="str">
        <f t="shared" si="26"/>
        <v/>
      </c>
      <c r="K169" s="135">
        <v>99.73</v>
      </c>
      <c r="L169" s="136">
        <f t="shared" si="23"/>
        <v>6</v>
      </c>
      <c r="M169" s="137" t="str">
        <f t="shared" si="28"/>
        <v/>
      </c>
      <c r="N169" s="138" t="str">
        <f t="shared" si="27"/>
        <v/>
      </c>
      <c r="O169" s="139" t="str">
        <f t="shared" si="25"/>
        <v/>
      </c>
      <c r="P169" s="47"/>
      <c r="Q169" s="140" t="str">
        <f t="shared" si="24"/>
        <v/>
      </c>
    </row>
    <row r="170" spans="1:17" x14ac:dyDescent="0.2">
      <c r="A170" s="144"/>
      <c r="B170" s="145"/>
      <c r="C170" s="142"/>
      <c r="D170" s="142"/>
      <c r="E170" s="146"/>
      <c r="F170" s="146"/>
      <c r="G170" s="146"/>
      <c r="H170" s="142"/>
      <c r="I170" s="133" t="str">
        <f t="shared" si="29"/>
        <v/>
      </c>
      <c r="J170" s="134" t="str">
        <f t="shared" si="26"/>
        <v/>
      </c>
      <c r="K170" s="135">
        <v>99.73</v>
      </c>
      <c r="L170" s="136">
        <f t="shared" si="23"/>
        <v>6</v>
      </c>
      <c r="M170" s="137" t="str">
        <f t="shared" si="28"/>
        <v/>
      </c>
      <c r="N170" s="138" t="str">
        <f t="shared" si="27"/>
        <v/>
      </c>
      <c r="O170" s="139" t="str">
        <f t="shared" si="25"/>
        <v/>
      </c>
      <c r="P170" s="47"/>
      <c r="Q170" s="140" t="str">
        <f t="shared" si="24"/>
        <v/>
      </c>
    </row>
    <row r="171" spans="1:17" x14ac:dyDescent="0.2">
      <c r="A171" s="144"/>
      <c r="B171" s="145"/>
      <c r="C171" s="142"/>
      <c r="D171" s="142"/>
      <c r="E171" s="146"/>
      <c r="F171" s="146"/>
      <c r="G171" s="146"/>
      <c r="H171" s="142"/>
      <c r="I171" s="133" t="str">
        <f t="shared" si="29"/>
        <v/>
      </c>
      <c r="J171" s="134" t="str">
        <f t="shared" si="26"/>
        <v/>
      </c>
      <c r="K171" s="135">
        <v>99.73</v>
      </c>
      <c r="L171" s="136">
        <f t="shared" si="23"/>
        <v>6</v>
      </c>
      <c r="M171" s="137" t="str">
        <f t="shared" si="28"/>
        <v/>
      </c>
      <c r="N171" s="138" t="str">
        <f t="shared" si="27"/>
        <v/>
      </c>
      <c r="O171" s="139" t="str">
        <f t="shared" si="25"/>
        <v/>
      </c>
      <c r="P171" s="47"/>
      <c r="Q171" s="140" t="str">
        <f t="shared" si="24"/>
        <v/>
      </c>
    </row>
    <row r="172" spans="1:17" x14ac:dyDescent="0.2">
      <c r="A172" s="144"/>
      <c r="B172" s="145"/>
      <c r="C172" s="142"/>
      <c r="D172" s="142"/>
      <c r="E172" s="146"/>
      <c r="F172" s="146"/>
      <c r="G172" s="146"/>
      <c r="H172" s="142"/>
      <c r="I172" s="133" t="str">
        <f t="shared" si="29"/>
        <v/>
      </c>
      <c r="J172" s="134" t="str">
        <f t="shared" si="26"/>
        <v/>
      </c>
      <c r="K172" s="135">
        <v>99.73</v>
      </c>
      <c r="L172" s="136">
        <f t="shared" si="23"/>
        <v>6</v>
      </c>
      <c r="M172" s="137" t="str">
        <f t="shared" si="28"/>
        <v/>
      </c>
      <c r="N172" s="138" t="str">
        <f t="shared" si="27"/>
        <v/>
      </c>
      <c r="O172" s="139" t="str">
        <f t="shared" si="25"/>
        <v/>
      </c>
      <c r="P172" s="47"/>
      <c r="Q172" s="140" t="str">
        <f t="shared" si="24"/>
        <v/>
      </c>
    </row>
    <row r="173" spans="1:17" x14ac:dyDescent="0.2">
      <c r="A173" s="144"/>
      <c r="B173" s="145"/>
      <c r="C173" s="142"/>
      <c r="D173" s="142"/>
      <c r="E173" s="146"/>
      <c r="F173" s="146"/>
      <c r="G173" s="146"/>
      <c r="H173" s="142"/>
      <c r="I173" s="133" t="str">
        <f t="shared" si="29"/>
        <v/>
      </c>
      <c r="J173" s="134" t="str">
        <f t="shared" si="26"/>
        <v/>
      </c>
      <c r="K173" s="135">
        <v>99.73</v>
      </c>
      <c r="L173" s="136">
        <f t="shared" si="23"/>
        <v>6</v>
      </c>
      <c r="M173" s="137" t="str">
        <f t="shared" si="28"/>
        <v/>
      </c>
      <c r="N173" s="138" t="str">
        <f t="shared" si="27"/>
        <v/>
      </c>
      <c r="O173" s="139" t="str">
        <f t="shared" si="25"/>
        <v/>
      </c>
      <c r="P173" s="47"/>
      <c r="Q173" s="140" t="str">
        <f t="shared" si="24"/>
        <v/>
      </c>
    </row>
    <row r="174" spans="1:17" x14ac:dyDescent="0.2">
      <c r="A174" s="144"/>
      <c r="B174" s="145"/>
      <c r="C174" s="142"/>
      <c r="D174" s="142"/>
      <c r="E174" s="146"/>
      <c r="F174" s="146"/>
      <c r="G174" s="146"/>
      <c r="H174" s="142"/>
      <c r="I174" s="133" t="str">
        <f t="shared" si="29"/>
        <v/>
      </c>
      <c r="J174" s="134" t="str">
        <f t="shared" si="26"/>
        <v/>
      </c>
      <c r="K174" s="135">
        <v>99.73</v>
      </c>
      <c r="L174" s="136">
        <f t="shared" si="23"/>
        <v>6</v>
      </c>
      <c r="M174" s="137" t="str">
        <f t="shared" si="28"/>
        <v/>
      </c>
      <c r="N174" s="138" t="str">
        <f t="shared" si="27"/>
        <v/>
      </c>
      <c r="O174" s="139" t="str">
        <f t="shared" si="25"/>
        <v/>
      </c>
      <c r="P174" s="47"/>
      <c r="Q174" s="140" t="str">
        <f t="shared" si="24"/>
        <v/>
      </c>
    </row>
    <row r="175" spans="1:17" x14ac:dyDescent="0.2">
      <c r="A175" s="144"/>
      <c r="B175" s="145"/>
      <c r="C175" s="142"/>
      <c r="D175" s="142"/>
      <c r="E175" s="146"/>
      <c r="F175" s="146"/>
      <c r="G175" s="146"/>
      <c r="H175" s="142"/>
      <c r="I175" s="133" t="str">
        <f t="shared" si="29"/>
        <v/>
      </c>
      <c r="J175" s="134" t="str">
        <f t="shared" si="26"/>
        <v/>
      </c>
      <c r="K175" s="135">
        <v>99.73</v>
      </c>
      <c r="L175" s="136">
        <f t="shared" si="23"/>
        <v>6</v>
      </c>
      <c r="M175" s="137" t="str">
        <f t="shared" si="28"/>
        <v/>
      </c>
      <c r="N175" s="138" t="str">
        <f t="shared" si="27"/>
        <v/>
      </c>
      <c r="O175" s="139" t="str">
        <f t="shared" si="25"/>
        <v/>
      </c>
      <c r="P175" s="47"/>
      <c r="Q175" s="140" t="str">
        <f t="shared" si="24"/>
        <v/>
      </c>
    </row>
    <row r="176" spans="1:17" x14ac:dyDescent="0.2">
      <c r="A176" s="144"/>
      <c r="B176" s="145"/>
      <c r="C176" s="142"/>
      <c r="D176" s="142"/>
      <c r="E176" s="146"/>
      <c r="F176" s="146"/>
      <c r="G176" s="146"/>
      <c r="H176" s="142"/>
      <c r="I176" s="133" t="str">
        <f t="shared" si="29"/>
        <v/>
      </c>
      <c r="J176" s="134" t="str">
        <f t="shared" si="26"/>
        <v/>
      </c>
      <c r="K176" s="135">
        <v>99.73</v>
      </c>
      <c r="L176" s="136">
        <f t="shared" ref="L176:L239" si="30">INDEX(prozentsatz_divisor,(MATCH(K176,prozentsatz_divisor_prozent,-1)+1),2)</f>
        <v>6</v>
      </c>
      <c r="M176" s="137" t="str">
        <f t="shared" si="28"/>
        <v/>
      </c>
      <c r="N176" s="138" t="str">
        <f t="shared" si="27"/>
        <v/>
      </c>
      <c r="O176" s="139" t="str">
        <f t="shared" si="25"/>
        <v/>
      </c>
      <c r="P176" s="47"/>
      <c r="Q176" s="140" t="str">
        <f t="shared" ref="Q176:Q239" si="31">IF(OR(O176="",P176=""),"",INDEX(businessvalue_kalibrierung, MATCH(O176,businessvalue_kalibrierung_aufwand,0),MATCH(P176,businessvalue_kalibrierung_businesswert,0)))</f>
        <v/>
      </c>
    </row>
    <row r="177" spans="1:17" x14ac:dyDescent="0.2">
      <c r="A177" s="144"/>
      <c r="B177" s="145"/>
      <c r="C177" s="142"/>
      <c r="D177" s="142"/>
      <c r="E177" s="146"/>
      <c r="F177" s="146"/>
      <c r="G177" s="146"/>
      <c r="H177" s="142"/>
      <c r="I177" s="133" t="str">
        <f t="shared" si="29"/>
        <v/>
      </c>
      <c r="J177" s="134" t="str">
        <f t="shared" si="26"/>
        <v/>
      </c>
      <c r="K177" s="135">
        <v>99.73</v>
      </c>
      <c r="L177" s="136">
        <f t="shared" si="30"/>
        <v>6</v>
      </c>
      <c r="M177" s="137" t="str">
        <f t="shared" si="28"/>
        <v/>
      </c>
      <c r="N177" s="138" t="str">
        <f t="shared" si="27"/>
        <v/>
      </c>
      <c r="O177" s="139" t="str">
        <f t="shared" si="25"/>
        <v/>
      </c>
      <c r="P177" s="47"/>
      <c r="Q177" s="140" t="str">
        <f t="shared" si="31"/>
        <v/>
      </c>
    </row>
    <row r="178" spans="1:17" x14ac:dyDescent="0.2">
      <c r="A178" s="144"/>
      <c r="B178" s="145"/>
      <c r="C178" s="142"/>
      <c r="D178" s="142"/>
      <c r="E178" s="146"/>
      <c r="F178" s="146"/>
      <c r="G178" s="146"/>
      <c r="H178" s="142"/>
      <c r="I178" s="133" t="str">
        <f t="shared" si="29"/>
        <v/>
      </c>
      <c r="J178" s="134" t="str">
        <f t="shared" si="26"/>
        <v/>
      </c>
      <c r="K178" s="135">
        <v>99.73</v>
      </c>
      <c r="L178" s="136">
        <f t="shared" si="30"/>
        <v>6</v>
      </c>
      <c r="M178" s="137" t="str">
        <f t="shared" si="28"/>
        <v/>
      </c>
      <c r="N178" s="138" t="str">
        <f t="shared" si="27"/>
        <v/>
      </c>
      <c r="O178" s="139" t="str">
        <f t="shared" si="25"/>
        <v/>
      </c>
      <c r="P178" s="47"/>
      <c r="Q178" s="140" t="str">
        <f t="shared" si="31"/>
        <v/>
      </c>
    </row>
    <row r="179" spans="1:17" x14ac:dyDescent="0.2">
      <c r="A179" s="144"/>
      <c r="B179" s="145"/>
      <c r="C179" s="142"/>
      <c r="D179" s="142"/>
      <c r="E179" s="146"/>
      <c r="F179" s="146"/>
      <c r="G179" s="146"/>
      <c r="H179" s="142"/>
      <c r="I179" s="133" t="str">
        <f t="shared" si="29"/>
        <v/>
      </c>
      <c r="J179" s="134" t="str">
        <f t="shared" si="26"/>
        <v/>
      </c>
      <c r="K179" s="135">
        <v>99.73</v>
      </c>
      <c r="L179" s="136">
        <f t="shared" si="30"/>
        <v>6</v>
      </c>
      <c r="M179" s="137" t="str">
        <f t="shared" si="28"/>
        <v/>
      </c>
      <c r="N179" s="138" t="str">
        <f t="shared" si="27"/>
        <v/>
      </c>
      <c r="O179" s="139" t="str">
        <f t="shared" si="25"/>
        <v/>
      </c>
      <c r="P179" s="47"/>
      <c r="Q179" s="140" t="str">
        <f t="shared" si="31"/>
        <v/>
      </c>
    </row>
    <row r="180" spans="1:17" x14ac:dyDescent="0.2">
      <c r="A180" s="144"/>
      <c r="B180" s="145"/>
      <c r="C180" s="142"/>
      <c r="D180" s="142"/>
      <c r="E180" s="146"/>
      <c r="F180" s="146"/>
      <c r="G180" s="146"/>
      <c r="H180" s="142"/>
      <c r="I180" s="133" t="str">
        <f t="shared" si="29"/>
        <v/>
      </c>
      <c r="J180" s="134" t="str">
        <f t="shared" si="26"/>
        <v/>
      </c>
      <c r="K180" s="135">
        <v>99.73</v>
      </c>
      <c r="L180" s="136">
        <f t="shared" si="30"/>
        <v>6</v>
      </c>
      <c r="M180" s="137" t="str">
        <f t="shared" si="28"/>
        <v/>
      </c>
      <c r="N180" s="138" t="str">
        <f t="shared" si="27"/>
        <v/>
      </c>
      <c r="O180" s="139" t="str">
        <f t="shared" si="25"/>
        <v/>
      </c>
      <c r="P180" s="47"/>
      <c r="Q180" s="140" t="str">
        <f t="shared" si="31"/>
        <v/>
      </c>
    </row>
    <row r="181" spans="1:17" x14ac:dyDescent="0.2">
      <c r="A181" s="144"/>
      <c r="B181" s="145"/>
      <c r="C181" s="142"/>
      <c r="D181" s="142"/>
      <c r="E181" s="146"/>
      <c r="F181" s="146"/>
      <c r="G181" s="146"/>
      <c r="H181" s="142"/>
      <c r="I181" s="133" t="str">
        <f t="shared" si="29"/>
        <v/>
      </c>
      <c r="J181" s="134" t="str">
        <f t="shared" si="26"/>
        <v/>
      </c>
      <c r="K181" s="135">
        <v>99.73</v>
      </c>
      <c r="L181" s="136">
        <f t="shared" si="30"/>
        <v>6</v>
      </c>
      <c r="M181" s="137" t="str">
        <f t="shared" si="28"/>
        <v/>
      </c>
      <c r="N181" s="138" t="str">
        <f t="shared" si="27"/>
        <v/>
      </c>
      <c r="O181" s="139" t="str">
        <f t="shared" si="25"/>
        <v/>
      </c>
      <c r="P181" s="47"/>
      <c r="Q181" s="140" t="str">
        <f t="shared" si="31"/>
        <v/>
      </c>
    </row>
    <row r="182" spans="1:17" x14ac:dyDescent="0.2">
      <c r="A182" s="144"/>
      <c r="B182" s="145"/>
      <c r="C182" s="142"/>
      <c r="D182" s="142"/>
      <c r="E182" s="146"/>
      <c r="F182" s="146"/>
      <c r="G182" s="146"/>
      <c r="H182" s="142"/>
      <c r="I182" s="133" t="str">
        <f t="shared" si="29"/>
        <v/>
      </c>
      <c r="J182" s="134" t="str">
        <f t="shared" si="26"/>
        <v/>
      </c>
      <c r="K182" s="135">
        <v>99.73</v>
      </c>
      <c r="L182" s="136">
        <f t="shared" si="30"/>
        <v>6</v>
      </c>
      <c r="M182" s="137" t="str">
        <f t="shared" si="28"/>
        <v/>
      </c>
      <c r="N182" s="138" t="str">
        <f t="shared" si="27"/>
        <v/>
      </c>
      <c r="O182" s="139" t="str">
        <f t="shared" si="25"/>
        <v/>
      </c>
      <c r="P182" s="47"/>
      <c r="Q182" s="140" t="str">
        <f t="shared" si="31"/>
        <v/>
      </c>
    </row>
    <row r="183" spans="1:17" x14ac:dyDescent="0.2">
      <c r="A183" s="144"/>
      <c r="B183" s="145"/>
      <c r="C183" s="142"/>
      <c r="D183" s="142"/>
      <c r="E183" s="146"/>
      <c r="F183" s="146"/>
      <c r="G183" s="146"/>
      <c r="H183" s="142"/>
      <c r="I183" s="133" t="str">
        <f t="shared" si="29"/>
        <v/>
      </c>
      <c r="J183" s="134" t="str">
        <f t="shared" si="26"/>
        <v/>
      </c>
      <c r="K183" s="135">
        <v>99.73</v>
      </c>
      <c r="L183" s="136">
        <f t="shared" si="30"/>
        <v>6</v>
      </c>
      <c r="M183" s="137" t="str">
        <f t="shared" si="28"/>
        <v/>
      </c>
      <c r="N183" s="138" t="str">
        <f t="shared" si="27"/>
        <v/>
      </c>
      <c r="O183" s="139" t="str">
        <f t="shared" si="25"/>
        <v/>
      </c>
      <c r="P183" s="47"/>
      <c r="Q183" s="140" t="str">
        <f t="shared" si="31"/>
        <v/>
      </c>
    </row>
    <row r="184" spans="1:17" x14ac:dyDescent="0.2">
      <c r="A184" s="144"/>
      <c r="B184" s="145"/>
      <c r="C184" s="142"/>
      <c r="D184" s="142"/>
      <c r="E184" s="146"/>
      <c r="F184" s="146"/>
      <c r="G184" s="146"/>
      <c r="H184" s="142"/>
      <c r="I184" s="133" t="str">
        <f t="shared" si="29"/>
        <v/>
      </c>
      <c r="J184" s="134" t="str">
        <f t="shared" si="26"/>
        <v/>
      </c>
      <c r="K184" s="135">
        <v>99.73</v>
      </c>
      <c r="L184" s="136">
        <f t="shared" si="30"/>
        <v>6</v>
      </c>
      <c r="M184" s="137" t="str">
        <f t="shared" si="28"/>
        <v/>
      </c>
      <c r="N184" s="138" t="str">
        <f t="shared" si="27"/>
        <v/>
      </c>
      <c r="O184" s="139" t="str">
        <f t="shared" si="25"/>
        <v/>
      </c>
      <c r="P184" s="47"/>
      <c r="Q184" s="140" t="str">
        <f t="shared" si="31"/>
        <v/>
      </c>
    </row>
    <row r="185" spans="1:17" x14ac:dyDescent="0.2">
      <c r="A185" s="144"/>
      <c r="B185" s="145"/>
      <c r="C185" s="142"/>
      <c r="D185" s="142"/>
      <c r="E185" s="146"/>
      <c r="F185" s="146"/>
      <c r="G185" s="146"/>
      <c r="H185" s="142"/>
      <c r="I185" s="133" t="str">
        <f t="shared" si="29"/>
        <v/>
      </c>
      <c r="J185" s="134" t="str">
        <f t="shared" si="26"/>
        <v/>
      </c>
      <c r="K185" s="135">
        <v>99.73</v>
      </c>
      <c r="L185" s="136">
        <f t="shared" si="30"/>
        <v>6</v>
      </c>
      <c r="M185" s="137" t="str">
        <f t="shared" si="28"/>
        <v/>
      </c>
      <c r="N185" s="138" t="str">
        <f t="shared" si="27"/>
        <v/>
      </c>
      <c r="O185" s="139" t="str">
        <f t="shared" si="25"/>
        <v/>
      </c>
      <c r="P185" s="47"/>
      <c r="Q185" s="140" t="str">
        <f t="shared" si="31"/>
        <v/>
      </c>
    </row>
    <row r="186" spans="1:17" x14ac:dyDescent="0.2">
      <c r="A186" s="144"/>
      <c r="B186" s="145"/>
      <c r="C186" s="142"/>
      <c r="D186" s="142"/>
      <c r="E186" s="146"/>
      <c r="F186" s="146"/>
      <c r="G186" s="146"/>
      <c r="H186" s="142"/>
      <c r="I186" s="133" t="str">
        <f t="shared" si="29"/>
        <v/>
      </c>
      <c r="J186" s="134" t="str">
        <f t="shared" si="26"/>
        <v/>
      </c>
      <c r="K186" s="135">
        <v>99.73</v>
      </c>
      <c r="L186" s="136">
        <f t="shared" si="30"/>
        <v>6</v>
      </c>
      <c r="M186" s="137" t="str">
        <f t="shared" si="28"/>
        <v/>
      </c>
      <c r="N186" s="138" t="str">
        <f t="shared" si="27"/>
        <v/>
      </c>
      <c r="O186" s="139" t="str">
        <f t="shared" si="25"/>
        <v/>
      </c>
      <c r="P186" s="47"/>
      <c r="Q186" s="140" t="str">
        <f t="shared" si="31"/>
        <v/>
      </c>
    </row>
    <row r="187" spans="1:17" x14ac:dyDescent="0.2">
      <c r="A187" s="144"/>
      <c r="B187" s="145"/>
      <c r="C187" s="142"/>
      <c r="D187" s="142"/>
      <c r="E187" s="146"/>
      <c r="F187" s="146"/>
      <c r="G187" s="146"/>
      <c r="H187" s="142"/>
      <c r="I187" s="133" t="str">
        <f t="shared" si="29"/>
        <v/>
      </c>
      <c r="J187" s="134" t="str">
        <f t="shared" si="26"/>
        <v/>
      </c>
      <c r="K187" s="135">
        <v>99.73</v>
      </c>
      <c r="L187" s="136">
        <f t="shared" si="30"/>
        <v>6</v>
      </c>
      <c r="M187" s="137" t="str">
        <f t="shared" si="28"/>
        <v/>
      </c>
      <c r="N187" s="138" t="str">
        <f t="shared" si="27"/>
        <v/>
      </c>
      <c r="O187" s="139" t="str">
        <f t="shared" si="25"/>
        <v/>
      </c>
      <c r="P187" s="47"/>
      <c r="Q187" s="140" t="str">
        <f t="shared" si="31"/>
        <v/>
      </c>
    </row>
    <row r="188" spans="1:17" x14ac:dyDescent="0.2">
      <c r="A188" s="144"/>
      <c r="B188" s="145"/>
      <c r="C188" s="142"/>
      <c r="D188" s="142"/>
      <c r="E188" s="146"/>
      <c r="F188" s="146"/>
      <c r="G188" s="146"/>
      <c r="H188" s="142"/>
      <c r="I188" s="133" t="str">
        <f t="shared" si="29"/>
        <v/>
      </c>
      <c r="J188" s="134" t="str">
        <f t="shared" si="26"/>
        <v/>
      </c>
      <c r="K188" s="135">
        <v>99.73</v>
      </c>
      <c r="L188" s="136">
        <f t="shared" si="30"/>
        <v>6</v>
      </c>
      <c r="M188" s="137" t="str">
        <f t="shared" si="28"/>
        <v/>
      </c>
      <c r="N188" s="138" t="str">
        <f t="shared" si="27"/>
        <v/>
      </c>
      <c r="O188" s="139" t="str">
        <f t="shared" si="25"/>
        <v/>
      </c>
      <c r="P188" s="47"/>
      <c r="Q188" s="140" t="str">
        <f t="shared" si="31"/>
        <v/>
      </c>
    </row>
    <row r="189" spans="1:17" x14ac:dyDescent="0.2">
      <c r="A189" s="144"/>
      <c r="B189" s="145"/>
      <c r="C189" s="142"/>
      <c r="D189" s="142"/>
      <c r="E189" s="146"/>
      <c r="F189" s="146"/>
      <c r="G189" s="146"/>
      <c r="H189" s="142"/>
      <c r="I189" s="133" t="str">
        <f t="shared" si="29"/>
        <v/>
      </c>
      <c r="J189" s="134" t="str">
        <f t="shared" si="26"/>
        <v/>
      </c>
      <c r="K189" s="135">
        <v>99.73</v>
      </c>
      <c r="L189" s="136">
        <f t="shared" si="30"/>
        <v>6</v>
      </c>
      <c r="M189" s="137" t="str">
        <f t="shared" si="28"/>
        <v/>
      </c>
      <c r="N189" s="138" t="str">
        <f t="shared" si="27"/>
        <v/>
      </c>
      <c r="O189" s="139" t="str">
        <f t="shared" si="25"/>
        <v/>
      </c>
      <c r="P189" s="47"/>
      <c r="Q189" s="140" t="str">
        <f t="shared" si="31"/>
        <v/>
      </c>
    </row>
    <row r="190" spans="1:17" x14ac:dyDescent="0.2">
      <c r="A190" s="144"/>
      <c r="B190" s="145"/>
      <c r="C190" s="142"/>
      <c r="D190" s="142"/>
      <c r="E190" s="146"/>
      <c r="F190" s="146"/>
      <c r="G190" s="146"/>
      <c r="H190" s="142"/>
      <c r="I190" s="133" t="str">
        <f t="shared" si="29"/>
        <v/>
      </c>
      <c r="J190" s="134" t="str">
        <f t="shared" si="26"/>
        <v/>
      </c>
      <c r="K190" s="135">
        <v>99.73</v>
      </c>
      <c r="L190" s="136">
        <f t="shared" si="30"/>
        <v>6</v>
      </c>
      <c r="M190" s="137" t="str">
        <f t="shared" si="28"/>
        <v/>
      </c>
      <c r="N190" s="138" t="str">
        <f t="shared" si="27"/>
        <v/>
      </c>
      <c r="O190" s="139" t="str">
        <f t="shared" si="25"/>
        <v/>
      </c>
      <c r="P190" s="47"/>
      <c r="Q190" s="140" t="str">
        <f t="shared" si="31"/>
        <v/>
      </c>
    </row>
    <row r="191" spans="1:17" x14ac:dyDescent="0.2">
      <c r="A191" s="144"/>
      <c r="B191" s="145"/>
      <c r="C191" s="142"/>
      <c r="D191" s="142"/>
      <c r="E191" s="146"/>
      <c r="F191" s="146"/>
      <c r="G191" s="146"/>
      <c r="H191" s="142"/>
      <c r="I191" s="133" t="str">
        <f t="shared" si="29"/>
        <v/>
      </c>
      <c r="J191" s="134" t="str">
        <f t="shared" si="26"/>
        <v/>
      </c>
      <c r="K191" s="135">
        <v>99.73</v>
      </c>
      <c r="L191" s="136">
        <f t="shared" si="30"/>
        <v>6</v>
      </c>
      <c r="M191" s="137" t="str">
        <f t="shared" si="28"/>
        <v/>
      </c>
      <c r="N191" s="138" t="str">
        <f t="shared" si="27"/>
        <v/>
      </c>
      <c r="O191" s="139" t="str">
        <f t="shared" si="25"/>
        <v/>
      </c>
      <c r="P191" s="47"/>
      <c r="Q191" s="140" t="str">
        <f t="shared" si="31"/>
        <v/>
      </c>
    </row>
    <row r="192" spans="1:17" x14ac:dyDescent="0.2">
      <c r="A192" s="144"/>
      <c r="B192" s="145"/>
      <c r="C192" s="142"/>
      <c r="D192" s="142"/>
      <c r="E192" s="146"/>
      <c r="F192" s="146"/>
      <c r="G192" s="146"/>
      <c r="H192" s="142"/>
      <c r="I192" s="133" t="str">
        <f t="shared" si="29"/>
        <v/>
      </c>
      <c r="J192" s="134" t="str">
        <f t="shared" si="26"/>
        <v/>
      </c>
      <c r="K192" s="135">
        <v>99.73</v>
      </c>
      <c r="L192" s="136">
        <f t="shared" si="30"/>
        <v>6</v>
      </c>
      <c r="M192" s="137" t="str">
        <f t="shared" si="28"/>
        <v/>
      </c>
      <c r="N192" s="138" t="str">
        <f t="shared" si="27"/>
        <v/>
      </c>
      <c r="O192" s="139" t="str">
        <f t="shared" si="25"/>
        <v/>
      </c>
      <c r="P192" s="47"/>
      <c r="Q192" s="140" t="str">
        <f t="shared" si="31"/>
        <v/>
      </c>
    </row>
    <row r="193" spans="1:17" x14ac:dyDescent="0.2">
      <c r="A193" s="144"/>
      <c r="B193" s="145"/>
      <c r="C193" s="142"/>
      <c r="D193" s="142"/>
      <c r="E193" s="146"/>
      <c r="F193" s="146"/>
      <c r="G193" s="146"/>
      <c r="H193" s="142"/>
      <c r="I193" s="133" t="str">
        <f t="shared" si="29"/>
        <v/>
      </c>
      <c r="J193" s="134" t="str">
        <f t="shared" si="26"/>
        <v/>
      </c>
      <c r="K193" s="135">
        <v>99.73</v>
      </c>
      <c r="L193" s="136">
        <f t="shared" si="30"/>
        <v>6</v>
      </c>
      <c r="M193" s="137" t="str">
        <f t="shared" si="28"/>
        <v/>
      </c>
      <c r="N193" s="138" t="str">
        <f t="shared" si="27"/>
        <v/>
      </c>
      <c r="O193" s="139" t="str">
        <f t="shared" si="25"/>
        <v/>
      </c>
      <c r="P193" s="47"/>
      <c r="Q193" s="140" t="str">
        <f t="shared" si="31"/>
        <v/>
      </c>
    </row>
    <row r="194" spans="1:17" x14ac:dyDescent="0.2">
      <c r="A194" s="144"/>
      <c r="B194" s="145"/>
      <c r="C194" s="142"/>
      <c r="D194" s="142"/>
      <c r="E194" s="146"/>
      <c r="F194" s="146"/>
      <c r="G194" s="146"/>
      <c r="H194" s="142"/>
      <c r="I194" s="133" t="str">
        <f t="shared" si="29"/>
        <v/>
      </c>
      <c r="J194" s="134" t="str">
        <f t="shared" si="26"/>
        <v/>
      </c>
      <c r="K194" s="135">
        <v>99.73</v>
      </c>
      <c r="L194" s="136">
        <f t="shared" si="30"/>
        <v>6</v>
      </c>
      <c r="M194" s="137" t="str">
        <f t="shared" si="28"/>
        <v/>
      </c>
      <c r="N194" s="138" t="str">
        <f t="shared" si="27"/>
        <v/>
      </c>
      <c r="O194" s="139" t="str">
        <f t="shared" si="25"/>
        <v/>
      </c>
      <c r="P194" s="47"/>
      <c r="Q194" s="140" t="str">
        <f t="shared" si="31"/>
        <v/>
      </c>
    </row>
    <row r="195" spans="1:17" x14ac:dyDescent="0.2">
      <c r="A195" s="144"/>
      <c r="B195" s="145"/>
      <c r="C195" s="142"/>
      <c r="D195" s="142"/>
      <c r="E195" s="146"/>
      <c r="F195" s="146"/>
      <c r="G195" s="146"/>
      <c r="H195" s="142"/>
      <c r="I195" s="133" t="str">
        <f t="shared" si="29"/>
        <v/>
      </c>
      <c r="J195" s="134" t="str">
        <f t="shared" si="26"/>
        <v/>
      </c>
      <c r="K195" s="135">
        <v>99.73</v>
      </c>
      <c r="L195" s="136">
        <f t="shared" si="30"/>
        <v>6</v>
      </c>
      <c r="M195" s="137" t="str">
        <f t="shared" si="28"/>
        <v/>
      </c>
      <c r="N195" s="138" t="str">
        <f t="shared" si="27"/>
        <v/>
      </c>
      <c r="O195" s="139" t="str">
        <f t="shared" si="25"/>
        <v/>
      </c>
      <c r="P195" s="47"/>
      <c r="Q195" s="140" t="str">
        <f t="shared" si="31"/>
        <v/>
      </c>
    </row>
    <row r="196" spans="1:17" x14ac:dyDescent="0.2">
      <c r="A196" s="144"/>
      <c r="B196" s="145"/>
      <c r="C196" s="142"/>
      <c r="D196" s="142"/>
      <c r="E196" s="146"/>
      <c r="F196" s="146"/>
      <c r="G196" s="146"/>
      <c r="H196" s="142"/>
      <c r="I196" s="133" t="str">
        <f t="shared" si="29"/>
        <v/>
      </c>
      <c r="J196" s="134" t="str">
        <f t="shared" si="26"/>
        <v/>
      </c>
      <c r="K196" s="135">
        <v>99.73</v>
      </c>
      <c r="L196" s="136">
        <f t="shared" si="30"/>
        <v>6</v>
      </c>
      <c r="M196" s="137" t="str">
        <f t="shared" si="28"/>
        <v/>
      </c>
      <c r="N196" s="138" t="str">
        <f t="shared" si="27"/>
        <v/>
      </c>
      <c r="O196" s="139" t="str">
        <f t="shared" ref="O196:O259" si="32">IF(J196="","",INDEX(storypoints_kalibrierung_shirtsizes, MATCH(I196,storypoints_kalibrierung_aufsize,-1),3))</f>
        <v/>
      </c>
      <c r="P196" s="47"/>
      <c r="Q196" s="140" t="str">
        <f t="shared" si="31"/>
        <v/>
      </c>
    </row>
    <row r="197" spans="1:17" x14ac:dyDescent="0.2">
      <c r="A197" s="144"/>
      <c r="B197" s="145"/>
      <c r="C197" s="142"/>
      <c r="D197" s="142"/>
      <c r="E197" s="146"/>
      <c r="F197" s="146"/>
      <c r="G197" s="146"/>
      <c r="H197" s="142"/>
      <c r="I197" s="133" t="str">
        <f t="shared" si="29"/>
        <v/>
      </c>
      <c r="J197" s="134" t="str">
        <f t="shared" si="26"/>
        <v/>
      </c>
      <c r="K197" s="135">
        <v>99.73</v>
      </c>
      <c r="L197" s="136">
        <f t="shared" si="30"/>
        <v>6</v>
      </c>
      <c r="M197" s="137" t="str">
        <f t="shared" si="28"/>
        <v/>
      </c>
      <c r="N197" s="138" t="str">
        <f t="shared" si="27"/>
        <v/>
      </c>
      <c r="O197" s="139" t="str">
        <f t="shared" si="32"/>
        <v/>
      </c>
      <c r="P197" s="47"/>
      <c r="Q197" s="140" t="str">
        <f t="shared" si="31"/>
        <v/>
      </c>
    </row>
    <row r="198" spans="1:17" x14ac:dyDescent="0.2">
      <c r="A198" s="144"/>
      <c r="B198" s="145"/>
      <c r="C198" s="142"/>
      <c r="D198" s="142"/>
      <c r="E198" s="146"/>
      <c r="F198" s="146"/>
      <c r="G198" s="146"/>
      <c r="H198" s="142"/>
      <c r="I198" s="133" t="str">
        <f t="shared" si="29"/>
        <v/>
      </c>
      <c r="J198" s="134" t="str">
        <f t="shared" ref="J198:J261" si="33">IF(I198="","",I198*storypoints_kalibrierung)</f>
        <v/>
      </c>
      <c r="K198" s="135">
        <v>99.73</v>
      </c>
      <c r="L198" s="136">
        <f t="shared" si="30"/>
        <v>6</v>
      </c>
      <c r="M198" s="137" t="str">
        <f t="shared" si="28"/>
        <v/>
      </c>
      <c r="N198" s="138" t="str">
        <f t="shared" ref="N198:N261" si="34">IF(I198="","",M198^2)</f>
        <v/>
      </c>
      <c r="O198" s="139" t="str">
        <f t="shared" si="32"/>
        <v/>
      </c>
      <c r="P198" s="47"/>
      <c r="Q198" s="140" t="str">
        <f t="shared" si="31"/>
        <v/>
      </c>
    </row>
    <row r="199" spans="1:17" x14ac:dyDescent="0.2">
      <c r="A199" s="144"/>
      <c r="B199" s="145"/>
      <c r="C199" s="142"/>
      <c r="D199" s="142"/>
      <c r="E199" s="146"/>
      <c r="F199" s="146"/>
      <c r="G199" s="146"/>
      <c r="H199" s="142"/>
      <c r="I199" s="133" t="str">
        <f t="shared" si="29"/>
        <v/>
      </c>
      <c r="J199" s="134" t="str">
        <f t="shared" si="33"/>
        <v/>
      </c>
      <c r="K199" s="135">
        <v>99.73</v>
      </c>
      <c r="L199" s="136">
        <f t="shared" si="30"/>
        <v>6</v>
      </c>
      <c r="M199" s="137" t="str">
        <f t="shared" si="28"/>
        <v/>
      </c>
      <c r="N199" s="138" t="str">
        <f t="shared" si="34"/>
        <v/>
      </c>
      <c r="O199" s="139" t="str">
        <f t="shared" si="32"/>
        <v/>
      </c>
      <c r="P199" s="47"/>
      <c r="Q199" s="140" t="str">
        <f t="shared" si="31"/>
        <v/>
      </c>
    </row>
    <row r="200" spans="1:17" x14ac:dyDescent="0.2">
      <c r="A200" s="144"/>
      <c r="B200" s="145"/>
      <c r="C200" s="142"/>
      <c r="D200" s="142"/>
      <c r="E200" s="146"/>
      <c r="F200" s="146"/>
      <c r="G200" s="146"/>
      <c r="H200" s="142"/>
      <c r="I200" s="133" t="str">
        <f t="shared" si="29"/>
        <v/>
      </c>
      <c r="J200" s="134" t="str">
        <f t="shared" si="33"/>
        <v/>
      </c>
      <c r="K200" s="135">
        <v>99.73</v>
      </c>
      <c r="L200" s="136">
        <f t="shared" si="30"/>
        <v>6</v>
      </c>
      <c r="M200" s="137" t="str">
        <f t="shared" si="28"/>
        <v/>
      </c>
      <c r="N200" s="138" t="str">
        <f t="shared" si="34"/>
        <v/>
      </c>
      <c r="O200" s="139" t="str">
        <f t="shared" si="32"/>
        <v/>
      </c>
      <c r="P200" s="47"/>
      <c r="Q200" s="140" t="str">
        <f t="shared" si="31"/>
        <v/>
      </c>
    </row>
    <row r="201" spans="1:17" x14ac:dyDescent="0.2">
      <c r="A201" s="144"/>
      <c r="B201" s="145"/>
      <c r="C201" s="142"/>
      <c r="D201" s="142"/>
      <c r="E201" s="146"/>
      <c r="F201" s="146"/>
      <c r="G201" s="146"/>
      <c r="H201" s="142"/>
      <c r="I201" s="133" t="str">
        <f t="shared" si="29"/>
        <v/>
      </c>
      <c r="J201" s="134" t="str">
        <f t="shared" si="33"/>
        <v/>
      </c>
      <c r="K201" s="135">
        <v>99.73</v>
      </c>
      <c r="L201" s="136">
        <f t="shared" si="30"/>
        <v>6</v>
      </c>
      <c r="M201" s="137" t="str">
        <f t="shared" si="28"/>
        <v/>
      </c>
      <c r="N201" s="138" t="str">
        <f t="shared" si="34"/>
        <v/>
      </c>
      <c r="O201" s="139" t="str">
        <f t="shared" si="32"/>
        <v/>
      </c>
      <c r="P201" s="47"/>
      <c r="Q201" s="140" t="str">
        <f t="shared" si="31"/>
        <v/>
      </c>
    </row>
    <row r="202" spans="1:17" x14ac:dyDescent="0.2">
      <c r="A202" s="144"/>
      <c r="B202" s="145"/>
      <c r="C202" s="142"/>
      <c r="D202" s="142"/>
      <c r="E202" s="146"/>
      <c r="F202" s="146"/>
      <c r="G202" s="146"/>
      <c r="H202" s="142"/>
      <c r="I202" s="133" t="str">
        <f t="shared" si="29"/>
        <v/>
      </c>
      <c r="J202" s="134" t="str">
        <f t="shared" si="33"/>
        <v/>
      </c>
      <c r="K202" s="135">
        <v>99.73</v>
      </c>
      <c r="L202" s="136">
        <f t="shared" si="30"/>
        <v>6</v>
      </c>
      <c r="M202" s="137" t="str">
        <f t="shared" si="28"/>
        <v/>
      </c>
      <c r="N202" s="138" t="str">
        <f t="shared" si="34"/>
        <v/>
      </c>
      <c r="O202" s="139" t="str">
        <f t="shared" si="32"/>
        <v/>
      </c>
      <c r="P202" s="47"/>
      <c r="Q202" s="140" t="str">
        <f t="shared" si="31"/>
        <v/>
      </c>
    </row>
    <row r="203" spans="1:17" x14ac:dyDescent="0.2">
      <c r="A203" s="144"/>
      <c r="B203" s="145"/>
      <c r="C203" s="142"/>
      <c r="D203" s="142"/>
      <c r="E203" s="146"/>
      <c r="F203" s="146"/>
      <c r="G203" s="146"/>
      <c r="H203" s="142"/>
      <c r="I203" s="133" t="str">
        <f t="shared" si="29"/>
        <v/>
      </c>
      <c r="J203" s="134" t="str">
        <f t="shared" si="33"/>
        <v/>
      </c>
      <c r="K203" s="135">
        <v>99.73</v>
      </c>
      <c r="L203" s="136">
        <f t="shared" si="30"/>
        <v>6</v>
      </c>
      <c r="M203" s="137" t="str">
        <f t="shared" si="28"/>
        <v/>
      </c>
      <c r="N203" s="138" t="str">
        <f t="shared" si="34"/>
        <v/>
      </c>
      <c r="O203" s="139" t="str">
        <f t="shared" si="32"/>
        <v/>
      </c>
      <c r="P203" s="47"/>
      <c r="Q203" s="140" t="str">
        <f t="shared" si="31"/>
        <v/>
      </c>
    </row>
    <row r="204" spans="1:17" x14ac:dyDescent="0.2">
      <c r="A204" s="144"/>
      <c r="B204" s="145"/>
      <c r="C204" s="142"/>
      <c r="D204" s="142"/>
      <c r="E204" s="146"/>
      <c r="F204" s="146"/>
      <c r="G204" s="146"/>
      <c r="H204" s="142"/>
      <c r="I204" s="133" t="str">
        <f t="shared" si="29"/>
        <v/>
      </c>
      <c r="J204" s="134" t="str">
        <f t="shared" si="33"/>
        <v/>
      </c>
      <c r="K204" s="135">
        <v>99.73</v>
      </c>
      <c r="L204" s="136">
        <f t="shared" si="30"/>
        <v>6</v>
      </c>
      <c r="M204" s="137" t="str">
        <f t="shared" si="28"/>
        <v/>
      </c>
      <c r="N204" s="138" t="str">
        <f t="shared" si="34"/>
        <v/>
      </c>
      <c r="O204" s="139" t="str">
        <f t="shared" si="32"/>
        <v/>
      </c>
      <c r="P204" s="47"/>
      <c r="Q204" s="140" t="str">
        <f t="shared" si="31"/>
        <v/>
      </c>
    </row>
    <row r="205" spans="1:17" x14ac:dyDescent="0.2">
      <c r="A205" s="144"/>
      <c r="B205" s="145"/>
      <c r="C205" s="142"/>
      <c r="D205" s="142"/>
      <c r="E205" s="146"/>
      <c r="F205" s="146"/>
      <c r="G205" s="146"/>
      <c r="H205" s="142"/>
      <c r="I205" s="133" t="str">
        <f t="shared" si="29"/>
        <v/>
      </c>
      <c r="J205" s="134" t="str">
        <f t="shared" si="33"/>
        <v/>
      </c>
      <c r="K205" s="135">
        <v>99.73</v>
      </c>
      <c r="L205" s="136">
        <f t="shared" si="30"/>
        <v>6</v>
      </c>
      <c r="M205" s="137" t="str">
        <f t="shared" si="28"/>
        <v/>
      </c>
      <c r="N205" s="138" t="str">
        <f t="shared" si="34"/>
        <v/>
      </c>
      <c r="O205" s="139" t="str">
        <f t="shared" si="32"/>
        <v/>
      </c>
      <c r="P205" s="47"/>
      <c r="Q205" s="140" t="str">
        <f t="shared" si="31"/>
        <v/>
      </c>
    </row>
    <row r="206" spans="1:17" x14ac:dyDescent="0.2">
      <c r="A206" s="144"/>
      <c r="B206" s="145"/>
      <c r="C206" s="142"/>
      <c r="D206" s="142"/>
      <c r="E206" s="146"/>
      <c r="F206" s="146"/>
      <c r="G206" s="146"/>
      <c r="H206" s="142"/>
      <c r="I206" s="133" t="str">
        <f t="shared" si="29"/>
        <v/>
      </c>
      <c r="J206" s="134" t="str">
        <f t="shared" si="33"/>
        <v/>
      </c>
      <c r="K206" s="135">
        <v>99.73</v>
      </c>
      <c r="L206" s="136">
        <f t="shared" si="30"/>
        <v>6</v>
      </c>
      <c r="M206" s="137" t="str">
        <f t="shared" si="28"/>
        <v/>
      </c>
      <c r="N206" s="138" t="str">
        <f t="shared" si="34"/>
        <v/>
      </c>
      <c r="O206" s="139" t="str">
        <f t="shared" si="32"/>
        <v/>
      </c>
      <c r="P206" s="47"/>
      <c r="Q206" s="140" t="str">
        <f t="shared" si="31"/>
        <v/>
      </c>
    </row>
    <row r="207" spans="1:17" x14ac:dyDescent="0.2">
      <c r="A207" s="144"/>
      <c r="B207" s="145"/>
      <c r="C207" s="142"/>
      <c r="D207" s="142"/>
      <c r="E207" s="146"/>
      <c r="F207" s="146"/>
      <c r="G207" s="146"/>
      <c r="H207" s="142"/>
      <c r="I207" s="133" t="str">
        <f t="shared" si="29"/>
        <v/>
      </c>
      <c r="J207" s="134" t="str">
        <f t="shared" si="33"/>
        <v/>
      </c>
      <c r="K207" s="135">
        <v>99.73</v>
      </c>
      <c r="L207" s="136">
        <f t="shared" si="30"/>
        <v>6</v>
      </c>
      <c r="M207" s="137" t="str">
        <f t="shared" si="28"/>
        <v/>
      </c>
      <c r="N207" s="138" t="str">
        <f t="shared" si="34"/>
        <v/>
      </c>
      <c r="O207" s="139" t="str">
        <f t="shared" si="32"/>
        <v/>
      </c>
      <c r="P207" s="47"/>
      <c r="Q207" s="140" t="str">
        <f t="shared" si="31"/>
        <v/>
      </c>
    </row>
    <row r="208" spans="1:17" x14ac:dyDescent="0.2">
      <c r="A208" s="144"/>
      <c r="B208" s="145"/>
      <c r="C208" s="142"/>
      <c r="D208" s="142"/>
      <c r="E208" s="146"/>
      <c r="F208" s="146"/>
      <c r="G208" s="146"/>
      <c r="H208" s="142"/>
      <c r="I208" s="133" t="str">
        <f t="shared" si="29"/>
        <v/>
      </c>
      <c r="J208" s="134" t="str">
        <f t="shared" si="33"/>
        <v/>
      </c>
      <c r="K208" s="135">
        <v>99.73</v>
      </c>
      <c r="L208" s="136">
        <f t="shared" si="30"/>
        <v>6</v>
      </c>
      <c r="M208" s="137" t="str">
        <f t="shared" si="28"/>
        <v/>
      </c>
      <c r="N208" s="138" t="str">
        <f t="shared" si="34"/>
        <v/>
      </c>
      <c r="O208" s="139" t="str">
        <f t="shared" si="32"/>
        <v/>
      </c>
      <c r="P208" s="47"/>
      <c r="Q208" s="140" t="str">
        <f t="shared" si="31"/>
        <v/>
      </c>
    </row>
    <row r="209" spans="1:17" x14ac:dyDescent="0.2">
      <c r="A209" s="144"/>
      <c r="B209" s="145"/>
      <c r="C209" s="142"/>
      <c r="D209" s="142"/>
      <c r="E209" s="146"/>
      <c r="F209" s="146"/>
      <c r="G209" s="146"/>
      <c r="H209" s="142"/>
      <c r="I209" s="133" t="str">
        <f t="shared" si="29"/>
        <v/>
      </c>
      <c r="J209" s="134" t="str">
        <f t="shared" si="33"/>
        <v/>
      </c>
      <c r="K209" s="135">
        <v>99.73</v>
      </c>
      <c r="L209" s="136">
        <f t="shared" si="30"/>
        <v>6</v>
      </c>
      <c r="M209" s="137" t="str">
        <f t="shared" si="28"/>
        <v/>
      </c>
      <c r="N209" s="138" t="str">
        <f t="shared" si="34"/>
        <v/>
      </c>
      <c r="O209" s="139" t="str">
        <f t="shared" si="32"/>
        <v/>
      </c>
      <c r="P209" s="47"/>
      <c r="Q209" s="140" t="str">
        <f t="shared" si="31"/>
        <v/>
      </c>
    </row>
    <row r="210" spans="1:17" x14ac:dyDescent="0.2">
      <c r="A210" s="144"/>
      <c r="B210" s="145"/>
      <c r="C210" s="142"/>
      <c r="D210" s="142"/>
      <c r="E210" s="146"/>
      <c r="F210" s="146"/>
      <c r="G210" s="146"/>
      <c r="H210" s="142"/>
      <c r="I210" s="133" t="str">
        <f t="shared" si="29"/>
        <v/>
      </c>
      <c r="J210" s="134" t="str">
        <f t="shared" si="33"/>
        <v/>
      </c>
      <c r="K210" s="135">
        <v>99.73</v>
      </c>
      <c r="L210" s="136">
        <f t="shared" si="30"/>
        <v>6</v>
      </c>
      <c r="M210" s="137" t="str">
        <f t="shared" si="28"/>
        <v/>
      </c>
      <c r="N210" s="138" t="str">
        <f t="shared" si="34"/>
        <v/>
      </c>
      <c r="O210" s="139" t="str">
        <f t="shared" si="32"/>
        <v/>
      </c>
      <c r="P210" s="47"/>
      <c r="Q210" s="140" t="str">
        <f t="shared" si="31"/>
        <v/>
      </c>
    </row>
    <row r="211" spans="1:17" x14ac:dyDescent="0.2">
      <c r="A211" s="144"/>
      <c r="B211" s="145"/>
      <c r="C211" s="142"/>
      <c r="D211" s="142"/>
      <c r="E211" s="146"/>
      <c r="F211" s="146"/>
      <c r="G211" s="146"/>
      <c r="H211" s="142"/>
      <c r="I211" s="133" t="str">
        <f t="shared" si="29"/>
        <v/>
      </c>
      <c r="J211" s="134" t="str">
        <f t="shared" si="33"/>
        <v/>
      </c>
      <c r="K211" s="135">
        <v>99.73</v>
      </c>
      <c r="L211" s="136">
        <f t="shared" si="30"/>
        <v>6</v>
      </c>
      <c r="M211" s="137" t="str">
        <f t="shared" si="28"/>
        <v/>
      </c>
      <c r="N211" s="138" t="str">
        <f t="shared" si="34"/>
        <v/>
      </c>
      <c r="O211" s="139" t="str">
        <f t="shared" si="32"/>
        <v/>
      </c>
      <c r="P211" s="47"/>
      <c r="Q211" s="140" t="str">
        <f t="shared" si="31"/>
        <v/>
      </c>
    </row>
    <row r="212" spans="1:17" x14ac:dyDescent="0.2">
      <c r="A212" s="144"/>
      <c r="B212" s="145"/>
      <c r="C212" s="142"/>
      <c r="D212" s="142"/>
      <c r="E212" s="146"/>
      <c r="F212" s="146"/>
      <c r="G212" s="146"/>
      <c r="H212" s="142"/>
      <c r="I212" s="133" t="str">
        <f t="shared" si="29"/>
        <v/>
      </c>
      <c r="J212" s="134" t="str">
        <f t="shared" si="33"/>
        <v/>
      </c>
      <c r="K212" s="135">
        <v>99.73</v>
      </c>
      <c r="L212" s="136">
        <f t="shared" si="30"/>
        <v>6</v>
      </c>
      <c r="M212" s="137" t="str">
        <f t="shared" si="28"/>
        <v/>
      </c>
      <c r="N212" s="138" t="str">
        <f t="shared" si="34"/>
        <v/>
      </c>
      <c r="O212" s="139" t="str">
        <f t="shared" si="32"/>
        <v/>
      </c>
      <c r="P212" s="47"/>
      <c r="Q212" s="140" t="str">
        <f t="shared" si="31"/>
        <v/>
      </c>
    </row>
    <row r="213" spans="1:17" x14ac:dyDescent="0.2">
      <c r="A213" s="144"/>
      <c r="B213" s="145"/>
      <c r="C213" s="142"/>
      <c r="D213" s="142"/>
      <c r="E213" s="146"/>
      <c r="F213" s="146"/>
      <c r="G213" s="146"/>
      <c r="H213" s="142"/>
      <c r="I213" s="133" t="str">
        <f t="shared" si="29"/>
        <v/>
      </c>
      <c r="J213" s="134" t="str">
        <f t="shared" si="33"/>
        <v/>
      </c>
      <c r="K213" s="135">
        <v>99.73</v>
      </c>
      <c r="L213" s="136">
        <f t="shared" si="30"/>
        <v>6</v>
      </c>
      <c r="M213" s="137" t="str">
        <f t="shared" si="28"/>
        <v/>
      </c>
      <c r="N213" s="138" t="str">
        <f t="shared" si="34"/>
        <v/>
      </c>
      <c r="O213" s="139" t="str">
        <f t="shared" si="32"/>
        <v/>
      </c>
      <c r="P213" s="47"/>
      <c r="Q213" s="140" t="str">
        <f t="shared" si="31"/>
        <v/>
      </c>
    </row>
    <row r="214" spans="1:17" x14ac:dyDescent="0.2">
      <c r="A214" s="144"/>
      <c r="B214" s="145"/>
      <c r="C214" s="142"/>
      <c r="D214" s="142"/>
      <c r="E214" s="146"/>
      <c r="F214" s="146"/>
      <c r="G214" s="146"/>
      <c r="H214" s="142"/>
      <c r="I214" s="133" t="str">
        <f t="shared" si="29"/>
        <v/>
      </c>
      <c r="J214" s="134" t="str">
        <f t="shared" si="33"/>
        <v/>
      </c>
      <c r="K214" s="135">
        <v>99.73</v>
      </c>
      <c r="L214" s="136">
        <f t="shared" si="30"/>
        <v>6</v>
      </c>
      <c r="M214" s="137" t="str">
        <f t="shared" si="28"/>
        <v/>
      </c>
      <c r="N214" s="138" t="str">
        <f t="shared" si="34"/>
        <v/>
      </c>
      <c r="O214" s="139" t="str">
        <f t="shared" si="32"/>
        <v/>
      </c>
      <c r="P214" s="47"/>
      <c r="Q214" s="140" t="str">
        <f t="shared" si="31"/>
        <v/>
      </c>
    </row>
    <row r="215" spans="1:17" x14ac:dyDescent="0.2">
      <c r="A215" s="144"/>
      <c r="B215" s="145"/>
      <c r="C215" s="142"/>
      <c r="D215" s="142"/>
      <c r="E215" s="146"/>
      <c r="F215" s="146"/>
      <c r="G215" s="146"/>
      <c r="H215" s="142"/>
      <c r="I215" s="133" t="str">
        <f t="shared" si="29"/>
        <v/>
      </c>
      <c r="J215" s="134" t="str">
        <f t="shared" si="33"/>
        <v/>
      </c>
      <c r="K215" s="135">
        <v>99.73</v>
      </c>
      <c r="L215" s="136">
        <f t="shared" si="30"/>
        <v>6</v>
      </c>
      <c r="M215" s="137" t="str">
        <f t="shared" si="28"/>
        <v/>
      </c>
      <c r="N215" s="138" t="str">
        <f t="shared" si="34"/>
        <v/>
      </c>
      <c r="O215" s="139" t="str">
        <f t="shared" si="32"/>
        <v/>
      </c>
      <c r="P215" s="47"/>
      <c r="Q215" s="140" t="str">
        <f t="shared" si="31"/>
        <v/>
      </c>
    </row>
    <row r="216" spans="1:17" x14ac:dyDescent="0.2">
      <c r="A216" s="144"/>
      <c r="B216" s="145"/>
      <c r="C216" s="142"/>
      <c r="D216" s="142"/>
      <c r="E216" s="146"/>
      <c r="F216" s="146"/>
      <c r="G216" s="146"/>
      <c r="H216" s="142"/>
      <c r="I216" s="133" t="str">
        <f t="shared" si="29"/>
        <v/>
      </c>
      <c r="J216" s="134" t="str">
        <f t="shared" si="33"/>
        <v/>
      </c>
      <c r="K216" s="135">
        <v>99.73</v>
      </c>
      <c r="L216" s="136">
        <f t="shared" si="30"/>
        <v>6</v>
      </c>
      <c r="M216" s="137" t="str">
        <f t="shared" si="28"/>
        <v/>
      </c>
      <c r="N216" s="138" t="str">
        <f t="shared" si="34"/>
        <v/>
      </c>
      <c r="O216" s="139" t="str">
        <f t="shared" si="32"/>
        <v/>
      </c>
      <c r="P216" s="47"/>
      <c r="Q216" s="140" t="str">
        <f t="shared" si="31"/>
        <v/>
      </c>
    </row>
    <row r="217" spans="1:17" x14ac:dyDescent="0.2">
      <c r="A217" s="144"/>
      <c r="B217" s="145"/>
      <c r="C217" s="142"/>
      <c r="D217" s="142"/>
      <c r="E217" s="146"/>
      <c r="F217" s="146"/>
      <c r="G217" s="146"/>
      <c r="H217" s="142"/>
      <c r="I217" s="133" t="str">
        <f t="shared" si="29"/>
        <v/>
      </c>
      <c r="J217" s="134" t="str">
        <f t="shared" si="33"/>
        <v/>
      </c>
      <c r="K217" s="135">
        <v>99.73</v>
      </c>
      <c r="L217" s="136">
        <f t="shared" si="30"/>
        <v>6</v>
      </c>
      <c r="M217" s="137" t="str">
        <f t="shared" ref="M217:M280" si="35">IF(I217="","",((G217-E209)/L217)*storypoints_kalibrierung)</f>
        <v/>
      </c>
      <c r="N217" s="138" t="str">
        <f t="shared" si="34"/>
        <v/>
      </c>
      <c r="O217" s="139" t="str">
        <f t="shared" si="32"/>
        <v/>
      </c>
      <c r="P217" s="47"/>
      <c r="Q217" s="140" t="str">
        <f t="shared" si="31"/>
        <v/>
      </c>
    </row>
    <row r="218" spans="1:17" x14ac:dyDescent="0.2">
      <c r="A218" s="144"/>
      <c r="B218" s="145"/>
      <c r="C218" s="142"/>
      <c r="D218" s="142"/>
      <c r="E218" s="146"/>
      <c r="F218" s="146"/>
      <c r="G218" s="146"/>
      <c r="H218" s="142"/>
      <c r="I218" s="133" t="str">
        <f t="shared" si="29"/>
        <v/>
      </c>
      <c r="J218" s="134" t="str">
        <f t="shared" si="33"/>
        <v/>
      </c>
      <c r="K218" s="135">
        <v>99.73</v>
      </c>
      <c r="L218" s="136">
        <f t="shared" si="30"/>
        <v>6</v>
      </c>
      <c r="M218" s="137" t="str">
        <f t="shared" si="35"/>
        <v/>
      </c>
      <c r="N218" s="138" t="str">
        <f t="shared" si="34"/>
        <v/>
      </c>
      <c r="O218" s="139" t="str">
        <f t="shared" si="32"/>
        <v/>
      </c>
      <c r="P218" s="47"/>
      <c r="Q218" s="140" t="str">
        <f t="shared" si="31"/>
        <v/>
      </c>
    </row>
    <row r="219" spans="1:17" x14ac:dyDescent="0.2">
      <c r="A219" s="144"/>
      <c r="B219" s="145"/>
      <c r="C219" s="142"/>
      <c r="D219" s="142"/>
      <c r="E219" s="146"/>
      <c r="F219" s="146"/>
      <c r="G219" s="146"/>
      <c r="H219" s="142"/>
      <c r="I219" s="133" t="str">
        <f t="shared" si="29"/>
        <v/>
      </c>
      <c r="J219" s="134" t="str">
        <f t="shared" si="33"/>
        <v/>
      </c>
      <c r="K219" s="135">
        <v>99.73</v>
      </c>
      <c r="L219" s="136">
        <f t="shared" si="30"/>
        <v>6</v>
      </c>
      <c r="M219" s="137" t="str">
        <f t="shared" si="35"/>
        <v/>
      </c>
      <c r="N219" s="138" t="str">
        <f t="shared" si="34"/>
        <v/>
      </c>
      <c r="O219" s="139" t="str">
        <f t="shared" si="32"/>
        <v/>
      </c>
      <c r="P219" s="47"/>
      <c r="Q219" s="140" t="str">
        <f t="shared" si="31"/>
        <v/>
      </c>
    </row>
    <row r="220" spans="1:17" x14ac:dyDescent="0.2">
      <c r="A220" s="144"/>
      <c r="B220" s="145"/>
      <c r="C220" s="142"/>
      <c r="D220" s="142"/>
      <c r="E220" s="146"/>
      <c r="F220" s="146"/>
      <c r="G220" s="146"/>
      <c r="H220" s="142"/>
      <c r="I220" s="133" t="str">
        <f t="shared" ref="I220:I283" si="36">IF(OR(E212="",F220="",G220=""),"",(E212+(4*F220)+G220)/6)</f>
        <v/>
      </c>
      <c r="J220" s="134" t="str">
        <f t="shared" si="33"/>
        <v/>
      </c>
      <c r="K220" s="135">
        <v>99.73</v>
      </c>
      <c r="L220" s="136">
        <f t="shared" si="30"/>
        <v>6</v>
      </c>
      <c r="M220" s="137" t="str">
        <f t="shared" si="35"/>
        <v/>
      </c>
      <c r="N220" s="138" t="str">
        <f t="shared" si="34"/>
        <v/>
      </c>
      <c r="O220" s="139" t="str">
        <f t="shared" si="32"/>
        <v/>
      </c>
      <c r="P220" s="47"/>
      <c r="Q220" s="140" t="str">
        <f t="shared" si="31"/>
        <v/>
      </c>
    </row>
    <row r="221" spans="1:17" x14ac:dyDescent="0.2">
      <c r="A221" s="144"/>
      <c r="B221" s="145"/>
      <c r="C221" s="142"/>
      <c r="D221" s="142"/>
      <c r="E221" s="146"/>
      <c r="F221" s="146"/>
      <c r="G221" s="146"/>
      <c r="H221" s="142"/>
      <c r="I221" s="133" t="str">
        <f t="shared" si="36"/>
        <v/>
      </c>
      <c r="J221" s="134" t="str">
        <f t="shared" si="33"/>
        <v/>
      </c>
      <c r="K221" s="135">
        <v>99.73</v>
      </c>
      <c r="L221" s="136">
        <f t="shared" si="30"/>
        <v>6</v>
      </c>
      <c r="M221" s="137" t="str">
        <f t="shared" si="35"/>
        <v/>
      </c>
      <c r="N221" s="138" t="str">
        <f t="shared" si="34"/>
        <v/>
      </c>
      <c r="O221" s="139" t="str">
        <f t="shared" si="32"/>
        <v/>
      </c>
      <c r="P221" s="47"/>
      <c r="Q221" s="140" t="str">
        <f t="shared" si="31"/>
        <v/>
      </c>
    </row>
    <row r="222" spans="1:17" x14ac:dyDescent="0.2">
      <c r="A222" s="144"/>
      <c r="B222" s="145"/>
      <c r="C222" s="142"/>
      <c r="D222" s="142"/>
      <c r="E222" s="146"/>
      <c r="F222" s="146"/>
      <c r="G222" s="146"/>
      <c r="H222" s="142"/>
      <c r="I222" s="133" t="str">
        <f t="shared" si="36"/>
        <v/>
      </c>
      <c r="J222" s="134" t="str">
        <f t="shared" si="33"/>
        <v/>
      </c>
      <c r="K222" s="135">
        <v>99.73</v>
      </c>
      <c r="L222" s="136">
        <f t="shared" si="30"/>
        <v>6</v>
      </c>
      <c r="M222" s="137" t="str">
        <f t="shared" si="35"/>
        <v/>
      </c>
      <c r="N222" s="138" t="str">
        <f t="shared" si="34"/>
        <v/>
      </c>
      <c r="O222" s="139" t="str">
        <f t="shared" si="32"/>
        <v/>
      </c>
      <c r="P222" s="47"/>
      <c r="Q222" s="140" t="str">
        <f t="shared" si="31"/>
        <v/>
      </c>
    </row>
    <row r="223" spans="1:17" x14ac:dyDescent="0.2">
      <c r="A223" s="144"/>
      <c r="B223" s="145"/>
      <c r="C223" s="142"/>
      <c r="D223" s="142"/>
      <c r="E223" s="146"/>
      <c r="F223" s="146"/>
      <c r="G223" s="146"/>
      <c r="H223" s="142"/>
      <c r="I223" s="133" t="str">
        <f t="shared" si="36"/>
        <v/>
      </c>
      <c r="J223" s="134" t="str">
        <f t="shared" si="33"/>
        <v/>
      </c>
      <c r="K223" s="135">
        <v>99.73</v>
      </c>
      <c r="L223" s="136">
        <f t="shared" si="30"/>
        <v>6</v>
      </c>
      <c r="M223" s="137" t="str">
        <f t="shared" si="35"/>
        <v/>
      </c>
      <c r="N223" s="138" t="str">
        <f t="shared" si="34"/>
        <v/>
      </c>
      <c r="O223" s="139" t="str">
        <f t="shared" si="32"/>
        <v/>
      </c>
      <c r="P223" s="47"/>
      <c r="Q223" s="140" t="str">
        <f t="shared" si="31"/>
        <v/>
      </c>
    </row>
    <row r="224" spans="1:17" x14ac:dyDescent="0.2">
      <c r="A224" s="144"/>
      <c r="B224" s="145"/>
      <c r="C224" s="142"/>
      <c r="D224" s="142"/>
      <c r="E224" s="146"/>
      <c r="F224" s="146"/>
      <c r="G224" s="146"/>
      <c r="H224" s="142"/>
      <c r="I224" s="133" t="str">
        <f t="shared" si="36"/>
        <v/>
      </c>
      <c r="J224" s="134" t="str">
        <f t="shared" si="33"/>
        <v/>
      </c>
      <c r="K224" s="135">
        <v>99.73</v>
      </c>
      <c r="L224" s="136">
        <f t="shared" si="30"/>
        <v>6</v>
      </c>
      <c r="M224" s="137" t="str">
        <f t="shared" si="35"/>
        <v/>
      </c>
      <c r="N224" s="138" t="str">
        <f t="shared" si="34"/>
        <v/>
      </c>
      <c r="O224" s="139" t="str">
        <f t="shared" si="32"/>
        <v/>
      </c>
      <c r="P224" s="47"/>
      <c r="Q224" s="140" t="str">
        <f t="shared" si="31"/>
        <v/>
      </c>
    </row>
    <row r="225" spans="1:17" x14ac:dyDescent="0.2">
      <c r="A225" s="144"/>
      <c r="B225" s="145"/>
      <c r="C225" s="142"/>
      <c r="D225" s="142"/>
      <c r="E225" s="146"/>
      <c r="F225" s="146"/>
      <c r="G225" s="146"/>
      <c r="H225" s="142"/>
      <c r="I225" s="133" t="str">
        <f t="shared" si="36"/>
        <v/>
      </c>
      <c r="J225" s="134" t="str">
        <f t="shared" si="33"/>
        <v/>
      </c>
      <c r="K225" s="135">
        <v>99.73</v>
      </c>
      <c r="L225" s="136">
        <f t="shared" si="30"/>
        <v>6</v>
      </c>
      <c r="M225" s="137" t="str">
        <f t="shared" si="35"/>
        <v/>
      </c>
      <c r="N225" s="138" t="str">
        <f t="shared" si="34"/>
        <v/>
      </c>
      <c r="O225" s="139" t="str">
        <f t="shared" si="32"/>
        <v/>
      </c>
      <c r="P225" s="47"/>
      <c r="Q225" s="140" t="str">
        <f t="shared" si="31"/>
        <v/>
      </c>
    </row>
    <row r="226" spans="1:17" x14ac:dyDescent="0.2">
      <c r="A226" s="144"/>
      <c r="B226" s="145"/>
      <c r="C226" s="142"/>
      <c r="D226" s="142"/>
      <c r="E226" s="146"/>
      <c r="F226" s="146"/>
      <c r="G226" s="146"/>
      <c r="H226" s="142"/>
      <c r="I226" s="133" t="str">
        <f t="shared" si="36"/>
        <v/>
      </c>
      <c r="J226" s="134" t="str">
        <f t="shared" si="33"/>
        <v/>
      </c>
      <c r="K226" s="135">
        <v>99.73</v>
      </c>
      <c r="L226" s="136">
        <f t="shared" si="30"/>
        <v>6</v>
      </c>
      <c r="M226" s="137" t="str">
        <f t="shared" si="35"/>
        <v/>
      </c>
      <c r="N226" s="138" t="str">
        <f t="shared" si="34"/>
        <v/>
      </c>
      <c r="O226" s="139" t="str">
        <f t="shared" si="32"/>
        <v/>
      </c>
      <c r="P226" s="47"/>
      <c r="Q226" s="140" t="str">
        <f t="shared" si="31"/>
        <v/>
      </c>
    </row>
    <row r="227" spans="1:17" x14ac:dyDescent="0.2">
      <c r="A227" s="144"/>
      <c r="B227" s="145"/>
      <c r="C227" s="142"/>
      <c r="D227" s="142"/>
      <c r="E227" s="146"/>
      <c r="F227" s="146"/>
      <c r="G227" s="146"/>
      <c r="H227" s="142"/>
      <c r="I227" s="133" t="str">
        <f t="shared" si="36"/>
        <v/>
      </c>
      <c r="J227" s="134" t="str">
        <f t="shared" si="33"/>
        <v/>
      </c>
      <c r="K227" s="135">
        <v>99.73</v>
      </c>
      <c r="L227" s="136">
        <f t="shared" si="30"/>
        <v>6</v>
      </c>
      <c r="M227" s="137" t="str">
        <f t="shared" si="35"/>
        <v/>
      </c>
      <c r="N227" s="138" t="str">
        <f t="shared" si="34"/>
        <v/>
      </c>
      <c r="O227" s="139" t="str">
        <f t="shared" si="32"/>
        <v/>
      </c>
      <c r="P227" s="47"/>
      <c r="Q227" s="140" t="str">
        <f t="shared" si="31"/>
        <v/>
      </c>
    </row>
    <row r="228" spans="1:17" x14ac:dyDescent="0.2">
      <c r="A228" s="144"/>
      <c r="B228" s="145"/>
      <c r="C228" s="142"/>
      <c r="D228" s="142"/>
      <c r="E228" s="146"/>
      <c r="F228" s="146"/>
      <c r="G228" s="146"/>
      <c r="H228" s="142"/>
      <c r="I228" s="133" t="str">
        <f t="shared" si="36"/>
        <v/>
      </c>
      <c r="J228" s="134" t="str">
        <f t="shared" si="33"/>
        <v/>
      </c>
      <c r="K228" s="135">
        <v>99.73</v>
      </c>
      <c r="L228" s="136">
        <f t="shared" si="30"/>
        <v>6</v>
      </c>
      <c r="M228" s="137" t="str">
        <f t="shared" si="35"/>
        <v/>
      </c>
      <c r="N228" s="138" t="str">
        <f t="shared" si="34"/>
        <v/>
      </c>
      <c r="O228" s="139" t="str">
        <f t="shared" si="32"/>
        <v/>
      </c>
      <c r="P228" s="47"/>
      <c r="Q228" s="140" t="str">
        <f t="shared" si="31"/>
        <v/>
      </c>
    </row>
    <row r="229" spans="1:17" x14ac:dyDescent="0.2">
      <c r="A229" s="144"/>
      <c r="B229" s="145"/>
      <c r="C229" s="142"/>
      <c r="D229" s="142"/>
      <c r="E229" s="146"/>
      <c r="F229" s="146"/>
      <c r="G229" s="146"/>
      <c r="H229" s="142"/>
      <c r="I229" s="133" t="str">
        <f t="shared" si="36"/>
        <v/>
      </c>
      <c r="J229" s="134" t="str">
        <f t="shared" si="33"/>
        <v/>
      </c>
      <c r="K229" s="135">
        <v>99.73</v>
      </c>
      <c r="L229" s="136">
        <f t="shared" si="30"/>
        <v>6</v>
      </c>
      <c r="M229" s="137" t="str">
        <f t="shared" si="35"/>
        <v/>
      </c>
      <c r="N229" s="138" t="str">
        <f t="shared" si="34"/>
        <v/>
      </c>
      <c r="O229" s="139" t="str">
        <f t="shared" si="32"/>
        <v/>
      </c>
      <c r="P229" s="47"/>
      <c r="Q229" s="140" t="str">
        <f t="shared" si="31"/>
        <v/>
      </c>
    </row>
    <row r="230" spans="1:17" x14ac:dyDescent="0.2">
      <c r="A230" s="144"/>
      <c r="B230" s="145"/>
      <c r="C230" s="142"/>
      <c r="D230" s="142"/>
      <c r="E230" s="146"/>
      <c r="F230" s="146"/>
      <c r="G230" s="146"/>
      <c r="H230" s="142"/>
      <c r="I230" s="133" t="str">
        <f t="shared" si="36"/>
        <v/>
      </c>
      <c r="J230" s="134" t="str">
        <f t="shared" si="33"/>
        <v/>
      </c>
      <c r="K230" s="135">
        <v>99.73</v>
      </c>
      <c r="L230" s="136">
        <f t="shared" si="30"/>
        <v>6</v>
      </c>
      <c r="M230" s="137" t="str">
        <f t="shared" si="35"/>
        <v/>
      </c>
      <c r="N230" s="138" t="str">
        <f t="shared" si="34"/>
        <v/>
      </c>
      <c r="O230" s="139" t="str">
        <f t="shared" si="32"/>
        <v/>
      </c>
      <c r="P230" s="47"/>
      <c r="Q230" s="140" t="str">
        <f t="shared" si="31"/>
        <v/>
      </c>
    </row>
    <row r="231" spans="1:17" x14ac:dyDescent="0.2">
      <c r="A231" s="144"/>
      <c r="B231" s="145"/>
      <c r="C231" s="142"/>
      <c r="D231" s="142"/>
      <c r="E231" s="146"/>
      <c r="F231" s="146"/>
      <c r="G231" s="146"/>
      <c r="H231" s="142"/>
      <c r="I231" s="133" t="str">
        <f t="shared" si="36"/>
        <v/>
      </c>
      <c r="J231" s="134" t="str">
        <f t="shared" si="33"/>
        <v/>
      </c>
      <c r="K231" s="135">
        <v>99.73</v>
      </c>
      <c r="L231" s="136">
        <f t="shared" si="30"/>
        <v>6</v>
      </c>
      <c r="M231" s="137" t="str">
        <f t="shared" si="35"/>
        <v/>
      </c>
      <c r="N231" s="138" t="str">
        <f t="shared" si="34"/>
        <v/>
      </c>
      <c r="O231" s="139" t="str">
        <f t="shared" si="32"/>
        <v/>
      </c>
      <c r="P231" s="47"/>
      <c r="Q231" s="140" t="str">
        <f t="shared" si="31"/>
        <v/>
      </c>
    </row>
    <row r="232" spans="1:17" x14ac:dyDescent="0.2">
      <c r="A232" s="144"/>
      <c r="B232" s="145"/>
      <c r="C232" s="142"/>
      <c r="D232" s="142"/>
      <c r="E232" s="146"/>
      <c r="F232" s="146"/>
      <c r="G232" s="146"/>
      <c r="H232" s="142"/>
      <c r="I232" s="133" t="str">
        <f t="shared" si="36"/>
        <v/>
      </c>
      <c r="J232" s="134" t="str">
        <f t="shared" si="33"/>
        <v/>
      </c>
      <c r="K232" s="135">
        <v>99.73</v>
      </c>
      <c r="L232" s="136">
        <f t="shared" si="30"/>
        <v>6</v>
      </c>
      <c r="M232" s="137" t="str">
        <f t="shared" si="35"/>
        <v/>
      </c>
      <c r="N232" s="138" t="str">
        <f t="shared" si="34"/>
        <v/>
      </c>
      <c r="O232" s="139" t="str">
        <f t="shared" si="32"/>
        <v/>
      </c>
      <c r="P232" s="47"/>
      <c r="Q232" s="140" t="str">
        <f t="shared" si="31"/>
        <v/>
      </c>
    </row>
    <row r="233" spans="1:17" x14ac:dyDescent="0.2">
      <c r="A233" s="144"/>
      <c r="B233" s="145"/>
      <c r="C233" s="142"/>
      <c r="D233" s="142"/>
      <c r="E233" s="146"/>
      <c r="F233" s="146"/>
      <c r="G233" s="146"/>
      <c r="H233" s="142"/>
      <c r="I233" s="133" t="str">
        <f t="shared" si="36"/>
        <v/>
      </c>
      <c r="J233" s="134" t="str">
        <f t="shared" si="33"/>
        <v/>
      </c>
      <c r="K233" s="135">
        <v>99.73</v>
      </c>
      <c r="L233" s="136">
        <f t="shared" si="30"/>
        <v>6</v>
      </c>
      <c r="M233" s="137" t="str">
        <f t="shared" si="35"/>
        <v/>
      </c>
      <c r="N233" s="138" t="str">
        <f t="shared" si="34"/>
        <v/>
      </c>
      <c r="O233" s="139" t="str">
        <f t="shared" si="32"/>
        <v/>
      </c>
      <c r="P233" s="47"/>
      <c r="Q233" s="140" t="str">
        <f t="shared" si="31"/>
        <v/>
      </c>
    </row>
    <row r="234" spans="1:17" x14ac:dyDescent="0.2">
      <c r="A234" s="144"/>
      <c r="B234" s="145"/>
      <c r="C234" s="142"/>
      <c r="D234" s="142"/>
      <c r="E234" s="146"/>
      <c r="F234" s="146"/>
      <c r="G234" s="146"/>
      <c r="H234" s="142"/>
      <c r="I234" s="133" t="str">
        <f t="shared" si="36"/>
        <v/>
      </c>
      <c r="J234" s="134" t="str">
        <f t="shared" si="33"/>
        <v/>
      </c>
      <c r="K234" s="135">
        <v>99.73</v>
      </c>
      <c r="L234" s="136">
        <f t="shared" si="30"/>
        <v>6</v>
      </c>
      <c r="M234" s="137" t="str">
        <f t="shared" si="35"/>
        <v/>
      </c>
      <c r="N234" s="138" t="str">
        <f t="shared" si="34"/>
        <v/>
      </c>
      <c r="O234" s="139" t="str">
        <f t="shared" si="32"/>
        <v/>
      </c>
      <c r="P234" s="47"/>
      <c r="Q234" s="140" t="str">
        <f t="shared" si="31"/>
        <v/>
      </c>
    </row>
    <row r="235" spans="1:17" x14ac:dyDescent="0.2">
      <c r="A235" s="144"/>
      <c r="B235" s="145"/>
      <c r="C235" s="142"/>
      <c r="D235" s="142"/>
      <c r="E235" s="146"/>
      <c r="F235" s="146"/>
      <c r="G235" s="146"/>
      <c r="H235" s="142"/>
      <c r="I235" s="133" t="str">
        <f t="shared" si="36"/>
        <v/>
      </c>
      <c r="J235" s="134" t="str">
        <f t="shared" si="33"/>
        <v/>
      </c>
      <c r="K235" s="135">
        <v>99.73</v>
      </c>
      <c r="L235" s="136">
        <f t="shared" si="30"/>
        <v>6</v>
      </c>
      <c r="M235" s="137" t="str">
        <f t="shared" si="35"/>
        <v/>
      </c>
      <c r="N235" s="138" t="str">
        <f t="shared" si="34"/>
        <v/>
      </c>
      <c r="O235" s="139" t="str">
        <f t="shared" si="32"/>
        <v/>
      </c>
      <c r="P235" s="47"/>
      <c r="Q235" s="140" t="str">
        <f t="shared" si="31"/>
        <v/>
      </c>
    </row>
    <row r="236" spans="1:17" x14ac:dyDescent="0.2">
      <c r="A236" s="144"/>
      <c r="B236" s="145"/>
      <c r="C236" s="142"/>
      <c r="D236" s="142"/>
      <c r="E236" s="146"/>
      <c r="F236" s="146"/>
      <c r="G236" s="146"/>
      <c r="H236" s="142"/>
      <c r="I236" s="133" t="str">
        <f t="shared" si="36"/>
        <v/>
      </c>
      <c r="J236" s="134" t="str">
        <f t="shared" si="33"/>
        <v/>
      </c>
      <c r="K236" s="135">
        <v>99.73</v>
      </c>
      <c r="L236" s="136">
        <f t="shared" si="30"/>
        <v>6</v>
      </c>
      <c r="M236" s="137" t="str">
        <f t="shared" si="35"/>
        <v/>
      </c>
      <c r="N236" s="138" t="str">
        <f t="shared" si="34"/>
        <v/>
      </c>
      <c r="O236" s="139" t="str">
        <f t="shared" si="32"/>
        <v/>
      </c>
      <c r="P236" s="47"/>
      <c r="Q236" s="140" t="str">
        <f t="shared" si="31"/>
        <v/>
      </c>
    </row>
    <row r="237" spans="1:17" x14ac:dyDescent="0.2">
      <c r="A237" s="144"/>
      <c r="B237" s="145"/>
      <c r="C237" s="142"/>
      <c r="D237" s="142"/>
      <c r="E237" s="146"/>
      <c r="F237" s="146"/>
      <c r="G237" s="146"/>
      <c r="H237" s="142"/>
      <c r="I237" s="133" t="str">
        <f t="shared" si="36"/>
        <v/>
      </c>
      <c r="J237" s="134" t="str">
        <f t="shared" si="33"/>
        <v/>
      </c>
      <c r="K237" s="135">
        <v>99.73</v>
      </c>
      <c r="L237" s="136">
        <f t="shared" si="30"/>
        <v>6</v>
      </c>
      <c r="M237" s="137" t="str">
        <f t="shared" si="35"/>
        <v/>
      </c>
      <c r="N237" s="138" t="str">
        <f t="shared" si="34"/>
        <v/>
      </c>
      <c r="O237" s="139" t="str">
        <f t="shared" si="32"/>
        <v/>
      </c>
      <c r="P237" s="47"/>
      <c r="Q237" s="140" t="str">
        <f t="shared" si="31"/>
        <v/>
      </c>
    </row>
    <row r="238" spans="1:17" x14ac:dyDescent="0.2">
      <c r="A238" s="144"/>
      <c r="B238" s="145"/>
      <c r="C238" s="142"/>
      <c r="D238" s="142"/>
      <c r="E238" s="146"/>
      <c r="F238" s="146"/>
      <c r="G238" s="146"/>
      <c r="H238" s="142"/>
      <c r="I238" s="133" t="str">
        <f t="shared" si="36"/>
        <v/>
      </c>
      <c r="J238" s="134" t="str">
        <f t="shared" si="33"/>
        <v/>
      </c>
      <c r="K238" s="135">
        <v>99.73</v>
      </c>
      <c r="L238" s="136">
        <f t="shared" si="30"/>
        <v>6</v>
      </c>
      <c r="M238" s="137" t="str">
        <f t="shared" si="35"/>
        <v/>
      </c>
      <c r="N238" s="138" t="str">
        <f t="shared" si="34"/>
        <v/>
      </c>
      <c r="O238" s="139" t="str">
        <f t="shared" si="32"/>
        <v/>
      </c>
      <c r="P238" s="47"/>
      <c r="Q238" s="140" t="str">
        <f t="shared" si="31"/>
        <v/>
      </c>
    </row>
    <row r="239" spans="1:17" x14ac:dyDescent="0.2">
      <c r="A239" s="144"/>
      <c r="B239" s="145"/>
      <c r="C239" s="142"/>
      <c r="D239" s="142"/>
      <c r="E239" s="146"/>
      <c r="F239" s="146"/>
      <c r="G239" s="146"/>
      <c r="H239" s="142"/>
      <c r="I239" s="133" t="str">
        <f t="shared" si="36"/>
        <v/>
      </c>
      <c r="J239" s="134" t="str">
        <f t="shared" si="33"/>
        <v/>
      </c>
      <c r="K239" s="135">
        <v>99.73</v>
      </c>
      <c r="L239" s="136">
        <f t="shared" si="30"/>
        <v>6</v>
      </c>
      <c r="M239" s="137" t="str">
        <f t="shared" si="35"/>
        <v/>
      </c>
      <c r="N239" s="138" t="str">
        <f t="shared" si="34"/>
        <v/>
      </c>
      <c r="O239" s="139" t="str">
        <f t="shared" si="32"/>
        <v/>
      </c>
      <c r="P239" s="47"/>
      <c r="Q239" s="140" t="str">
        <f t="shared" si="31"/>
        <v/>
      </c>
    </row>
    <row r="240" spans="1:17" x14ac:dyDescent="0.2">
      <c r="A240" s="144"/>
      <c r="B240" s="145"/>
      <c r="C240" s="142"/>
      <c r="D240" s="142"/>
      <c r="E240" s="146"/>
      <c r="F240" s="146"/>
      <c r="G240" s="146"/>
      <c r="H240" s="142"/>
      <c r="I240" s="133" t="str">
        <f t="shared" si="36"/>
        <v/>
      </c>
      <c r="J240" s="134" t="str">
        <f t="shared" si="33"/>
        <v/>
      </c>
      <c r="K240" s="135">
        <v>99.73</v>
      </c>
      <c r="L240" s="136">
        <f t="shared" ref="L240:L303" si="37">INDEX(prozentsatz_divisor,(MATCH(K240,prozentsatz_divisor_prozent,-1)+1),2)</f>
        <v>6</v>
      </c>
      <c r="M240" s="137" t="str">
        <f t="shared" si="35"/>
        <v/>
      </c>
      <c r="N240" s="138" t="str">
        <f t="shared" si="34"/>
        <v/>
      </c>
      <c r="O240" s="139" t="str">
        <f t="shared" si="32"/>
        <v/>
      </c>
      <c r="P240" s="47"/>
      <c r="Q240" s="140" t="str">
        <f t="shared" ref="Q240:Q303" si="38">IF(OR(O240="",P240=""),"",INDEX(businessvalue_kalibrierung, MATCH(O240,businessvalue_kalibrierung_aufwand,0),MATCH(P240,businessvalue_kalibrierung_businesswert,0)))</f>
        <v/>
      </c>
    </row>
    <row r="241" spans="1:17" x14ac:dyDescent="0.2">
      <c r="A241" s="144"/>
      <c r="B241" s="145"/>
      <c r="C241" s="142"/>
      <c r="D241" s="142"/>
      <c r="E241" s="146"/>
      <c r="F241" s="146"/>
      <c r="G241" s="146"/>
      <c r="H241" s="142"/>
      <c r="I241" s="133" t="str">
        <f t="shared" si="36"/>
        <v/>
      </c>
      <c r="J241" s="134" t="str">
        <f t="shared" si="33"/>
        <v/>
      </c>
      <c r="K241" s="135">
        <v>99.73</v>
      </c>
      <c r="L241" s="136">
        <f t="shared" si="37"/>
        <v>6</v>
      </c>
      <c r="M241" s="137" t="str">
        <f t="shared" si="35"/>
        <v/>
      </c>
      <c r="N241" s="138" t="str">
        <f t="shared" si="34"/>
        <v/>
      </c>
      <c r="O241" s="139" t="str">
        <f t="shared" si="32"/>
        <v/>
      </c>
      <c r="P241" s="47"/>
      <c r="Q241" s="140" t="str">
        <f t="shared" si="38"/>
        <v/>
      </c>
    </row>
    <row r="242" spans="1:17" x14ac:dyDescent="0.2">
      <c r="A242" s="144"/>
      <c r="B242" s="145"/>
      <c r="C242" s="142"/>
      <c r="D242" s="142"/>
      <c r="E242" s="146"/>
      <c r="F242" s="146"/>
      <c r="G242" s="146"/>
      <c r="H242" s="142"/>
      <c r="I242" s="133" t="str">
        <f t="shared" si="36"/>
        <v/>
      </c>
      <c r="J242" s="134" t="str">
        <f t="shared" si="33"/>
        <v/>
      </c>
      <c r="K242" s="135">
        <v>99.73</v>
      </c>
      <c r="L242" s="136">
        <f t="shared" si="37"/>
        <v>6</v>
      </c>
      <c r="M242" s="137" t="str">
        <f t="shared" si="35"/>
        <v/>
      </c>
      <c r="N242" s="138" t="str">
        <f t="shared" si="34"/>
        <v/>
      </c>
      <c r="O242" s="139" t="str">
        <f t="shared" si="32"/>
        <v/>
      </c>
      <c r="P242" s="47"/>
      <c r="Q242" s="140" t="str">
        <f t="shared" si="38"/>
        <v/>
      </c>
    </row>
    <row r="243" spans="1:17" x14ac:dyDescent="0.2">
      <c r="A243" s="144"/>
      <c r="B243" s="145"/>
      <c r="C243" s="142"/>
      <c r="D243" s="142"/>
      <c r="E243" s="146"/>
      <c r="F243" s="146"/>
      <c r="G243" s="146"/>
      <c r="H243" s="142"/>
      <c r="I243" s="133" t="str">
        <f t="shared" si="36"/>
        <v/>
      </c>
      <c r="J243" s="134" t="str">
        <f t="shared" si="33"/>
        <v/>
      </c>
      <c r="K243" s="135">
        <v>99.73</v>
      </c>
      <c r="L243" s="136">
        <f t="shared" si="37"/>
        <v>6</v>
      </c>
      <c r="M243" s="137" t="str">
        <f t="shared" si="35"/>
        <v/>
      </c>
      <c r="N243" s="138" t="str">
        <f t="shared" si="34"/>
        <v/>
      </c>
      <c r="O243" s="139" t="str">
        <f t="shared" si="32"/>
        <v/>
      </c>
      <c r="P243" s="47"/>
      <c r="Q243" s="140" t="str">
        <f t="shared" si="38"/>
        <v/>
      </c>
    </row>
    <row r="244" spans="1:17" x14ac:dyDescent="0.2">
      <c r="A244" s="144"/>
      <c r="B244" s="145"/>
      <c r="C244" s="142"/>
      <c r="D244" s="142"/>
      <c r="E244" s="146"/>
      <c r="F244" s="146"/>
      <c r="G244" s="146"/>
      <c r="H244" s="142"/>
      <c r="I244" s="133" t="str">
        <f t="shared" si="36"/>
        <v/>
      </c>
      <c r="J244" s="134" t="str">
        <f t="shared" si="33"/>
        <v/>
      </c>
      <c r="K244" s="135">
        <v>99.73</v>
      </c>
      <c r="L244" s="136">
        <f t="shared" si="37"/>
        <v>6</v>
      </c>
      <c r="M244" s="137" t="str">
        <f t="shared" si="35"/>
        <v/>
      </c>
      <c r="N244" s="138" t="str">
        <f t="shared" si="34"/>
        <v/>
      </c>
      <c r="O244" s="139" t="str">
        <f t="shared" si="32"/>
        <v/>
      </c>
      <c r="P244" s="47"/>
      <c r="Q244" s="140" t="str">
        <f t="shared" si="38"/>
        <v/>
      </c>
    </row>
    <row r="245" spans="1:17" x14ac:dyDescent="0.2">
      <c r="A245" s="144"/>
      <c r="B245" s="145"/>
      <c r="C245" s="142"/>
      <c r="D245" s="142"/>
      <c r="E245" s="146"/>
      <c r="F245" s="146"/>
      <c r="G245" s="146"/>
      <c r="H245" s="142"/>
      <c r="I245" s="133" t="str">
        <f t="shared" si="36"/>
        <v/>
      </c>
      <c r="J245" s="134" t="str">
        <f t="shared" si="33"/>
        <v/>
      </c>
      <c r="K245" s="135">
        <v>99.73</v>
      </c>
      <c r="L245" s="136">
        <f t="shared" si="37"/>
        <v>6</v>
      </c>
      <c r="M245" s="137" t="str">
        <f t="shared" si="35"/>
        <v/>
      </c>
      <c r="N245" s="138" t="str">
        <f t="shared" si="34"/>
        <v/>
      </c>
      <c r="O245" s="139" t="str">
        <f t="shared" si="32"/>
        <v/>
      </c>
      <c r="P245" s="47"/>
      <c r="Q245" s="140" t="str">
        <f t="shared" si="38"/>
        <v/>
      </c>
    </row>
    <row r="246" spans="1:17" x14ac:dyDescent="0.2">
      <c r="A246" s="144"/>
      <c r="B246" s="145"/>
      <c r="C246" s="142"/>
      <c r="D246" s="142"/>
      <c r="E246" s="146"/>
      <c r="F246" s="146"/>
      <c r="G246" s="146"/>
      <c r="H246" s="142"/>
      <c r="I246" s="133" t="str">
        <f t="shared" si="36"/>
        <v/>
      </c>
      <c r="J246" s="134" t="str">
        <f t="shared" si="33"/>
        <v/>
      </c>
      <c r="K246" s="135">
        <v>99.73</v>
      </c>
      <c r="L246" s="136">
        <f t="shared" si="37"/>
        <v>6</v>
      </c>
      <c r="M246" s="137" t="str">
        <f t="shared" si="35"/>
        <v/>
      </c>
      <c r="N246" s="138" t="str">
        <f t="shared" si="34"/>
        <v/>
      </c>
      <c r="O246" s="139" t="str">
        <f t="shared" si="32"/>
        <v/>
      </c>
      <c r="P246" s="47"/>
      <c r="Q246" s="140" t="str">
        <f t="shared" si="38"/>
        <v/>
      </c>
    </row>
    <row r="247" spans="1:17" x14ac:dyDescent="0.2">
      <c r="A247" s="144"/>
      <c r="B247" s="145"/>
      <c r="C247" s="142"/>
      <c r="D247" s="142"/>
      <c r="E247" s="146"/>
      <c r="F247" s="146"/>
      <c r="G247" s="146"/>
      <c r="H247" s="142"/>
      <c r="I247" s="133" t="str">
        <f t="shared" si="36"/>
        <v/>
      </c>
      <c r="J247" s="134" t="str">
        <f t="shared" si="33"/>
        <v/>
      </c>
      <c r="K247" s="135">
        <v>99.73</v>
      </c>
      <c r="L247" s="136">
        <f t="shared" si="37"/>
        <v>6</v>
      </c>
      <c r="M247" s="137" t="str">
        <f t="shared" si="35"/>
        <v/>
      </c>
      <c r="N247" s="138" t="str">
        <f t="shared" si="34"/>
        <v/>
      </c>
      <c r="O247" s="139" t="str">
        <f t="shared" si="32"/>
        <v/>
      </c>
      <c r="P247" s="47"/>
      <c r="Q247" s="140" t="str">
        <f t="shared" si="38"/>
        <v/>
      </c>
    </row>
    <row r="248" spans="1:17" x14ac:dyDescent="0.2">
      <c r="A248" s="144"/>
      <c r="B248" s="145"/>
      <c r="C248" s="142"/>
      <c r="D248" s="142"/>
      <c r="E248" s="146"/>
      <c r="F248" s="146"/>
      <c r="G248" s="146"/>
      <c r="H248" s="142"/>
      <c r="I248" s="133" t="str">
        <f t="shared" si="36"/>
        <v/>
      </c>
      <c r="J248" s="134" t="str">
        <f t="shared" si="33"/>
        <v/>
      </c>
      <c r="K248" s="135">
        <v>99.73</v>
      </c>
      <c r="L248" s="136">
        <f t="shared" si="37"/>
        <v>6</v>
      </c>
      <c r="M248" s="137" t="str">
        <f t="shared" si="35"/>
        <v/>
      </c>
      <c r="N248" s="138" t="str">
        <f t="shared" si="34"/>
        <v/>
      </c>
      <c r="O248" s="139" t="str">
        <f t="shared" si="32"/>
        <v/>
      </c>
      <c r="P248" s="47"/>
      <c r="Q248" s="140" t="str">
        <f t="shared" si="38"/>
        <v/>
      </c>
    </row>
    <row r="249" spans="1:17" x14ac:dyDescent="0.2">
      <c r="A249" s="144"/>
      <c r="B249" s="145"/>
      <c r="C249" s="142"/>
      <c r="D249" s="142"/>
      <c r="E249" s="146"/>
      <c r="F249" s="146"/>
      <c r="G249" s="146"/>
      <c r="H249" s="142"/>
      <c r="I249" s="133" t="str">
        <f t="shared" si="36"/>
        <v/>
      </c>
      <c r="J249" s="134" t="str">
        <f t="shared" si="33"/>
        <v/>
      </c>
      <c r="K249" s="135">
        <v>99.73</v>
      </c>
      <c r="L249" s="136">
        <f t="shared" si="37"/>
        <v>6</v>
      </c>
      <c r="M249" s="137" t="str">
        <f t="shared" si="35"/>
        <v/>
      </c>
      <c r="N249" s="138" t="str">
        <f t="shared" si="34"/>
        <v/>
      </c>
      <c r="O249" s="139" t="str">
        <f t="shared" si="32"/>
        <v/>
      </c>
      <c r="P249" s="47"/>
      <c r="Q249" s="140" t="str">
        <f t="shared" si="38"/>
        <v/>
      </c>
    </row>
    <row r="250" spans="1:17" x14ac:dyDescent="0.2">
      <c r="A250" s="144"/>
      <c r="B250" s="145"/>
      <c r="C250" s="142"/>
      <c r="D250" s="142"/>
      <c r="E250" s="146"/>
      <c r="F250" s="146"/>
      <c r="G250" s="146"/>
      <c r="H250" s="142"/>
      <c r="I250" s="133" t="str">
        <f t="shared" si="36"/>
        <v/>
      </c>
      <c r="J250" s="134" t="str">
        <f t="shared" si="33"/>
        <v/>
      </c>
      <c r="K250" s="135">
        <v>99.73</v>
      </c>
      <c r="L250" s="136">
        <f t="shared" si="37"/>
        <v>6</v>
      </c>
      <c r="M250" s="137" t="str">
        <f t="shared" si="35"/>
        <v/>
      </c>
      <c r="N250" s="138" t="str">
        <f t="shared" si="34"/>
        <v/>
      </c>
      <c r="O250" s="139" t="str">
        <f t="shared" si="32"/>
        <v/>
      </c>
      <c r="P250" s="47"/>
      <c r="Q250" s="140" t="str">
        <f t="shared" si="38"/>
        <v/>
      </c>
    </row>
    <row r="251" spans="1:17" x14ac:dyDescent="0.2">
      <c r="A251" s="144"/>
      <c r="B251" s="145"/>
      <c r="C251" s="142"/>
      <c r="D251" s="142"/>
      <c r="E251" s="146"/>
      <c r="F251" s="146"/>
      <c r="G251" s="146"/>
      <c r="H251" s="142"/>
      <c r="I251" s="133" t="str">
        <f t="shared" si="36"/>
        <v/>
      </c>
      <c r="J251" s="134" t="str">
        <f t="shared" si="33"/>
        <v/>
      </c>
      <c r="K251" s="135">
        <v>99.73</v>
      </c>
      <c r="L251" s="136">
        <f t="shared" si="37"/>
        <v>6</v>
      </c>
      <c r="M251" s="137" t="str">
        <f t="shared" si="35"/>
        <v/>
      </c>
      <c r="N251" s="138" t="str">
        <f t="shared" si="34"/>
        <v/>
      </c>
      <c r="O251" s="139" t="str">
        <f t="shared" si="32"/>
        <v/>
      </c>
      <c r="P251" s="47"/>
      <c r="Q251" s="140" t="str">
        <f t="shared" si="38"/>
        <v/>
      </c>
    </row>
    <row r="252" spans="1:17" x14ac:dyDescent="0.2">
      <c r="A252" s="144"/>
      <c r="B252" s="145"/>
      <c r="C252" s="142"/>
      <c r="D252" s="142"/>
      <c r="E252" s="146"/>
      <c r="F252" s="146"/>
      <c r="G252" s="146"/>
      <c r="H252" s="142"/>
      <c r="I252" s="133" t="str">
        <f t="shared" si="36"/>
        <v/>
      </c>
      <c r="J252" s="134" t="str">
        <f t="shared" si="33"/>
        <v/>
      </c>
      <c r="K252" s="135">
        <v>99.73</v>
      </c>
      <c r="L252" s="136">
        <f t="shared" si="37"/>
        <v>6</v>
      </c>
      <c r="M252" s="137" t="str">
        <f t="shared" si="35"/>
        <v/>
      </c>
      <c r="N252" s="138" t="str">
        <f t="shared" si="34"/>
        <v/>
      </c>
      <c r="O252" s="139" t="str">
        <f t="shared" si="32"/>
        <v/>
      </c>
      <c r="P252" s="47"/>
      <c r="Q252" s="140" t="str">
        <f t="shared" si="38"/>
        <v/>
      </c>
    </row>
    <row r="253" spans="1:17" x14ac:dyDescent="0.2">
      <c r="A253" s="144"/>
      <c r="B253" s="145"/>
      <c r="C253" s="142"/>
      <c r="D253" s="142"/>
      <c r="E253" s="146"/>
      <c r="F253" s="146"/>
      <c r="G253" s="146"/>
      <c r="H253" s="142"/>
      <c r="I253" s="133" t="str">
        <f t="shared" si="36"/>
        <v/>
      </c>
      <c r="J253" s="134" t="str">
        <f t="shared" si="33"/>
        <v/>
      </c>
      <c r="K253" s="135">
        <v>99.73</v>
      </c>
      <c r="L253" s="136">
        <f t="shared" si="37"/>
        <v>6</v>
      </c>
      <c r="M253" s="137" t="str">
        <f t="shared" si="35"/>
        <v/>
      </c>
      <c r="N253" s="138" t="str">
        <f t="shared" si="34"/>
        <v/>
      </c>
      <c r="O253" s="139" t="str">
        <f t="shared" si="32"/>
        <v/>
      </c>
      <c r="P253" s="47"/>
      <c r="Q253" s="140" t="str">
        <f t="shared" si="38"/>
        <v/>
      </c>
    </row>
    <row r="254" spans="1:17" x14ac:dyDescent="0.2">
      <c r="A254" s="144"/>
      <c r="B254" s="145"/>
      <c r="C254" s="142"/>
      <c r="D254" s="142"/>
      <c r="E254" s="146"/>
      <c r="F254" s="146"/>
      <c r="G254" s="146"/>
      <c r="H254" s="142"/>
      <c r="I254" s="133" t="str">
        <f t="shared" si="36"/>
        <v/>
      </c>
      <c r="J254" s="134" t="str">
        <f t="shared" si="33"/>
        <v/>
      </c>
      <c r="K254" s="135">
        <v>99.73</v>
      </c>
      <c r="L254" s="136">
        <f t="shared" si="37"/>
        <v>6</v>
      </c>
      <c r="M254" s="137" t="str">
        <f t="shared" si="35"/>
        <v/>
      </c>
      <c r="N254" s="138" t="str">
        <f t="shared" si="34"/>
        <v/>
      </c>
      <c r="O254" s="139" t="str">
        <f t="shared" si="32"/>
        <v/>
      </c>
      <c r="P254" s="47"/>
      <c r="Q254" s="140" t="str">
        <f t="shared" si="38"/>
        <v/>
      </c>
    </row>
    <row r="255" spans="1:17" x14ac:dyDescent="0.2">
      <c r="A255" s="144"/>
      <c r="B255" s="145"/>
      <c r="C255" s="142"/>
      <c r="D255" s="142"/>
      <c r="E255" s="146"/>
      <c r="F255" s="146"/>
      <c r="G255" s="146"/>
      <c r="H255" s="142"/>
      <c r="I255" s="133" t="str">
        <f t="shared" si="36"/>
        <v/>
      </c>
      <c r="J255" s="134" t="str">
        <f t="shared" si="33"/>
        <v/>
      </c>
      <c r="K255" s="135">
        <v>99.73</v>
      </c>
      <c r="L255" s="136">
        <f t="shared" si="37"/>
        <v>6</v>
      </c>
      <c r="M255" s="137" t="str">
        <f t="shared" si="35"/>
        <v/>
      </c>
      <c r="N255" s="138" t="str">
        <f t="shared" si="34"/>
        <v/>
      </c>
      <c r="O255" s="139" t="str">
        <f t="shared" si="32"/>
        <v/>
      </c>
      <c r="P255" s="47"/>
      <c r="Q255" s="140" t="str">
        <f t="shared" si="38"/>
        <v/>
      </c>
    </row>
    <row r="256" spans="1:17" x14ac:dyDescent="0.2">
      <c r="A256" s="144"/>
      <c r="B256" s="145"/>
      <c r="C256" s="142"/>
      <c r="D256" s="142"/>
      <c r="E256" s="146"/>
      <c r="F256" s="146"/>
      <c r="G256" s="146"/>
      <c r="H256" s="142"/>
      <c r="I256" s="133" t="str">
        <f t="shared" si="36"/>
        <v/>
      </c>
      <c r="J256" s="134" t="str">
        <f t="shared" si="33"/>
        <v/>
      </c>
      <c r="K256" s="135">
        <v>99.73</v>
      </c>
      <c r="L256" s="136">
        <f t="shared" si="37"/>
        <v>6</v>
      </c>
      <c r="M256" s="137" t="str">
        <f t="shared" si="35"/>
        <v/>
      </c>
      <c r="N256" s="138" t="str">
        <f t="shared" si="34"/>
        <v/>
      </c>
      <c r="O256" s="139" t="str">
        <f t="shared" si="32"/>
        <v/>
      </c>
      <c r="P256" s="47"/>
      <c r="Q256" s="140" t="str">
        <f t="shared" si="38"/>
        <v/>
      </c>
    </row>
    <row r="257" spans="1:17" x14ac:dyDescent="0.2">
      <c r="A257" s="144"/>
      <c r="B257" s="145"/>
      <c r="C257" s="142"/>
      <c r="D257" s="142"/>
      <c r="E257" s="146"/>
      <c r="F257" s="146"/>
      <c r="G257" s="146"/>
      <c r="H257" s="142"/>
      <c r="I257" s="133" t="str">
        <f t="shared" si="36"/>
        <v/>
      </c>
      <c r="J257" s="134" t="str">
        <f t="shared" si="33"/>
        <v/>
      </c>
      <c r="K257" s="135">
        <v>99.73</v>
      </c>
      <c r="L257" s="136">
        <f t="shared" si="37"/>
        <v>6</v>
      </c>
      <c r="M257" s="137" t="str">
        <f t="shared" si="35"/>
        <v/>
      </c>
      <c r="N257" s="138" t="str">
        <f t="shared" si="34"/>
        <v/>
      </c>
      <c r="O257" s="139" t="str">
        <f t="shared" si="32"/>
        <v/>
      </c>
      <c r="P257" s="47"/>
      <c r="Q257" s="140" t="str">
        <f t="shared" si="38"/>
        <v/>
      </c>
    </row>
    <row r="258" spans="1:17" x14ac:dyDescent="0.2">
      <c r="A258" s="144"/>
      <c r="B258" s="145"/>
      <c r="C258" s="142"/>
      <c r="D258" s="142"/>
      <c r="E258" s="146"/>
      <c r="F258" s="146"/>
      <c r="G258" s="146"/>
      <c r="H258" s="142"/>
      <c r="I258" s="133" t="str">
        <f t="shared" si="36"/>
        <v/>
      </c>
      <c r="J258" s="134" t="str">
        <f t="shared" si="33"/>
        <v/>
      </c>
      <c r="K258" s="135">
        <v>99.73</v>
      </c>
      <c r="L258" s="136">
        <f t="shared" si="37"/>
        <v>6</v>
      </c>
      <c r="M258" s="137" t="str">
        <f t="shared" si="35"/>
        <v/>
      </c>
      <c r="N258" s="138" t="str">
        <f t="shared" si="34"/>
        <v/>
      </c>
      <c r="O258" s="139" t="str">
        <f t="shared" si="32"/>
        <v/>
      </c>
      <c r="P258" s="47"/>
      <c r="Q258" s="140" t="str">
        <f t="shared" si="38"/>
        <v/>
      </c>
    </row>
    <row r="259" spans="1:17" x14ac:dyDescent="0.2">
      <c r="A259" s="144"/>
      <c r="B259" s="145"/>
      <c r="C259" s="142"/>
      <c r="D259" s="142"/>
      <c r="E259" s="146"/>
      <c r="F259" s="146"/>
      <c r="G259" s="146"/>
      <c r="H259" s="142"/>
      <c r="I259" s="133" t="str">
        <f t="shared" si="36"/>
        <v/>
      </c>
      <c r="J259" s="134" t="str">
        <f t="shared" si="33"/>
        <v/>
      </c>
      <c r="K259" s="135">
        <v>99.73</v>
      </c>
      <c r="L259" s="136">
        <f t="shared" si="37"/>
        <v>6</v>
      </c>
      <c r="M259" s="137" t="str">
        <f t="shared" si="35"/>
        <v/>
      </c>
      <c r="N259" s="138" t="str">
        <f t="shared" si="34"/>
        <v/>
      </c>
      <c r="O259" s="139" t="str">
        <f t="shared" si="32"/>
        <v/>
      </c>
      <c r="P259" s="47"/>
      <c r="Q259" s="140" t="str">
        <f t="shared" si="38"/>
        <v/>
      </c>
    </row>
    <row r="260" spans="1:17" x14ac:dyDescent="0.2">
      <c r="A260" s="144"/>
      <c r="B260" s="145"/>
      <c r="C260" s="142"/>
      <c r="D260" s="142"/>
      <c r="E260" s="146"/>
      <c r="F260" s="146"/>
      <c r="G260" s="146"/>
      <c r="H260" s="142"/>
      <c r="I260" s="133" t="str">
        <f t="shared" si="36"/>
        <v/>
      </c>
      <c r="J260" s="134" t="str">
        <f t="shared" si="33"/>
        <v/>
      </c>
      <c r="K260" s="135">
        <v>99.73</v>
      </c>
      <c r="L260" s="136">
        <f t="shared" si="37"/>
        <v>6</v>
      </c>
      <c r="M260" s="137" t="str">
        <f t="shared" si="35"/>
        <v/>
      </c>
      <c r="N260" s="138" t="str">
        <f t="shared" si="34"/>
        <v/>
      </c>
      <c r="O260" s="139" t="str">
        <f t="shared" ref="O260:O318" si="39">IF(J260="","",INDEX(storypoints_kalibrierung_shirtsizes, MATCH(I260,storypoints_kalibrierung_aufsize,-1),3))</f>
        <v/>
      </c>
      <c r="P260" s="47"/>
      <c r="Q260" s="140" t="str">
        <f t="shared" si="38"/>
        <v/>
      </c>
    </row>
    <row r="261" spans="1:17" x14ac:dyDescent="0.2">
      <c r="A261" s="144"/>
      <c r="B261" s="145"/>
      <c r="C261" s="142"/>
      <c r="D261" s="142"/>
      <c r="E261" s="146"/>
      <c r="F261" s="146"/>
      <c r="G261" s="146"/>
      <c r="H261" s="142"/>
      <c r="I261" s="133" t="str">
        <f t="shared" si="36"/>
        <v/>
      </c>
      <c r="J261" s="134" t="str">
        <f t="shared" si="33"/>
        <v/>
      </c>
      <c r="K261" s="135">
        <v>99.73</v>
      </c>
      <c r="L261" s="136">
        <f t="shared" si="37"/>
        <v>6</v>
      </c>
      <c r="M261" s="137" t="str">
        <f t="shared" si="35"/>
        <v/>
      </c>
      <c r="N261" s="138" t="str">
        <f t="shared" si="34"/>
        <v/>
      </c>
      <c r="O261" s="139" t="str">
        <f t="shared" si="39"/>
        <v/>
      </c>
      <c r="P261" s="47"/>
      <c r="Q261" s="140" t="str">
        <f t="shared" si="38"/>
        <v/>
      </c>
    </row>
    <row r="262" spans="1:17" x14ac:dyDescent="0.2">
      <c r="A262" s="144"/>
      <c r="B262" s="145"/>
      <c r="C262" s="142"/>
      <c r="D262" s="142"/>
      <c r="E262" s="146"/>
      <c r="F262" s="146"/>
      <c r="G262" s="146"/>
      <c r="H262" s="142"/>
      <c r="I262" s="133" t="str">
        <f t="shared" si="36"/>
        <v/>
      </c>
      <c r="J262" s="134" t="str">
        <f t="shared" ref="J262:J318" si="40">IF(I262="","",I262*storypoints_kalibrierung)</f>
        <v/>
      </c>
      <c r="K262" s="135">
        <v>99.73</v>
      </c>
      <c r="L262" s="136">
        <f t="shared" si="37"/>
        <v>6</v>
      </c>
      <c r="M262" s="137" t="str">
        <f t="shared" si="35"/>
        <v/>
      </c>
      <c r="N262" s="138" t="str">
        <f t="shared" ref="N262:N318" si="41">IF(I262="","",M262^2)</f>
        <v/>
      </c>
      <c r="O262" s="139" t="str">
        <f t="shared" si="39"/>
        <v/>
      </c>
      <c r="P262" s="47"/>
      <c r="Q262" s="140" t="str">
        <f t="shared" si="38"/>
        <v/>
      </c>
    </row>
    <row r="263" spans="1:17" x14ac:dyDescent="0.2">
      <c r="A263" s="144"/>
      <c r="B263" s="145"/>
      <c r="C263" s="142"/>
      <c r="D263" s="142"/>
      <c r="E263" s="146"/>
      <c r="F263" s="146"/>
      <c r="G263" s="146"/>
      <c r="H263" s="142"/>
      <c r="I263" s="133" t="str">
        <f t="shared" si="36"/>
        <v/>
      </c>
      <c r="J263" s="134" t="str">
        <f t="shared" si="40"/>
        <v/>
      </c>
      <c r="K263" s="135">
        <v>99.73</v>
      </c>
      <c r="L263" s="136">
        <f t="shared" si="37"/>
        <v>6</v>
      </c>
      <c r="M263" s="137" t="str">
        <f t="shared" si="35"/>
        <v/>
      </c>
      <c r="N263" s="138" t="str">
        <f t="shared" si="41"/>
        <v/>
      </c>
      <c r="O263" s="139" t="str">
        <f t="shared" si="39"/>
        <v/>
      </c>
      <c r="P263" s="47"/>
      <c r="Q263" s="140" t="str">
        <f t="shared" si="38"/>
        <v/>
      </c>
    </row>
    <row r="264" spans="1:17" x14ac:dyDescent="0.2">
      <c r="A264" s="144"/>
      <c r="B264" s="145"/>
      <c r="C264" s="142"/>
      <c r="D264" s="142"/>
      <c r="E264" s="146"/>
      <c r="F264" s="146"/>
      <c r="G264" s="146"/>
      <c r="H264" s="142"/>
      <c r="I264" s="133" t="str">
        <f t="shared" si="36"/>
        <v/>
      </c>
      <c r="J264" s="134" t="str">
        <f t="shared" si="40"/>
        <v/>
      </c>
      <c r="K264" s="135">
        <v>99.73</v>
      </c>
      <c r="L264" s="136">
        <f t="shared" si="37"/>
        <v>6</v>
      </c>
      <c r="M264" s="137" t="str">
        <f t="shared" si="35"/>
        <v/>
      </c>
      <c r="N264" s="138" t="str">
        <f t="shared" si="41"/>
        <v/>
      </c>
      <c r="O264" s="139" t="str">
        <f t="shared" si="39"/>
        <v/>
      </c>
      <c r="P264" s="47"/>
      <c r="Q264" s="140" t="str">
        <f t="shared" si="38"/>
        <v/>
      </c>
    </row>
    <row r="265" spans="1:17" x14ac:dyDescent="0.2">
      <c r="A265" s="144"/>
      <c r="B265" s="145"/>
      <c r="C265" s="142"/>
      <c r="D265" s="142"/>
      <c r="E265" s="146"/>
      <c r="F265" s="146"/>
      <c r="G265" s="146"/>
      <c r="H265" s="142"/>
      <c r="I265" s="133" t="str">
        <f t="shared" si="36"/>
        <v/>
      </c>
      <c r="J265" s="134" t="str">
        <f t="shared" si="40"/>
        <v/>
      </c>
      <c r="K265" s="135">
        <v>99.73</v>
      </c>
      <c r="L265" s="136">
        <f t="shared" si="37"/>
        <v>6</v>
      </c>
      <c r="M265" s="137" t="str">
        <f t="shared" si="35"/>
        <v/>
      </c>
      <c r="N265" s="138" t="str">
        <f t="shared" si="41"/>
        <v/>
      </c>
      <c r="O265" s="139" t="str">
        <f t="shared" si="39"/>
        <v/>
      </c>
      <c r="P265" s="47"/>
      <c r="Q265" s="140" t="str">
        <f t="shared" si="38"/>
        <v/>
      </c>
    </row>
    <row r="266" spans="1:17" x14ac:dyDescent="0.2">
      <c r="A266" s="144"/>
      <c r="B266" s="145"/>
      <c r="C266" s="142"/>
      <c r="D266" s="142"/>
      <c r="E266" s="146"/>
      <c r="F266" s="146"/>
      <c r="G266" s="146"/>
      <c r="H266" s="142"/>
      <c r="I266" s="133" t="str">
        <f t="shared" si="36"/>
        <v/>
      </c>
      <c r="J266" s="134" t="str">
        <f t="shared" si="40"/>
        <v/>
      </c>
      <c r="K266" s="135">
        <v>99.73</v>
      </c>
      <c r="L266" s="136">
        <f t="shared" si="37"/>
        <v>6</v>
      </c>
      <c r="M266" s="137" t="str">
        <f t="shared" si="35"/>
        <v/>
      </c>
      <c r="N266" s="138" t="str">
        <f t="shared" si="41"/>
        <v/>
      </c>
      <c r="O266" s="139" t="str">
        <f t="shared" si="39"/>
        <v/>
      </c>
      <c r="P266" s="47"/>
      <c r="Q266" s="140" t="str">
        <f t="shared" si="38"/>
        <v/>
      </c>
    </row>
    <row r="267" spans="1:17" x14ac:dyDescent="0.2">
      <c r="A267" s="144"/>
      <c r="B267" s="145"/>
      <c r="C267" s="142"/>
      <c r="D267" s="142"/>
      <c r="E267" s="146"/>
      <c r="F267" s="146"/>
      <c r="G267" s="146"/>
      <c r="H267" s="142"/>
      <c r="I267" s="133" t="str">
        <f t="shared" si="36"/>
        <v/>
      </c>
      <c r="J267" s="134" t="str">
        <f t="shared" si="40"/>
        <v/>
      </c>
      <c r="K267" s="135">
        <v>99.73</v>
      </c>
      <c r="L267" s="136">
        <f t="shared" si="37"/>
        <v>6</v>
      </c>
      <c r="M267" s="137" t="str">
        <f t="shared" si="35"/>
        <v/>
      </c>
      <c r="N267" s="138" t="str">
        <f t="shared" si="41"/>
        <v/>
      </c>
      <c r="O267" s="139" t="str">
        <f t="shared" si="39"/>
        <v/>
      </c>
      <c r="P267" s="47"/>
      <c r="Q267" s="140" t="str">
        <f t="shared" si="38"/>
        <v/>
      </c>
    </row>
    <row r="268" spans="1:17" x14ac:dyDescent="0.2">
      <c r="A268" s="144"/>
      <c r="B268" s="145"/>
      <c r="C268" s="142"/>
      <c r="D268" s="142"/>
      <c r="E268" s="146"/>
      <c r="F268" s="146"/>
      <c r="G268" s="146"/>
      <c r="H268" s="142"/>
      <c r="I268" s="133" t="str">
        <f t="shared" si="36"/>
        <v/>
      </c>
      <c r="J268" s="134" t="str">
        <f t="shared" si="40"/>
        <v/>
      </c>
      <c r="K268" s="135">
        <v>99.73</v>
      </c>
      <c r="L268" s="136">
        <f t="shared" si="37"/>
        <v>6</v>
      </c>
      <c r="M268" s="137" t="str">
        <f t="shared" si="35"/>
        <v/>
      </c>
      <c r="N268" s="138" t="str">
        <f t="shared" si="41"/>
        <v/>
      </c>
      <c r="O268" s="139" t="str">
        <f t="shared" si="39"/>
        <v/>
      </c>
      <c r="P268" s="47"/>
      <c r="Q268" s="140" t="str">
        <f t="shared" si="38"/>
        <v/>
      </c>
    </row>
    <row r="269" spans="1:17" x14ac:dyDescent="0.2">
      <c r="A269" s="144"/>
      <c r="B269" s="145"/>
      <c r="C269" s="142"/>
      <c r="D269" s="142"/>
      <c r="E269" s="146"/>
      <c r="F269" s="146"/>
      <c r="G269" s="146"/>
      <c r="H269" s="142"/>
      <c r="I269" s="133" t="str">
        <f t="shared" si="36"/>
        <v/>
      </c>
      <c r="J269" s="134" t="str">
        <f t="shared" si="40"/>
        <v/>
      </c>
      <c r="K269" s="135">
        <v>99.73</v>
      </c>
      <c r="L269" s="136">
        <f t="shared" si="37"/>
        <v>6</v>
      </c>
      <c r="M269" s="137" t="str">
        <f t="shared" si="35"/>
        <v/>
      </c>
      <c r="N269" s="138" t="str">
        <f t="shared" si="41"/>
        <v/>
      </c>
      <c r="O269" s="139" t="str">
        <f t="shared" si="39"/>
        <v/>
      </c>
      <c r="P269" s="47"/>
      <c r="Q269" s="140" t="str">
        <f t="shared" si="38"/>
        <v/>
      </c>
    </row>
    <row r="270" spans="1:17" x14ac:dyDescent="0.2">
      <c r="A270" s="144"/>
      <c r="B270" s="145"/>
      <c r="C270" s="142"/>
      <c r="D270" s="142"/>
      <c r="E270" s="146"/>
      <c r="F270" s="146"/>
      <c r="G270" s="146"/>
      <c r="H270" s="142"/>
      <c r="I270" s="133" t="str">
        <f t="shared" si="36"/>
        <v/>
      </c>
      <c r="J270" s="134" t="str">
        <f t="shared" si="40"/>
        <v/>
      </c>
      <c r="K270" s="135">
        <v>99.73</v>
      </c>
      <c r="L270" s="136">
        <f t="shared" si="37"/>
        <v>6</v>
      </c>
      <c r="M270" s="137" t="str">
        <f t="shared" si="35"/>
        <v/>
      </c>
      <c r="N270" s="138" t="str">
        <f t="shared" si="41"/>
        <v/>
      </c>
      <c r="O270" s="139" t="str">
        <f t="shared" si="39"/>
        <v/>
      </c>
      <c r="P270" s="47"/>
      <c r="Q270" s="140" t="str">
        <f t="shared" si="38"/>
        <v/>
      </c>
    </row>
    <row r="271" spans="1:17" x14ac:dyDescent="0.2">
      <c r="A271" s="144"/>
      <c r="B271" s="145"/>
      <c r="C271" s="142"/>
      <c r="D271" s="142"/>
      <c r="E271" s="146"/>
      <c r="F271" s="146"/>
      <c r="G271" s="146"/>
      <c r="H271" s="142"/>
      <c r="I271" s="133" t="str">
        <f t="shared" si="36"/>
        <v/>
      </c>
      <c r="J271" s="134" t="str">
        <f t="shared" si="40"/>
        <v/>
      </c>
      <c r="K271" s="135">
        <v>99.73</v>
      </c>
      <c r="L271" s="136">
        <f t="shared" si="37"/>
        <v>6</v>
      </c>
      <c r="M271" s="137" t="str">
        <f t="shared" si="35"/>
        <v/>
      </c>
      <c r="N271" s="138" t="str">
        <f t="shared" si="41"/>
        <v/>
      </c>
      <c r="O271" s="139" t="str">
        <f t="shared" si="39"/>
        <v/>
      </c>
      <c r="P271" s="47"/>
      <c r="Q271" s="140" t="str">
        <f t="shared" si="38"/>
        <v/>
      </c>
    </row>
    <row r="272" spans="1:17" x14ac:dyDescent="0.2">
      <c r="A272" s="144"/>
      <c r="B272" s="145"/>
      <c r="C272" s="142"/>
      <c r="D272" s="142"/>
      <c r="E272" s="146"/>
      <c r="F272" s="146"/>
      <c r="G272" s="146"/>
      <c r="H272" s="142"/>
      <c r="I272" s="133" t="str">
        <f t="shared" si="36"/>
        <v/>
      </c>
      <c r="J272" s="134" t="str">
        <f t="shared" si="40"/>
        <v/>
      </c>
      <c r="K272" s="135">
        <v>99.73</v>
      </c>
      <c r="L272" s="136">
        <f t="shared" si="37"/>
        <v>6</v>
      </c>
      <c r="M272" s="137" t="str">
        <f t="shared" si="35"/>
        <v/>
      </c>
      <c r="N272" s="138" t="str">
        <f t="shared" si="41"/>
        <v/>
      </c>
      <c r="O272" s="139" t="str">
        <f t="shared" si="39"/>
        <v/>
      </c>
      <c r="P272" s="47"/>
      <c r="Q272" s="140" t="str">
        <f t="shared" si="38"/>
        <v/>
      </c>
    </row>
    <row r="273" spans="1:17" x14ac:dyDescent="0.2">
      <c r="A273" s="144"/>
      <c r="B273" s="145"/>
      <c r="C273" s="142"/>
      <c r="D273" s="142"/>
      <c r="E273" s="146"/>
      <c r="F273" s="146"/>
      <c r="G273" s="146"/>
      <c r="H273" s="142"/>
      <c r="I273" s="133" t="str">
        <f t="shared" si="36"/>
        <v/>
      </c>
      <c r="J273" s="134" t="str">
        <f t="shared" si="40"/>
        <v/>
      </c>
      <c r="K273" s="135">
        <v>99.73</v>
      </c>
      <c r="L273" s="136">
        <f t="shared" si="37"/>
        <v>6</v>
      </c>
      <c r="M273" s="137" t="str">
        <f t="shared" si="35"/>
        <v/>
      </c>
      <c r="N273" s="138" t="str">
        <f t="shared" si="41"/>
        <v/>
      </c>
      <c r="O273" s="139" t="str">
        <f t="shared" si="39"/>
        <v/>
      </c>
      <c r="P273" s="47"/>
      <c r="Q273" s="140" t="str">
        <f t="shared" si="38"/>
        <v/>
      </c>
    </row>
    <row r="274" spans="1:17" x14ac:dyDescent="0.2">
      <c r="A274" s="144"/>
      <c r="B274" s="145"/>
      <c r="C274" s="142"/>
      <c r="D274" s="142"/>
      <c r="E274" s="146"/>
      <c r="F274" s="146"/>
      <c r="G274" s="146"/>
      <c r="H274" s="142"/>
      <c r="I274" s="133" t="str">
        <f t="shared" si="36"/>
        <v/>
      </c>
      <c r="J274" s="134" t="str">
        <f t="shared" si="40"/>
        <v/>
      </c>
      <c r="K274" s="135">
        <v>99.73</v>
      </c>
      <c r="L274" s="136">
        <f t="shared" si="37"/>
        <v>6</v>
      </c>
      <c r="M274" s="137" t="str">
        <f t="shared" si="35"/>
        <v/>
      </c>
      <c r="N274" s="138" t="str">
        <f t="shared" si="41"/>
        <v/>
      </c>
      <c r="O274" s="139" t="str">
        <f t="shared" si="39"/>
        <v/>
      </c>
      <c r="P274" s="47"/>
      <c r="Q274" s="140" t="str">
        <f t="shared" si="38"/>
        <v/>
      </c>
    </row>
    <row r="275" spans="1:17" x14ac:dyDescent="0.2">
      <c r="A275" s="144"/>
      <c r="B275" s="145"/>
      <c r="C275" s="142"/>
      <c r="D275" s="142"/>
      <c r="E275" s="146"/>
      <c r="F275" s="146"/>
      <c r="G275" s="146"/>
      <c r="H275" s="142"/>
      <c r="I275" s="133" t="str">
        <f t="shared" si="36"/>
        <v/>
      </c>
      <c r="J275" s="134" t="str">
        <f t="shared" si="40"/>
        <v/>
      </c>
      <c r="K275" s="135">
        <v>99.73</v>
      </c>
      <c r="L275" s="136">
        <f t="shared" si="37"/>
        <v>6</v>
      </c>
      <c r="M275" s="137" t="str">
        <f t="shared" si="35"/>
        <v/>
      </c>
      <c r="N275" s="138" t="str">
        <f t="shared" si="41"/>
        <v/>
      </c>
      <c r="O275" s="139" t="str">
        <f t="shared" si="39"/>
        <v/>
      </c>
      <c r="P275" s="47"/>
      <c r="Q275" s="140" t="str">
        <f t="shared" si="38"/>
        <v/>
      </c>
    </row>
    <row r="276" spans="1:17" x14ac:dyDescent="0.2">
      <c r="A276" s="144"/>
      <c r="B276" s="145"/>
      <c r="C276" s="142"/>
      <c r="D276" s="142"/>
      <c r="E276" s="146"/>
      <c r="F276" s="146"/>
      <c r="G276" s="146"/>
      <c r="H276" s="142"/>
      <c r="I276" s="133" t="str">
        <f t="shared" si="36"/>
        <v/>
      </c>
      <c r="J276" s="134" t="str">
        <f t="shared" si="40"/>
        <v/>
      </c>
      <c r="K276" s="135">
        <v>99.73</v>
      </c>
      <c r="L276" s="136">
        <f t="shared" si="37"/>
        <v>6</v>
      </c>
      <c r="M276" s="137" t="str">
        <f t="shared" si="35"/>
        <v/>
      </c>
      <c r="N276" s="138" t="str">
        <f t="shared" si="41"/>
        <v/>
      </c>
      <c r="O276" s="139" t="str">
        <f t="shared" si="39"/>
        <v/>
      </c>
      <c r="P276" s="47"/>
      <c r="Q276" s="140" t="str">
        <f t="shared" si="38"/>
        <v/>
      </c>
    </row>
    <row r="277" spans="1:17" x14ac:dyDescent="0.2">
      <c r="A277" s="144"/>
      <c r="B277" s="145"/>
      <c r="C277" s="142"/>
      <c r="D277" s="142"/>
      <c r="E277" s="146"/>
      <c r="F277" s="146"/>
      <c r="G277" s="146"/>
      <c r="H277" s="142"/>
      <c r="I277" s="133" t="str">
        <f t="shared" si="36"/>
        <v/>
      </c>
      <c r="J277" s="134" t="str">
        <f t="shared" si="40"/>
        <v/>
      </c>
      <c r="K277" s="135">
        <v>99.73</v>
      </c>
      <c r="L277" s="136">
        <f t="shared" si="37"/>
        <v>6</v>
      </c>
      <c r="M277" s="137" t="str">
        <f t="shared" si="35"/>
        <v/>
      </c>
      <c r="N277" s="138" t="str">
        <f t="shared" si="41"/>
        <v/>
      </c>
      <c r="O277" s="139" t="str">
        <f t="shared" si="39"/>
        <v/>
      </c>
      <c r="P277" s="47"/>
      <c r="Q277" s="140" t="str">
        <f t="shared" si="38"/>
        <v/>
      </c>
    </row>
    <row r="278" spans="1:17" x14ac:dyDescent="0.2">
      <c r="A278" s="144"/>
      <c r="B278" s="145"/>
      <c r="C278" s="142"/>
      <c r="D278" s="142"/>
      <c r="E278" s="146"/>
      <c r="F278" s="146"/>
      <c r="G278" s="146"/>
      <c r="H278" s="142"/>
      <c r="I278" s="133" t="str">
        <f t="shared" si="36"/>
        <v/>
      </c>
      <c r="J278" s="134" t="str">
        <f t="shared" si="40"/>
        <v/>
      </c>
      <c r="K278" s="135">
        <v>99.73</v>
      </c>
      <c r="L278" s="136">
        <f t="shared" si="37"/>
        <v>6</v>
      </c>
      <c r="M278" s="137" t="str">
        <f t="shared" si="35"/>
        <v/>
      </c>
      <c r="N278" s="138" t="str">
        <f t="shared" si="41"/>
        <v/>
      </c>
      <c r="O278" s="139" t="str">
        <f t="shared" si="39"/>
        <v/>
      </c>
      <c r="P278" s="47"/>
      <c r="Q278" s="140" t="str">
        <f t="shared" si="38"/>
        <v/>
      </c>
    </row>
    <row r="279" spans="1:17" x14ac:dyDescent="0.2">
      <c r="A279" s="144"/>
      <c r="B279" s="145"/>
      <c r="C279" s="142"/>
      <c r="D279" s="142"/>
      <c r="E279" s="146"/>
      <c r="F279" s="146"/>
      <c r="G279" s="146"/>
      <c r="H279" s="142"/>
      <c r="I279" s="133" t="str">
        <f t="shared" si="36"/>
        <v/>
      </c>
      <c r="J279" s="134" t="str">
        <f t="shared" si="40"/>
        <v/>
      </c>
      <c r="K279" s="135">
        <v>99.73</v>
      </c>
      <c r="L279" s="136">
        <f t="shared" si="37"/>
        <v>6</v>
      </c>
      <c r="M279" s="137" t="str">
        <f t="shared" si="35"/>
        <v/>
      </c>
      <c r="N279" s="138" t="str">
        <f t="shared" si="41"/>
        <v/>
      </c>
      <c r="O279" s="139" t="str">
        <f t="shared" si="39"/>
        <v/>
      </c>
      <c r="P279" s="47"/>
      <c r="Q279" s="140" t="str">
        <f t="shared" si="38"/>
        <v/>
      </c>
    </row>
    <row r="280" spans="1:17" x14ac:dyDescent="0.2">
      <c r="A280" s="144"/>
      <c r="B280" s="145"/>
      <c r="C280" s="142"/>
      <c r="D280" s="142"/>
      <c r="E280" s="146"/>
      <c r="F280" s="146"/>
      <c r="G280" s="146"/>
      <c r="H280" s="142"/>
      <c r="I280" s="133" t="str">
        <f t="shared" si="36"/>
        <v/>
      </c>
      <c r="J280" s="134" t="str">
        <f t="shared" si="40"/>
        <v/>
      </c>
      <c r="K280" s="135">
        <v>99.73</v>
      </c>
      <c r="L280" s="136">
        <f t="shared" si="37"/>
        <v>6</v>
      </c>
      <c r="M280" s="137" t="str">
        <f t="shared" si="35"/>
        <v/>
      </c>
      <c r="N280" s="138" t="str">
        <f t="shared" si="41"/>
        <v/>
      </c>
      <c r="O280" s="139" t="str">
        <f t="shared" si="39"/>
        <v/>
      </c>
      <c r="P280" s="47"/>
      <c r="Q280" s="140" t="str">
        <f t="shared" si="38"/>
        <v/>
      </c>
    </row>
    <row r="281" spans="1:17" x14ac:dyDescent="0.2">
      <c r="A281" s="144"/>
      <c r="B281" s="145"/>
      <c r="C281" s="142"/>
      <c r="D281" s="142"/>
      <c r="E281" s="146"/>
      <c r="F281" s="146"/>
      <c r="G281" s="146"/>
      <c r="H281" s="142"/>
      <c r="I281" s="133" t="str">
        <f t="shared" si="36"/>
        <v/>
      </c>
      <c r="J281" s="134" t="str">
        <f t="shared" si="40"/>
        <v/>
      </c>
      <c r="K281" s="135">
        <v>99.73</v>
      </c>
      <c r="L281" s="136">
        <f t="shared" si="37"/>
        <v>6</v>
      </c>
      <c r="M281" s="137" t="str">
        <f t="shared" ref="M281:M344" si="42">IF(I281="","",((G281-E273)/L281)*storypoints_kalibrierung)</f>
        <v/>
      </c>
      <c r="N281" s="138" t="str">
        <f t="shared" si="41"/>
        <v/>
      </c>
      <c r="O281" s="139" t="str">
        <f t="shared" si="39"/>
        <v/>
      </c>
      <c r="P281" s="47"/>
      <c r="Q281" s="140" t="str">
        <f t="shared" si="38"/>
        <v/>
      </c>
    </row>
    <row r="282" spans="1:17" x14ac:dyDescent="0.2">
      <c r="A282" s="144"/>
      <c r="B282" s="145"/>
      <c r="C282" s="142"/>
      <c r="D282" s="142"/>
      <c r="E282" s="146"/>
      <c r="F282" s="146"/>
      <c r="G282" s="146"/>
      <c r="H282" s="142"/>
      <c r="I282" s="133" t="str">
        <f t="shared" si="36"/>
        <v/>
      </c>
      <c r="J282" s="134" t="str">
        <f t="shared" si="40"/>
        <v/>
      </c>
      <c r="K282" s="135">
        <v>99.73</v>
      </c>
      <c r="L282" s="136">
        <f t="shared" si="37"/>
        <v>6</v>
      </c>
      <c r="M282" s="137" t="str">
        <f t="shared" si="42"/>
        <v/>
      </c>
      <c r="N282" s="138" t="str">
        <f t="shared" si="41"/>
        <v/>
      </c>
      <c r="O282" s="139" t="str">
        <f t="shared" si="39"/>
        <v/>
      </c>
      <c r="P282" s="47"/>
      <c r="Q282" s="140" t="str">
        <f t="shared" si="38"/>
        <v/>
      </c>
    </row>
    <row r="283" spans="1:17" x14ac:dyDescent="0.2">
      <c r="A283" s="144"/>
      <c r="B283" s="145"/>
      <c r="C283" s="142"/>
      <c r="D283" s="142"/>
      <c r="E283" s="146"/>
      <c r="F283" s="146"/>
      <c r="G283" s="146"/>
      <c r="H283" s="142"/>
      <c r="I283" s="133" t="str">
        <f t="shared" si="36"/>
        <v/>
      </c>
      <c r="J283" s="134" t="str">
        <f t="shared" si="40"/>
        <v/>
      </c>
      <c r="K283" s="135">
        <v>99.73</v>
      </c>
      <c r="L283" s="136">
        <f t="shared" si="37"/>
        <v>6</v>
      </c>
      <c r="M283" s="137" t="str">
        <f t="shared" si="42"/>
        <v/>
      </c>
      <c r="N283" s="138" t="str">
        <f t="shared" si="41"/>
        <v/>
      </c>
      <c r="O283" s="139" t="str">
        <f t="shared" si="39"/>
        <v/>
      </c>
      <c r="P283" s="47"/>
      <c r="Q283" s="140" t="str">
        <f t="shared" si="38"/>
        <v/>
      </c>
    </row>
    <row r="284" spans="1:17" x14ac:dyDescent="0.2">
      <c r="A284" s="144"/>
      <c r="B284" s="145"/>
      <c r="C284" s="142"/>
      <c r="D284" s="142"/>
      <c r="E284" s="146"/>
      <c r="F284" s="146"/>
      <c r="G284" s="146"/>
      <c r="H284" s="142"/>
      <c r="I284" s="133" t="str">
        <f t="shared" ref="I284:I318" si="43">IF(OR(E276="",F284="",G284=""),"",(E276+(4*F284)+G284)/6)</f>
        <v/>
      </c>
      <c r="J284" s="134" t="str">
        <f t="shared" si="40"/>
        <v/>
      </c>
      <c r="K284" s="135">
        <v>99.73</v>
      </c>
      <c r="L284" s="136">
        <f t="shared" si="37"/>
        <v>6</v>
      </c>
      <c r="M284" s="137" t="str">
        <f t="shared" si="42"/>
        <v/>
      </c>
      <c r="N284" s="138" t="str">
        <f t="shared" si="41"/>
        <v/>
      </c>
      <c r="O284" s="139" t="str">
        <f t="shared" si="39"/>
        <v/>
      </c>
      <c r="P284" s="47"/>
      <c r="Q284" s="140" t="str">
        <f t="shared" si="38"/>
        <v/>
      </c>
    </row>
    <row r="285" spans="1:17" x14ac:dyDescent="0.2">
      <c r="A285" s="144"/>
      <c r="B285" s="145"/>
      <c r="C285" s="142"/>
      <c r="D285" s="142"/>
      <c r="E285" s="146"/>
      <c r="F285" s="146"/>
      <c r="G285" s="146"/>
      <c r="H285" s="142"/>
      <c r="I285" s="133" t="str">
        <f t="shared" si="43"/>
        <v/>
      </c>
      <c r="J285" s="134" t="str">
        <f t="shared" si="40"/>
        <v/>
      </c>
      <c r="K285" s="135">
        <v>99.73</v>
      </c>
      <c r="L285" s="136">
        <f t="shared" si="37"/>
        <v>6</v>
      </c>
      <c r="M285" s="137" t="str">
        <f t="shared" si="42"/>
        <v/>
      </c>
      <c r="N285" s="138" t="str">
        <f t="shared" si="41"/>
        <v/>
      </c>
      <c r="O285" s="139" t="str">
        <f t="shared" si="39"/>
        <v/>
      </c>
      <c r="P285" s="47"/>
      <c r="Q285" s="140" t="str">
        <f t="shared" si="38"/>
        <v/>
      </c>
    </row>
    <row r="286" spans="1:17" x14ac:dyDescent="0.2">
      <c r="A286" s="144"/>
      <c r="B286" s="145"/>
      <c r="C286" s="142"/>
      <c r="D286" s="142"/>
      <c r="E286" s="146"/>
      <c r="F286" s="146"/>
      <c r="G286" s="146"/>
      <c r="H286" s="142"/>
      <c r="I286" s="133" t="str">
        <f t="shared" si="43"/>
        <v/>
      </c>
      <c r="J286" s="134" t="str">
        <f t="shared" si="40"/>
        <v/>
      </c>
      <c r="K286" s="135">
        <v>99.73</v>
      </c>
      <c r="L286" s="136">
        <f t="shared" si="37"/>
        <v>6</v>
      </c>
      <c r="M286" s="137" t="str">
        <f t="shared" si="42"/>
        <v/>
      </c>
      <c r="N286" s="138" t="str">
        <f t="shared" si="41"/>
        <v/>
      </c>
      <c r="O286" s="139" t="str">
        <f t="shared" si="39"/>
        <v/>
      </c>
      <c r="P286" s="47"/>
      <c r="Q286" s="140" t="str">
        <f t="shared" si="38"/>
        <v/>
      </c>
    </row>
    <row r="287" spans="1:17" x14ac:dyDescent="0.2">
      <c r="A287" s="144"/>
      <c r="B287" s="145"/>
      <c r="C287" s="142"/>
      <c r="D287" s="142"/>
      <c r="E287" s="146"/>
      <c r="F287" s="146"/>
      <c r="G287" s="146"/>
      <c r="H287" s="142"/>
      <c r="I287" s="133" t="str">
        <f t="shared" si="43"/>
        <v/>
      </c>
      <c r="J287" s="134" t="str">
        <f t="shared" si="40"/>
        <v/>
      </c>
      <c r="K287" s="135">
        <v>99.73</v>
      </c>
      <c r="L287" s="136">
        <f t="shared" si="37"/>
        <v>6</v>
      </c>
      <c r="M287" s="137" t="str">
        <f t="shared" si="42"/>
        <v/>
      </c>
      <c r="N287" s="138" t="str">
        <f t="shared" si="41"/>
        <v/>
      </c>
      <c r="O287" s="139" t="str">
        <f t="shared" si="39"/>
        <v/>
      </c>
      <c r="P287" s="47"/>
      <c r="Q287" s="140" t="str">
        <f t="shared" si="38"/>
        <v/>
      </c>
    </row>
    <row r="288" spans="1:17" x14ac:dyDescent="0.2">
      <c r="A288" s="144"/>
      <c r="B288" s="145"/>
      <c r="C288" s="142"/>
      <c r="D288" s="142"/>
      <c r="E288" s="146"/>
      <c r="F288" s="146"/>
      <c r="G288" s="146"/>
      <c r="H288" s="142"/>
      <c r="I288" s="133" t="str">
        <f t="shared" si="43"/>
        <v/>
      </c>
      <c r="J288" s="134" t="str">
        <f t="shared" si="40"/>
        <v/>
      </c>
      <c r="K288" s="135">
        <v>99.73</v>
      </c>
      <c r="L288" s="136">
        <f t="shared" si="37"/>
        <v>6</v>
      </c>
      <c r="M288" s="137" t="str">
        <f t="shared" si="42"/>
        <v/>
      </c>
      <c r="N288" s="138" t="str">
        <f t="shared" si="41"/>
        <v/>
      </c>
      <c r="O288" s="139" t="str">
        <f t="shared" si="39"/>
        <v/>
      </c>
      <c r="P288" s="47"/>
      <c r="Q288" s="140" t="str">
        <f t="shared" si="38"/>
        <v/>
      </c>
    </row>
    <row r="289" spans="1:17" x14ac:dyDescent="0.2">
      <c r="A289" s="144"/>
      <c r="B289" s="145"/>
      <c r="C289" s="142"/>
      <c r="D289" s="142"/>
      <c r="E289" s="146"/>
      <c r="F289" s="146"/>
      <c r="G289" s="146"/>
      <c r="H289" s="142"/>
      <c r="I289" s="133" t="str">
        <f t="shared" si="43"/>
        <v/>
      </c>
      <c r="J289" s="134" t="str">
        <f t="shared" si="40"/>
        <v/>
      </c>
      <c r="K289" s="135">
        <v>99.73</v>
      </c>
      <c r="L289" s="136">
        <f t="shared" si="37"/>
        <v>6</v>
      </c>
      <c r="M289" s="137" t="str">
        <f t="shared" si="42"/>
        <v/>
      </c>
      <c r="N289" s="138" t="str">
        <f t="shared" si="41"/>
        <v/>
      </c>
      <c r="O289" s="139" t="str">
        <f t="shared" si="39"/>
        <v/>
      </c>
      <c r="P289" s="47"/>
      <c r="Q289" s="140" t="str">
        <f t="shared" si="38"/>
        <v/>
      </c>
    </row>
    <row r="290" spans="1:17" x14ac:dyDescent="0.2">
      <c r="A290" s="144"/>
      <c r="B290" s="145"/>
      <c r="C290" s="142"/>
      <c r="D290" s="142"/>
      <c r="E290" s="146"/>
      <c r="F290" s="146"/>
      <c r="G290" s="146"/>
      <c r="H290" s="142"/>
      <c r="I290" s="133" t="str">
        <f t="shared" si="43"/>
        <v/>
      </c>
      <c r="J290" s="134" t="str">
        <f t="shared" si="40"/>
        <v/>
      </c>
      <c r="K290" s="135">
        <v>99.73</v>
      </c>
      <c r="L290" s="136">
        <f t="shared" si="37"/>
        <v>6</v>
      </c>
      <c r="M290" s="137" t="str">
        <f t="shared" si="42"/>
        <v/>
      </c>
      <c r="N290" s="138" t="str">
        <f t="shared" si="41"/>
        <v/>
      </c>
      <c r="O290" s="139" t="str">
        <f t="shared" si="39"/>
        <v/>
      </c>
      <c r="P290" s="47"/>
      <c r="Q290" s="140" t="str">
        <f t="shared" si="38"/>
        <v/>
      </c>
    </row>
    <row r="291" spans="1:17" x14ac:dyDescent="0.2">
      <c r="A291" s="144"/>
      <c r="B291" s="145"/>
      <c r="C291" s="142"/>
      <c r="D291" s="142"/>
      <c r="E291" s="146"/>
      <c r="F291" s="146"/>
      <c r="G291" s="146"/>
      <c r="H291" s="142"/>
      <c r="I291" s="133" t="str">
        <f t="shared" si="43"/>
        <v/>
      </c>
      <c r="J291" s="134" t="str">
        <f t="shared" si="40"/>
        <v/>
      </c>
      <c r="K291" s="135">
        <v>99.73</v>
      </c>
      <c r="L291" s="136">
        <f t="shared" si="37"/>
        <v>6</v>
      </c>
      <c r="M291" s="137" t="str">
        <f t="shared" si="42"/>
        <v/>
      </c>
      <c r="N291" s="138" t="str">
        <f t="shared" si="41"/>
        <v/>
      </c>
      <c r="O291" s="139" t="str">
        <f t="shared" si="39"/>
        <v/>
      </c>
      <c r="P291" s="47"/>
      <c r="Q291" s="140" t="str">
        <f t="shared" si="38"/>
        <v/>
      </c>
    </row>
    <row r="292" spans="1:17" x14ac:dyDescent="0.2">
      <c r="A292" s="144"/>
      <c r="B292" s="145"/>
      <c r="C292" s="142"/>
      <c r="D292" s="142"/>
      <c r="E292" s="146"/>
      <c r="F292" s="146"/>
      <c r="G292" s="146"/>
      <c r="H292" s="142"/>
      <c r="I292" s="133" t="str">
        <f t="shared" si="43"/>
        <v/>
      </c>
      <c r="J292" s="134" t="str">
        <f t="shared" si="40"/>
        <v/>
      </c>
      <c r="K292" s="135">
        <v>99.73</v>
      </c>
      <c r="L292" s="136">
        <f t="shared" si="37"/>
        <v>6</v>
      </c>
      <c r="M292" s="137" t="str">
        <f t="shared" si="42"/>
        <v/>
      </c>
      <c r="N292" s="138" t="str">
        <f t="shared" si="41"/>
        <v/>
      </c>
      <c r="O292" s="139" t="str">
        <f t="shared" si="39"/>
        <v/>
      </c>
      <c r="P292" s="47"/>
      <c r="Q292" s="140" t="str">
        <f t="shared" si="38"/>
        <v/>
      </c>
    </row>
    <row r="293" spans="1:17" x14ac:dyDescent="0.2">
      <c r="A293" s="144"/>
      <c r="B293" s="145"/>
      <c r="C293" s="142"/>
      <c r="D293" s="142"/>
      <c r="E293" s="146"/>
      <c r="F293" s="146"/>
      <c r="G293" s="146"/>
      <c r="H293" s="142"/>
      <c r="I293" s="133" t="str">
        <f t="shared" si="43"/>
        <v/>
      </c>
      <c r="J293" s="134" t="str">
        <f t="shared" si="40"/>
        <v/>
      </c>
      <c r="K293" s="135">
        <v>99.73</v>
      </c>
      <c r="L293" s="136">
        <f t="shared" si="37"/>
        <v>6</v>
      </c>
      <c r="M293" s="137" t="str">
        <f t="shared" si="42"/>
        <v/>
      </c>
      <c r="N293" s="138" t="str">
        <f t="shared" si="41"/>
        <v/>
      </c>
      <c r="O293" s="139" t="str">
        <f t="shared" si="39"/>
        <v/>
      </c>
      <c r="P293" s="47"/>
      <c r="Q293" s="140" t="str">
        <f t="shared" si="38"/>
        <v/>
      </c>
    </row>
    <row r="294" spans="1:17" x14ac:dyDescent="0.2">
      <c r="A294" s="144"/>
      <c r="B294" s="145"/>
      <c r="C294" s="142"/>
      <c r="D294" s="142"/>
      <c r="E294" s="146"/>
      <c r="F294" s="146"/>
      <c r="G294" s="146"/>
      <c r="H294" s="142"/>
      <c r="I294" s="133" t="str">
        <f t="shared" si="43"/>
        <v/>
      </c>
      <c r="J294" s="134" t="str">
        <f t="shared" si="40"/>
        <v/>
      </c>
      <c r="K294" s="135">
        <v>99.73</v>
      </c>
      <c r="L294" s="136">
        <f t="shared" si="37"/>
        <v>6</v>
      </c>
      <c r="M294" s="137" t="str">
        <f t="shared" si="42"/>
        <v/>
      </c>
      <c r="N294" s="138" t="str">
        <f t="shared" si="41"/>
        <v/>
      </c>
      <c r="O294" s="139" t="str">
        <f t="shared" si="39"/>
        <v/>
      </c>
      <c r="P294" s="47"/>
      <c r="Q294" s="140" t="str">
        <f t="shared" si="38"/>
        <v/>
      </c>
    </row>
    <row r="295" spans="1:17" x14ac:dyDescent="0.2">
      <c r="A295" s="144"/>
      <c r="B295" s="145"/>
      <c r="C295" s="142"/>
      <c r="D295" s="142"/>
      <c r="E295" s="146"/>
      <c r="F295" s="146"/>
      <c r="G295" s="146"/>
      <c r="H295" s="142"/>
      <c r="I295" s="133" t="str">
        <f t="shared" si="43"/>
        <v/>
      </c>
      <c r="J295" s="134" t="str">
        <f t="shared" si="40"/>
        <v/>
      </c>
      <c r="K295" s="135">
        <v>99.73</v>
      </c>
      <c r="L295" s="136">
        <f t="shared" si="37"/>
        <v>6</v>
      </c>
      <c r="M295" s="137" t="str">
        <f t="shared" si="42"/>
        <v/>
      </c>
      <c r="N295" s="138" t="str">
        <f t="shared" si="41"/>
        <v/>
      </c>
      <c r="O295" s="139" t="str">
        <f t="shared" si="39"/>
        <v/>
      </c>
      <c r="P295" s="47"/>
      <c r="Q295" s="140" t="str">
        <f t="shared" si="38"/>
        <v/>
      </c>
    </row>
    <row r="296" spans="1:17" x14ac:dyDescent="0.2">
      <c r="A296" s="144"/>
      <c r="B296" s="145"/>
      <c r="C296" s="142"/>
      <c r="D296" s="142"/>
      <c r="E296" s="146"/>
      <c r="F296" s="146"/>
      <c r="G296" s="146"/>
      <c r="H296" s="142"/>
      <c r="I296" s="133" t="str">
        <f t="shared" si="43"/>
        <v/>
      </c>
      <c r="J296" s="134" t="str">
        <f t="shared" si="40"/>
        <v/>
      </c>
      <c r="K296" s="135">
        <v>99.73</v>
      </c>
      <c r="L296" s="136">
        <f t="shared" si="37"/>
        <v>6</v>
      </c>
      <c r="M296" s="137" t="str">
        <f t="shared" si="42"/>
        <v/>
      </c>
      <c r="N296" s="138" t="str">
        <f t="shared" si="41"/>
        <v/>
      </c>
      <c r="O296" s="139" t="str">
        <f t="shared" si="39"/>
        <v/>
      </c>
      <c r="P296" s="47"/>
      <c r="Q296" s="140" t="str">
        <f t="shared" si="38"/>
        <v/>
      </c>
    </row>
    <row r="297" spans="1:17" x14ac:dyDescent="0.2">
      <c r="A297" s="144"/>
      <c r="B297" s="145"/>
      <c r="C297" s="142"/>
      <c r="D297" s="142"/>
      <c r="E297" s="146"/>
      <c r="F297" s="146"/>
      <c r="G297" s="146"/>
      <c r="H297" s="142"/>
      <c r="I297" s="133" t="str">
        <f t="shared" si="43"/>
        <v/>
      </c>
      <c r="J297" s="134" t="str">
        <f t="shared" si="40"/>
        <v/>
      </c>
      <c r="K297" s="135">
        <v>99.73</v>
      </c>
      <c r="L297" s="136">
        <f t="shared" si="37"/>
        <v>6</v>
      </c>
      <c r="M297" s="137" t="str">
        <f t="shared" si="42"/>
        <v/>
      </c>
      <c r="N297" s="138" t="str">
        <f t="shared" si="41"/>
        <v/>
      </c>
      <c r="O297" s="139" t="str">
        <f t="shared" si="39"/>
        <v/>
      </c>
      <c r="P297" s="47"/>
      <c r="Q297" s="140" t="str">
        <f t="shared" si="38"/>
        <v/>
      </c>
    </row>
    <row r="298" spans="1:17" x14ac:dyDescent="0.2">
      <c r="A298" s="144"/>
      <c r="B298" s="145"/>
      <c r="C298" s="142"/>
      <c r="D298" s="142"/>
      <c r="E298" s="146"/>
      <c r="F298" s="146"/>
      <c r="G298" s="146"/>
      <c r="H298" s="142"/>
      <c r="I298" s="133" t="str">
        <f t="shared" si="43"/>
        <v/>
      </c>
      <c r="J298" s="134" t="str">
        <f t="shared" si="40"/>
        <v/>
      </c>
      <c r="K298" s="135">
        <v>99.73</v>
      </c>
      <c r="L298" s="136">
        <f t="shared" si="37"/>
        <v>6</v>
      </c>
      <c r="M298" s="137" t="str">
        <f t="shared" si="42"/>
        <v/>
      </c>
      <c r="N298" s="138" t="str">
        <f t="shared" si="41"/>
        <v/>
      </c>
      <c r="O298" s="139" t="str">
        <f t="shared" si="39"/>
        <v/>
      </c>
      <c r="P298" s="47"/>
      <c r="Q298" s="140" t="str">
        <f t="shared" si="38"/>
        <v/>
      </c>
    </row>
    <row r="299" spans="1:17" x14ac:dyDescent="0.2">
      <c r="A299" s="144"/>
      <c r="B299" s="145"/>
      <c r="C299" s="142"/>
      <c r="D299" s="142"/>
      <c r="E299" s="146"/>
      <c r="F299" s="146"/>
      <c r="G299" s="146"/>
      <c r="H299" s="142"/>
      <c r="I299" s="133" t="str">
        <f t="shared" si="43"/>
        <v/>
      </c>
      <c r="J299" s="134" t="str">
        <f t="shared" si="40"/>
        <v/>
      </c>
      <c r="K299" s="135">
        <v>99.73</v>
      </c>
      <c r="L299" s="136">
        <f t="shared" si="37"/>
        <v>6</v>
      </c>
      <c r="M299" s="137" t="str">
        <f t="shared" si="42"/>
        <v/>
      </c>
      <c r="N299" s="138" t="str">
        <f t="shared" si="41"/>
        <v/>
      </c>
      <c r="O299" s="139" t="str">
        <f t="shared" si="39"/>
        <v/>
      </c>
      <c r="P299" s="47"/>
      <c r="Q299" s="140" t="str">
        <f t="shared" si="38"/>
        <v/>
      </c>
    </row>
    <row r="300" spans="1:17" x14ac:dyDescent="0.2">
      <c r="A300" s="144"/>
      <c r="B300" s="145"/>
      <c r="C300" s="142"/>
      <c r="D300" s="142"/>
      <c r="E300" s="146"/>
      <c r="F300" s="146"/>
      <c r="G300" s="146"/>
      <c r="H300" s="142"/>
      <c r="I300" s="133" t="str">
        <f t="shared" si="43"/>
        <v/>
      </c>
      <c r="J300" s="134" t="str">
        <f t="shared" si="40"/>
        <v/>
      </c>
      <c r="K300" s="135">
        <v>99.73</v>
      </c>
      <c r="L300" s="136">
        <f t="shared" si="37"/>
        <v>6</v>
      </c>
      <c r="M300" s="137" t="str">
        <f t="shared" si="42"/>
        <v/>
      </c>
      <c r="N300" s="138" t="str">
        <f t="shared" si="41"/>
        <v/>
      </c>
      <c r="O300" s="139" t="str">
        <f t="shared" si="39"/>
        <v/>
      </c>
      <c r="P300" s="47"/>
      <c r="Q300" s="140" t="str">
        <f t="shared" si="38"/>
        <v/>
      </c>
    </row>
    <row r="301" spans="1:17" x14ac:dyDescent="0.2">
      <c r="A301" s="144"/>
      <c r="B301" s="145"/>
      <c r="C301" s="142"/>
      <c r="D301" s="142"/>
      <c r="E301" s="146"/>
      <c r="F301" s="146"/>
      <c r="G301" s="146"/>
      <c r="H301" s="142"/>
      <c r="I301" s="133" t="str">
        <f t="shared" si="43"/>
        <v/>
      </c>
      <c r="J301" s="134" t="str">
        <f t="shared" si="40"/>
        <v/>
      </c>
      <c r="K301" s="135">
        <v>99.73</v>
      </c>
      <c r="L301" s="136">
        <f t="shared" si="37"/>
        <v>6</v>
      </c>
      <c r="M301" s="137" t="str">
        <f t="shared" si="42"/>
        <v/>
      </c>
      <c r="N301" s="138" t="str">
        <f t="shared" si="41"/>
        <v/>
      </c>
      <c r="O301" s="139" t="str">
        <f t="shared" si="39"/>
        <v/>
      </c>
      <c r="P301" s="47"/>
      <c r="Q301" s="140" t="str">
        <f t="shared" si="38"/>
        <v/>
      </c>
    </row>
    <row r="302" spans="1:17" x14ac:dyDescent="0.2">
      <c r="A302" s="144"/>
      <c r="B302" s="145"/>
      <c r="C302" s="142"/>
      <c r="D302" s="142"/>
      <c r="E302" s="146"/>
      <c r="F302" s="146"/>
      <c r="G302" s="146"/>
      <c r="H302" s="142"/>
      <c r="I302" s="133" t="str">
        <f t="shared" si="43"/>
        <v/>
      </c>
      <c r="J302" s="134" t="str">
        <f t="shared" si="40"/>
        <v/>
      </c>
      <c r="K302" s="135">
        <v>99.73</v>
      </c>
      <c r="L302" s="136">
        <f t="shared" si="37"/>
        <v>6</v>
      </c>
      <c r="M302" s="137" t="str">
        <f t="shared" si="42"/>
        <v/>
      </c>
      <c r="N302" s="138" t="str">
        <f t="shared" si="41"/>
        <v/>
      </c>
      <c r="O302" s="139" t="str">
        <f t="shared" si="39"/>
        <v/>
      </c>
      <c r="P302" s="47"/>
      <c r="Q302" s="140" t="str">
        <f t="shared" si="38"/>
        <v/>
      </c>
    </row>
    <row r="303" spans="1:17" x14ac:dyDescent="0.2">
      <c r="A303" s="144"/>
      <c r="B303" s="145"/>
      <c r="C303" s="142"/>
      <c r="D303" s="142"/>
      <c r="E303" s="146"/>
      <c r="F303" s="146"/>
      <c r="G303" s="146"/>
      <c r="H303" s="142"/>
      <c r="I303" s="133" t="str">
        <f t="shared" si="43"/>
        <v/>
      </c>
      <c r="J303" s="134" t="str">
        <f t="shared" si="40"/>
        <v/>
      </c>
      <c r="K303" s="135">
        <v>99.73</v>
      </c>
      <c r="L303" s="136">
        <f t="shared" si="37"/>
        <v>6</v>
      </c>
      <c r="M303" s="137" t="str">
        <f t="shared" si="42"/>
        <v/>
      </c>
      <c r="N303" s="138" t="str">
        <f t="shared" si="41"/>
        <v/>
      </c>
      <c r="O303" s="139" t="str">
        <f t="shared" si="39"/>
        <v/>
      </c>
      <c r="P303" s="47"/>
      <c r="Q303" s="140" t="str">
        <f t="shared" si="38"/>
        <v/>
      </c>
    </row>
    <row r="304" spans="1:17" x14ac:dyDescent="0.2">
      <c r="A304" s="144"/>
      <c r="B304" s="145"/>
      <c r="C304" s="142"/>
      <c r="D304" s="142"/>
      <c r="E304" s="146"/>
      <c r="F304" s="146"/>
      <c r="G304" s="146"/>
      <c r="H304" s="142"/>
      <c r="I304" s="133" t="str">
        <f t="shared" si="43"/>
        <v/>
      </c>
      <c r="J304" s="134" t="str">
        <f t="shared" si="40"/>
        <v/>
      </c>
      <c r="K304" s="135">
        <v>99.73</v>
      </c>
      <c r="L304" s="136">
        <f t="shared" ref="L304:L318" si="44">INDEX(prozentsatz_divisor,(MATCH(K304,prozentsatz_divisor_prozent,-1)+1),2)</f>
        <v>6</v>
      </c>
      <c r="M304" s="137" t="str">
        <f t="shared" si="42"/>
        <v/>
      </c>
      <c r="N304" s="138" t="str">
        <f t="shared" si="41"/>
        <v/>
      </c>
      <c r="O304" s="139" t="str">
        <f t="shared" si="39"/>
        <v/>
      </c>
      <c r="P304" s="47"/>
      <c r="Q304" s="140" t="str">
        <f t="shared" ref="Q304:Q318" si="45">IF(OR(O304="",P304=""),"",INDEX(businessvalue_kalibrierung, MATCH(O304,businessvalue_kalibrierung_aufwand,0),MATCH(P304,businessvalue_kalibrierung_businesswert,0)))</f>
        <v/>
      </c>
    </row>
    <row r="305" spans="1:17" x14ac:dyDescent="0.2">
      <c r="A305" s="144"/>
      <c r="B305" s="145"/>
      <c r="C305" s="142"/>
      <c r="D305" s="142"/>
      <c r="E305" s="146"/>
      <c r="F305" s="146"/>
      <c r="G305" s="146"/>
      <c r="H305" s="142"/>
      <c r="I305" s="133" t="str">
        <f t="shared" si="43"/>
        <v/>
      </c>
      <c r="J305" s="134" t="str">
        <f t="shared" si="40"/>
        <v/>
      </c>
      <c r="K305" s="135">
        <v>99.73</v>
      </c>
      <c r="L305" s="136">
        <f t="shared" si="44"/>
        <v>6</v>
      </c>
      <c r="M305" s="137" t="str">
        <f t="shared" si="42"/>
        <v/>
      </c>
      <c r="N305" s="138" t="str">
        <f t="shared" si="41"/>
        <v/>
      </c>
      <c r="O305" s="139" t="str">
        <f t="shared" si="39"/>
        <v/>
      </c>
      <c r="P305" s="47"/>
      <c r="Q305" s="140" t="str">
        <f t="shared" si="45"/>
        <v/>
      </c>
    </row>
    <row r="306" spans="1:17" x14ac:dyDescent="0.2">
      <c r="A306" s="144"/>
      <c r="B306" s="145"/>
      <c r="C306" s="142"/>
      <c r="D306" s="142"/>
      <c r="E306" s="146"/>
      <c r="F306" s="146"/>
      <c r="G306" s="146"/>
      <c r="H306" s="142"/>
      <c r="I306" s="133" t="str">
        <f t="shared" si="43"/>
        <v/>
      </c>
      <c r="J306" s="134" t="str">
        <f t="shared" si="40"/>
        <v/>
      </c>
      <c r="K306" s="135">
        <v>99.73</v>
      </c>
      <c r="L306" s="136">
        <f t="shared" si="44"/>
        <v>6</v>
      </c>
      <c r="M306" s="137" t="str">
        <f t="shared" si="42"/>
        <v/>
      </c>
      <c r="N306" s="138" t="str">
        <f t="shared" si="41"/>
        <v/>
      </c>
      <c r="O306" s="139" t="str">
        <f t="shared" si="39"/>
        <v/>
      </c>
      <c r="P306" s="47"/>
      <c r="Q306" s="140" t="str">
        <f t="shared" si="45"/>
        <v/>
      </c>
    </row>
    <row r="307" spans="1:17" x14ac:dyDescent="0.2">
      <c r="A307" s="144"/>
      <c r="B307" s="145"/>
      <c r="C307" s="142"/>
      <c r="D307" s="142"/>
      <c r="E307" s="146"/>
      <c r="F307" s="146"/>
      <c r="G307" s="146"/>
      <c r="H307" s="142"/>
      <c r="I307" s="133" t="str">
        <f t="shared" si="43"/>
        <v/>
      </c>
      <c r="J307" s="134" t="str">
        <f t="shared" si="40"/>
        <v/>
      </c>
      <c r="K307" s="135">
        <v>99.73</v>
      </c>
      <c r="L307" s="136">
        <f t="shared" si="44"/>
        <v>6</v>
      </c>
      <c r="M307" s="137" t="str">
        <f t="shared" si="42"/>
        <v/>
      </c>
      <c r="N307" s="138" t="str">
        <f t="shared" si="41"/>
        <v/>
      </c>
      <c r="O307" s="139" t="str">
        <f t="shared" si="39"/>
        <v/>
      </c>
      <c r="P307" s="47"/>
      <c r="Q307" s="140" t="str">
        <f t="shared" si="45"/>
        <v/>
      </c>
    </row>
    <row r="308" spans="1:17" x14ac:dyDescent="0.2">
      <c r="A308" s="144"/>
      <c r="B308" s="145"/>
      <c r="C308" s="142"/>
      <c r="D308" s="142"/>
      <c r="E308" s="146"/>
      <c r="F308" s="146"/>
      <c r="G308" s="146"/>
      <c r="H308" s="142"/>
      <c r="I308" s="133" t="str">
        <f t="shared" si="43"/>
        <v/>
      </c>
      <c r="J308" s="134" t="str">
        <f t="shared" si="40"/>
        <v/>
      </c>
      <c r="K308" s="135">
        <v>99.73</v>
      </c>
      <c r="L308" s="136">
        <f t="shared" si="44"/>
        <v>6</v>
      </c>
      <c r="M308" s="137" t="str">
        <f t="shared" si="42"/>
        <v/>
      </c>
      <c r="N308" s="138" t="str">
        <f t="shared" si="41"/>
        <v/>
      </c>
      <c r="O308" s="139" t="str">
        <f t="shared" si="39"/>
        <v/>
      </c>
      <c r="P308" s="47"/>
      <c r="Q308" s="140" t="str">
        <f t="shared" si="45"/>
        <v/>
      </c>
    </row>
    <row r="309" spans="1:17" x14ac:dyDescent="0.2">
      <c r="A309" s="144"/>
      <c r="B309" s="145"/>
      <c r="C309" s="142"/>
      <c r="D309" s="142"/>
      <c r="E309" s="146"/>
      <c r="F309" s="146"/>
      <c r="G309" s="146"/>
      <c r="H309" s="142"/>
      <c r="I309" s="133" t="str">
        <f t="shared" si="43"/>
        <v/>
      </c>
      <c r="J309" s="134" t="str">
        <f t="shared" si="40"/>
        <v/>
      </c>
      <c r="K309" s="135">
        <v>99.73</v>
      </c>
      <c r="L309" s="136">
        <f t="shared" si="44"/>
        <v>6</v>
      </c>
      <c r="M309" s="137" t="str">
        <f t="shared" si="42"/>
        <v/>
      </c>
      <c r="N309" s="138" t="str">
        <f t="shared" si="41"/>
        <v/>
      </c>
      <c r="O309" s="139" t="str">
        <f t="shared" si="39"/>
        <v/>
      </c>
      <c r="P309" s="47"/>
      <c r="Q309" s="140" t="str">
        <f t="shared" si="45"/>
        <v/>
      </c>
    </row>
    <row r="310" spans="1:17" x14ac:dyDescent="0.2">
      <c r="A310" s="144"/>
      <c r="B310" s="145"/>
      <c r="C310" s="142"/>
      <c r="D310" s="142"/>
      <c r="E310" s="146"/>
      <c r="F310" s="146"/>
      <c r="G310" s="146"/>
      <c r="H310" s="142"/>
      <c r="I310" s="133" t="str">
        <f t="shared" si="43"/>
        <v/>
      </c>
      <c r="J310" s="134" t="str">
        <f t="shared" si="40"/>
        <v/>
      </c>
      <c r="K310" s="135">
        <v>99.73</v>
      </c>
      <c r="L310" s="136">
        <f t="shared" si="44"/>
        <v>6</v>
      </c>
      <c r="M310" s="137" t="str">
        <f t="shared" si="42"/>
        <v/>
      </c>
      <c r="N310" s="138" t="str">
        <f t="shared" si="41"/>
        <v/>
      </c>
      <c r="O310" s="139" t="str">
        <f t="shared" si="39"/>
        <v/>
      </c>
      <c r="P310" s="47"/>
      <c r="Q310" s="140" t="str">
        <f t="shared" si="45"/>
        <v/>
      </c>
    </row>
    <row r="311" spans="1:17" x14ac:dyDescent="0.2">
      <c r="A311" s="144"/>
      <c r="B311" s="145"/>
      <c r="C311" s="142"/>
      <c r="D311" s="142"/>
      <c r="E311" s="146"/>
      <c r="F311" s="146"/>
      <c r="G311" s="146"/>
      <c r="H311" s="142"/>
      <c r="I311" s="133" t="str">
        <f t="shared" si="43"/>
        <v/>
      </c>
      <c r="J311" s="134" t="str">
        <f t="shared" si="40"/>
        <v/>
      </c>
      <c r="K311" s="135">
        <v>99.73</v>
      </c>
      <c r="L311" s="136">
        <f t="shared" si="44"/>
        <v>6</v>
      </c>
      <c r="M311" s="137" t="str">
        <f t="shared" si="42"/>
        <v/>
      </c>
      <c r="N311" s="138" t="str">
        <f t="shared" si="41"/>
        <v/>
      </c>
      <c r="O311" s="139" t="str">
        <f t="shared" si="39"/>
        <v/>
      </c>
      <c r="P311" s="47"/>
      <c r="Q311" s="140" t="str">
        <f t="shared" si="45"/>
        <v/>
      </c>
    </row>
    <row r="312" spans="1:17" x14ac:dyDescent="0.2">
      <c r="A312" s="144"/>
      <c r="B312" s="145"/>
      <c r="C312" s="142"/>
      <c r="D312" s="142"/>
      <c r="E312" s="146"/>
      <c r="F312" s="146"/>
      <c r="G312" s="146"/>
      <c r="H312" s="142"/>
      <c r="I312" s="133" t="str">
        <f t="shared" si="43"/>
        <v/>
      </c>
      <c r="J312" s="134" t="str">
        <f t="shared" si="40"/>
        <v/>
      </c>
      <c r="K312" s="135">
        <v>99.73</v>
      </c>
      <c r="L312" s="136">
        <f t="shared" si="44"/>
        <v>6</v>
      </c>
      <c r="M312" s="137" t="str">
        <f t="shared" si="42"/>
        <v/>
      </c>
      <c r="N312" s="138" t="str">
        <f t="shared" si="41"/>
        <v/>
      </c>
      <c r="O312" s="139" t="str">
        <f t="shared" si="39"/>
        <v/>
      </c>
      <c r="P312" s="47"/>
      <c r="Q312" s="140" t="str">
        <f t="shared" si="45"/>
        <v/>
      </c>
    </row>
    <row r="313" spans="1:17" x14ac:dyDescent="0.2">
      <c r="A313" s="144"/>
      <c r="B313" s="145"/>
      <c r="C313" s="142"/>
      <c r="D313" s="142"/>
      <c r="E313" s="146"/>
      <c r="F313" s="146"/>
      <c r="G313" s="146"/>
      <c r="H313" s="142"/>
      <c r="I313" s="133" t="str">
        <f t="shared" si="43"/>
        <v/>
      </c>
      <c r="J313" s="134" t="str">
        <f t="shared" si="40"/>
        <v/>
      </c>
      <c r="K313" s="135">
        <v>99.73</v>
      </c>
      <c r="L313" s="136">
        <f t="shared" si="44"/>
        <v>6</v>
      </c>
      <c r="M313" s="137" t="str">
        <f t="shared" si="42"/>
        <v/>
      </c>
      <c r="N313" s="138" t="str">
        <f t="shared" si="41"/>
        <v/>
      </c>
      <c r="O313" s="139" t="str">
        <f t="shared" si="39"/>
        <v/>
      </c>
      <c r="P313" s="47"/>
      <c r="Q313" s="140" t="str">
        <f t="shared" si="45"/>
        <v/>
      </c>
    </row>
    <row r="314" spans="1:17" x14ac:dyDescent="0.2">
      <c r="A314" s="144"/>
      <c r="B314" s="145"/>
      <c r="C314" s="142"/>
      <c r="D314" s="142"/>
      <c r="E314" s="146"/>
      <c r="F314" s="146"/>
      <c r="G314" s="146"/>
      <c r="H314" s="142"/>
      <c r="I314" s="133" t="str">
        <f t="shared" si="43"/>
        <v/>
      </c>
      <c r="J314" s="134" t="str">
        <f t="shared" si="40"/>
        <v/>
      </c>
      <c r="K314" s="135">
        <v>99.73</v>
      </c>
      <c r="L314" s="136">
        <f t="shared" si="44"/>
        <v>6</v>
      </c>
      <c r="M314" s="137" t="str">
        <f t="shared" si="42"/>
        <v/>
      </c>
      <c r="N314" s="138" t="str">
        <f t="shared" si="41"/>
        <v/>
      </c>
      <c r="O314" s="139" t="str">
        <f t="shared" si="39"/>
        <v/>
      </c>
      <c r="P314" s="47"/>
      <c r="Q314" s="140" t="str">
        <f t="shared" si="45"/>
        <v/>
      </c>
    </row>
    <row r="315" spans="1:17" x14ac:dyDescent="0.2">
      <c r="A315" s="144"/>
      <c r="B315" s="145"/>
      <c r="C315" s="142"/>
      <c r="D315" s="142"/>
      <c r="E315" s="146"/>
      <c r="F315" s="146"/>
      <c r="G315" s="146"/>
      <c r="H315" s="142"/>
      <c r="I315" s="133" t="str">
        <f t="shared" si="43"/>
        <v/>
      </c>
      <c r="J315" s="134" t="str">
        <f t="shared" si="40"/>
        <v/>
      </c>
      <c r="K315" s="135">
        <v>99.73</v>
      </c>
      <c r="L315" s="136">
        <f t="shared" si="44"/>
        <v>6</v>
      </c>
      <c r="M315" s="137" t="str">
        <f t="shared" si="42"/>
        <v/>
      </c>
      <c r="N315" s="138" t="str">
        <f t="shared" si="41"/>
        <v/>
      </c>
      <c r="O315" s="139" t="str">
        <f t="shared" si="39"/>
        <v/>
      </c>
      <c r="P315" s="47"/>
      <c r="Q315" s="140" t="str">
        <f t="shared" si="45"/>
        <v/>
      </c>
    </row>
    <row r="316" spans="1:17" x14ac:dyDescent="0.2">
      <c r="A316" s="144"/>
      <c r="B316" s="145"/>
      <c r="C316" s="142"/>
      <c r="D316" s="142"/>
      <c r="E316" s="146"/>
      <c r="F316" s="146"/>
      <c r="G316" s="146"/>
      <c r="H316" s="142"/>
      <c r="I316" s="133" t="str">
        <f t="shared" si="43"/>
        <v/>
      </c>
      <c r="J316" s="134" t="str">
        <f t="shared" si="40"/>
        <v/>
      </c>
      <c r="K316" s="135">
        <v>99.73</v>
      </c>
      <c r="L316" s="136">
        <f t="shared" si="44"/>
        <v>6</v>
      </c>
      <c r="M316" s="137" t="str">
        <f t="shared" si="42"/>
        <v/>
      </c>
      <c r="N316" s="138" t="str">
        <f t="shared" si="41"/>
        <v/>
      </c>
      <c r="O316" s="139" t="str">
        <f t="shared" si="39"/>
        <v/>
      </c>
      <c r="P316" s="47"/>
      <c r="Q316" s="140" t="str">
        <f t="shared" si="45"/>
        <v/>
      </c>
    </row>
    <row r="317" spans="1:17" x14ac:dyDescent="0.2">
      <c r="A317" s="144"/>
      <c r="B317" s="145"/>
      <c r="C317" s="142"/>
      <c r="D317" s="142"/>
      <c r="E317" s="146"/>
      <c r="F317" s="146"/>
      <c r="G317" s="146"/>
      <c r="H317" s="142"/>
      <c r="I317" s="133" t="str">
        <f t="shared" si="43"/>
        <v/>
      </c>
      <c r="J317" s="134" t="str">
        <f t="shared" si="40"/>
        <v/>
      </c>
      <c r="K317" s="135">
        <v>99.73</v>
      </c>
      <c r="L317" s="136">
        <f t="shared" si="44"/>
        <v>6</v>
      </c>
      <c r="M317" s="137" t="str">
        <f t="shared" si="42"/>
        <v/>
      </c>
      <c r="N317" s="138" t="str">
        <f t="shared" si="41"/>
        <v/>
      </c>
      <c r="O317" s="139" t="str">
        <f t="shared" si="39"/>
        <v/>
      </c>
      <c r="P317" s="47"/>
      <c r="Q317" s="140" t="str">
        <f t="shared" si="45"/>
        <v/>
      </c>
    </row>
    <row r="318" spans="1:17" x14ac:dyDescent="0.2">
      <c r="A318" s="144"/>
      <c r="B318" s="145"/>
      <c r="C318" s="142"/>
      <c r="D318" s="142"/>
      <c r="E318" s="146"/>
      <c r="F318" s="146"/>
      <c r="G318" s="146"/>
      <c r="H318" s="142"/>
      <c r="I318" s="133" t="str">
        <f t="shared" si="43"/>
        <v/>
      </c>
      <c r="J318" s="134" t="str">
        <f t="shared" si="40"/>
        <v/>
      </c>
      <c r="K318" s="135">
        <v>99.73</v>
      </c>
      <c r="L318" s="136">
        <f t="shared" si="44"/>
        <v>6</v>
      </c>
      <c r="M318" s="137" t="str">
        <f t="shared" si="42"/>
        <v/>
      </c>
      <c r="N318" s="138" t="str">
        <f t="shared" si="41"/>
        <v/>
      </c>
      <c r="O318" s="139" t="str">
        <f t="shared" si="39"/>
        <v/>
      </c>
      <c r="P318" s="47"/>
      <c r="Q318" s="140" t="str">
        <f t="shared" si="45"/>
        <v/>
      </c>
    </row>
    <row r="319" spans="1:17" x14ac:dyDescent="0.2">
      <c r="A319" s="144"/>
      <c r="B319" s="145"/>
      <c r="C319" s="142"/>
      <c r="D319" s="142"/>
      <c r="E319" s="146"/>
      <c r="F319" s="146"/>
      <c r="G319" s="146"/>
      <c r="H319" s="142"/>
      <c r="I319" s="133"/>
      <c r="J319" s="134"/>
      <c r="K319" s="135"/>
      <c r="L319" s="136"/>
      <c r="M319" s="137" t="str">
        <f t="shared" si="42"/>
        <v/>
      </c>
      <c r="N319" s="138"/>
      <c r="O319" s="150"/>
      <c r="P319" s="142"/>
      <c r="Q319" s="151"/>
    </row>
    <row r="320" spans="1:17" x14ac:dyDescent="0.2">
      <c r="A320" s="144"/>
      <c r="B320" s="145"/>
      <c r="C320" s="142"/>
      <c r="D320" s="142"/>
      <c r="E320" s="146"/>
      <c r="F320" s="146"/>
      <c r="G320" s="146"/>
      <c r="H320" s="142"/>
      <c r="I320" s="133"/>
      <c r="J320" s="134"/>
      <c r="K320" s="135"/>
      <c r="L320" s="136"/>
      <c r="M320" s="137" t="str">
        <f t="shared" si="42"/>
        <v/>
      </c>
      <c r="N320" s="152"/>
      <c r="O320" s="150"/>
      <c r="P320" s="142"/>
      <c r="Q320" s="151"/>
    </row>
    <row r="321" spans="1:17" x14ac:dyDescent="0.2">
      <c r="A321" s="144"/>
      <c r="B321" s="145"/>
      <c r="C321" s="142"/>
      <c r="D321" s="142"/>
      <c r="E321" s="146"/>
      <c r="F321" s="146"/>
      <c r="G321" s="146"/>
      <c r="H321" s="142"/>
      <c r="I321" s="133"/>
      <c r="J321" s="134"/>
      <c r="K321" s="135"/>
      <c r="L321" s="136"/>
      <c r="M321" s="137" t="str">
        <f t="shared" si="42"/>
        <v/>
      </c>
      <c r="N321" s="152"/>
      <c r="O321" s="150"/>
      <c r="P321" s="142"/>
      <c r="Q321" s="151"/>
    </row>
    <row r="322" spans="1:17" x14ac:dyDescent="0.2">
      <c r="A322" s="144"/>
      <c r="B322" s="145"/>
      <c r="C322" s="142"/>
      <c r="D322" s="142"/>
      <c r="E322" s="146"/>
      <c r="F322" s="146"/>
      <c r="G322" s="146"/>
      <c r="H322" s="142"/>
      <c r="I322" s="133"/>
      <c r="J322" s="134"/>
      <c r="K322" s="135"/>
      <c r="L322" s="136"/>
      <c r="M322" s="137" t="str">
        <f t="shared" si="42"/>
        <v/>
      </c>
      <c r="N322" s="152"/>
      <c r="O322" s="150"/>
      <c r="P322" s="142"/>
      <c r="Q322" s="151"/>
    </row>
    <row r="323" spans="1:17" x14ac:dyDescent="0.2">
      <c r="A323" s="144"/>
      <c r="B323" s="145"/>
      <c r="C323" s="142"/>
      <c r="D323" s="142"/>
      <c r="E323" s="146"/>
      <c r="F323" s="146"/>
      <c r="G323" s="146"/>
      <c r="H323" s="142"/>
      <c r="I323" s="133"/>
      <c r="J323" s="134"/>
      <c r="K323" s="135"/>
      <c r="L323" s="136"/>
      <c r="M323" s="137" t="str">
        <f t="shared" si="42"/>
        <v/>
      </c>
      <c r="N323" s="152"/>
      <c r="O323" s="150"/>
      <c r="P323" s="142"/>
      <c r="Q323" s="151"/>
    </row>
    <row r="324" spans="1:17" x14ac:dyDescent="0.2">
      <c r="A324" s="144"/>
      <c r="B324" s="145"/>
      <c r="C324" s="142"/>
      <c r="D324" s="142"/>
      <c r="E324" s="146"/>
      <c r="F324" s="146"/>
      <c r="G324" s="146"/>
      <c r="H324" s="142"/>
      <c r="I324" s="133"/>
      <c r="J324" s="134"/>
      <c r="K324" s="135"/>
      <c r="L324" s="136"/>
      <c r="M324" s="137" t="str">
        <f t="shared" si="42"/>
        <v/>
      </c>
      <c r="N324" s="152"/>
      <c r="O324" s="150"/>
      <c r="P324" s="142"/>
      <c r="Q324" s="151"/>
    </row>
    <row r="325" spans="1:17" x14ac:dyDescent="0.2">
      <c r="A325" s="144"/>
      <c r="B325" s="145"/>
      <c r="C325" s="142"/>
      <c r="D325" s="142"/>
      <c r="E325" s="146"/>
      <c r="F325" s="146"/>
      <c r="G325" s="146"/>
      <c r="H325" s="142"/>
      <c r="I325" s="133"/>
      <c r="J325" s="134"/>
      <c r="K325" s="135"/>
      <c r="L325" s="136"/>
      <c r="M325" s="137" t="str">
        <f t="shared" si="42"/>
        <v/>
      </c>
      <c r="N325" s="152"/>
      <c r="O325" s="150"/>
      <c r="P325" s="142"/>
      <c r="Q325" s="151"/>
    </row>
    <row r="326" spans="1:17" x14ac:dyDescent="0.2">
      <c r="A326" s="144"/>
      <c r="B326" s="145"/>
      <c r="C326" s="142"/>
      <c r="D326" s="142"/>
      <c r="E326" s="146"/>
      <c r="F326" s="146"/>
      <c r="G326" s="146"/>
      <c r="H326" s="142"/>
      <c r="I326" s="133"/>
      <c r="J326" s="134"/>
      <c r="K326" s="135"/>
      <c r="L326" s="136"/>
      <c r="M326" s="137" t="str">
        <f t="shared" si="42"/>
        <v/>
      </c>
      <c r="N326" s="152"/>
      <c r="O326" s="150"/>
      <c r="P326" s="142"/>
      <c r="Q326" s="151"/>
    </row>
    <row r="327" spans="1:17" x14ac:dyDescent="0.2">
      <c r="A327" s="144"/>
      <c r="B327" s="145"/>
      <c r="C327" s="142"/>
      <c r="D327" s="142"/>
      <c r="E327" s="146"/>
      <c r="F327" s="146"/>
      <c r="G327" s="146"/>
      <c r="H327" s="142"/>
      <c r="I327" s="133"/>
      <c r="J327" s="134"/>
      <c r="K327" s="135"/>
      <c r="L327" s="136"/>
      <c r="M327" s="137" t="str">
        <f t="shared" si="42"/>
        <v/>
      </c>
      <c r="N327" s="152"/>
      <c r="O327" s="150"/>
      <c r="P327" s="142"/>
      <c r="Q327" s="151"/>
    </row>
    <row r="328" spans="1:17" x14ac:dyDescent="0.2">
      <c r="A328" s="144"/>
      <c r="B328" s="145"/>
      <c r="C328" s="142"/>
      <c r="D328" s="142"/>
      <c r="E328" s="146"/>
      <c r="F328" s="146"/>
      <c r="G328" s="146"/>
      <c r="H328" s="142"/>
      <c r="I328" s="133"/>
      <c r="J328" s="134"/>
      <c r="K328" s="135"/>
      <c r="L328" s="136"/>
      <c r="M328" s="137" t="str">
        <f t="shared" si="42"/>
        <v/>
      </c>
      <c r="N328" s="152"/>
      <c r="O328" s="150"/>
      <c r="P328" s="142"/>
      <c r="Q328" s="151"/>
    </row>
    <row r="329" spans="1:17" x14ac:dyDescent="0.2">
      <c r="A329" s="144"/>
      <c r="B329" s="145"/>
      <c r="C329" s="142"/>
      <c r="D329" s="142"/>
      <c r="E329" s="146"/>
      <c r="F329" s="146"/>
      <c r="G329" s="146"/>
      <c r="H329" s="142"/>
      <c r="I329" s="133"/>
      <c r="J329" s="134"/>
      <c r="K329" s="135"/>
      <c r="L329" s="136"/>
      <c r="M329" s="137" t="str">
        <f t="shared" si="42"/>
        <v/>
      </c>
      <c r="N329" s="152"/>
      <c r="O329" s="150"/>
      <c r="P329" s="142"/>
      <c r="Q329" s="151"/>
    </row>
    <row r="330" spans="1:17" x14ac:dyDescent="0.2">
      <c r="A330" s="144"/>
      <c r="B330" s="145"/>
      <c r="C330" s="142"/>
      <c r="D330" s="142"/>
      <c r="E330" s="146"/>
      <c r="F330" s="146"/>
      <c r="G330" s="146"/>
      <c r="H330" s="142"/>
      <c r="I330" s="133"/>
      <c r="J330" s="134"/>
      <c r="K330" s="135"/>
      <c r="L330" s="136"/>
      <c r="M330" s="137" t="str">
        <f t="shared" si="42"/>
        <v/>
      </c>
      <c r="N330" s="152"/>
      <c r="O330" s="150"/>
      <c r="P330" s="142"/>
      <c r="Q330" s="151"/>
    </row>
    <row r="331" spans="1:17" x14ac:dyDescent="0.2">
      <c r="A331" s="144"/>
      <c r="B331" s="145"/>
      <c r="C331" s="142"/>
      <c r="D331" s="142"/>
      <c r="E331" s="146"/>
      <c r="F331" s="146"/>
      <c r="G331" s="146"/>
      <c r="H331" s="142"/>
      <c r="I331" s="133"/>
      <c r="J331" s="134"/>
      <c r="K331" s="135"/>
      <c r="L331" s="136"/>
      <c r="M331" s="137" t="str">
        <f t="shared" si="42"/>
        <v/>
      </c>
      <c r="N331" s="152"/>
      <c r="O331" s="150"/>
      <c r="P331" s="142"/>
      <c r="Q331" s="151"/>
    </row>
    <row r="332" spans="1:17" x14ac:dyDescent="0.2">
      <c r="A332" s="144"/>
      <c r="B332" s="145"/>
      <c r="C332" s="142"/>
      <c r="D332" s="142"/>
      <c r="E332" s="146"/>
      <c r="F332" s="146"/>
      <c r="G332" s="146"/>
      <c r="H332" s="142"/>
      <c r="I332" s="133"/>
      <c r="J332" s="134"/>
      <c r="K332" s="135"/>
      <c r="L332" s="136"/>
      <c r="M332" s="137" t="str">
        <f t="shared" si="42"/>
        <v/>
      </c>
      <c r="N332" s="152"/>
      <c r="O332" s="150"/>
      <c r="P332" s="142"/>
      <c r="Q332" s="151"/>
    </row>
    <row r="333" spans="1:17" x14ac:dyDescent="0.2">
      <c r="A333" s="144"/>
      <c r="B333" s="145"/>
      <c r="C333" s="142"/>
      <c r="D333" s="142"/>
      <c r="E333" s="146"/>
      <c r="F333" s="146"/>
      <c r="G333" s="146"/>
      <c r="H333" s="142"/>
      <c r="I333" s="133"/>
      <c r="J333" s="134"/>
      <c r="K333" s="135"/>
      <c r="L333" s="136"/>
      <c r="M333" s="137" t="str">
        <f t="shared" si="42"/>
        <v/>
      </c>
      <c r="N333" s="152"/>
      <c r="O333" s="150"/>
      <c r="P333" s="142"/>
      <c r="Q333" s="151"/>
    </row>
    <row r="334" spans="1:17" x14ac:dyDescent="0.2">
      <c r="A334" s="144"/>
      <c r="B334" s="145"/>
      <c r="C334" s="142"/>
      <c r="D334" s="142"/>
      <c r="E334" s="146"/>
      <c r="F334" s="146"/>
      <c r="G334" s="146"/>
      <c r="H334" s="142"/>
      <c r="I334" s="133"/>
      <c r="J334" s="134"/>
      <c r="K334" s="135"/>
      <c r="L334" s="136"/>
      <c r="M334" s="137" t="str">
        <f t="shared" si="42"/>
        <v/>
      </c>
      <c r="N334" s="152"/>
      <c r="O334" s="150"/>
      <c r="P334" s="142"/>
      <c r="Q334" s="151"/>
    </row>
    <row r="335" spans="1:17" x14ac:dyDescent="0.2">
      <c r="A335" s="144"/>
      <c r="B335" s="145"/>
      <c r="C335" s="142"/>
      <c r="D335" s="142"/>
      <c r="E335" s="146"/>
      <c r="F335" s="146"/>
      <c r="G335" s="146"/>
      <c r="H335" s="142"/>
      <c r="I335" s="133"/>
      <c r="J335" s="134"/>
      <c r="K335" s="135"/>
      <c r="L335" s="136"/>
      <c r="M335" s="137" t="str">
        <f t="shared" si="42"/>
        <v/>
      </c>
      <c r="N335" s="152"/>
      <c r="O335" s="150"/>
      <c r="P335" s="142"/>
      <c r="Q335" s="151"/>
    </row>
    <row r="336" spans="1:17" x14ac:dyDescent="0.2">
      <c r="A336" s="144"/>
      <c r="B336" s="145"/>
      <c r="C336" s="142"/>
      <c r="D336" s="142"/>
      <c r="E336" s="146"/>
      <c r="F336" s="146"/>
      <c r="G336" s="146"/>
      <c r="H336" s="142"/>
      <c r="I336" s="133"/>
      <c r="J336" s="134"/>
      <c r="K336" s="135"/>
      <c r="L336" s="136"/>
      <c r="M336" s="137" t="str">
        <f t="shared" si="42"/>
        <v/>
      </c>
      <c r="N336" s="152"/>
      <c r="O336" s="150"/>
      <c r="P336" s="142"/>
      <c r="Q336" s="151"/>
    </row>
    <row r="337" spans="1:17" x14ac:dyDescent="0.2">
      <c r="A337" s="144"/>
      <c r="B337" s="145"/>
      <c r="C337" s="142"/>
      <c r="D337" s="142"/>
      <c r="E337" s="146"/>
      <c r="F337" s="146"/>
      <c r="G337" s="146"/>
      <c r="H337" s="142"/>
      <c r="I337" s="133"/>
      <c r="J337" s="134"/>
      <c r="K337" s="135"/>
      <c r="L337" s="136"/>
      <c r="M337" s="137" t="str">
        <f t="shared" si="42"/>
        <v/>
      </c>
      <c r="N337" s="152"/>
      <c r="O337" s="150"/>
      <c r="P337" s="142"/>
      <c r="Q337" s="151"/>
    </row>
    <row r="338" spans="1:17" x14ac:dyDescent="0.2">
      <c r="A338" s="144"/>
      <c r="B338" s="145"/>
      <c r="C338" s="142"/>
      <c r="D338" s="142"/>
      <c r="E338" s="146"/>
      <c r="F338" s="146"/>
      <c r="G338" s="146"/>
      <c r="H338" s="142"/>
      <c r="I338" s="133"/>
      <c r="J338" s="134"/>
      <c r="K338" s="135"/>
      <c r="L338" s="136"/>
      <c r="M338" s="137" t="str">
        <f t="shared" si="42"/>
        <v/>
      </c>
      <c r="N338" s="152"/>
      <c r="O338" s="150"/>
      <c r="P338" s="142"/>
      <c r="Q338" s="151"/>
    </row>
    <row r="339" spans="1:17" x14ac:dyDescent="0.2">
      <c r="A339" s="144"/>
      <c r="B339" s="145"/>
      <c r="C339" s="142"/>
      <c r="D339" s="142"/>
      <c r="E339" s="146"/>
      <c r="F339" s="146"/>
      <c r="G339" s="146"/>
      <c r="H339" s="142"/>
      <c r="I339" s="133"/>
      <c r="J339" s="134"/>
      <c r="K339" s="135"/>
      <c r="L339" s="136"/>
      <c r="M339" s="137" t="str">
        <f t="shared" si="42"/>
        <v/>
      </c>
      <c r="N339" s="152"/>
      <c r="O339" s="150"/>
      <c r="P339" s="142"/>
      <c r="Q339" s="151"/>
    </row>
    <row r="340" spans="1:17" x14ac:dyDescent="0.2">
      <c r="A340" s="144"/>
      <c r="B340" s="145"/>
      <c r="C340" s="142"/>
      <c r="D340" s="142"/>
      <c r="E340" s="146"/>
      <c r="F340" s="146"/>
      <c r="G340" s="146"/>
      <c r="H340" s="142"/>
      <c r="I340" s="133"/>
      <c r="J340" s="134"/>
      <c r="K340" s="135"/>
      <c r="L340" s="136"/>
      <c r="M340" s="137" t="str">
        <f t="shared" si="42"/>
        <v/>
      </c>
      <c r="N340" s="152"/>
      <c r="O340" s="150"/>
      <c r="P340" s="142"/>
      <c r="Q340" s="151"/>
    </row>
    <row r="341" spans="1:17" x14ac:dyDescent="0.2">
      <c r="A341" s="144"/>
      <c r="B341" s="145"/>
      <c r="C341" s="142"/>
      <c r="D341" s="142"/>
      <c r="E341" s="146"/>
      <c r="F341" s="146"/>
      <c r="G341" s="146"/>
      <c r="H341" s="142"/>
      <c r="I341" s="133"/>
      <c r="J341" s="134"/>
      <c r="K341" s="135"/>
      <c r="L341" s="136"/>
      <c r="M341" s="137" t="str">
        <f t="shared" si="42"/>
        <v/>
      </c>
      <c r="N341" s="152"/>
      <c r="O341" s="150"/>
      <c r="P341" s="142"/>
      <c r="Q341" s="151"/>
    </row>
    <row r="342" spans="1:17" x14ac:dyDescent="0.2">
      <c r="A342" s="144"/>
      <c r="B342" s="145"/>
      <c r="C342" s="142"/>
      <c r="D342" s="142"/>
      <c r="E342" s="146"/>
      <c r="F342" s="146"/>
      <c r="G342" s="146"/>
      <c r="H342" s="142"/>
      <c r="I342" s="133"/>
      <c r="J342" s="134"/>
      <c r="K342" s="135"/>
      <c r="L342" s="136"/>
      <c r="M342" s="137" t="str">
        <f t="shared" si="42"/>
        <v/>
      </c>
      <c r="N342" s="152"/>
      <c r="O342" s="150"/>
      <c r="P342" s="142"/>
      <c r="Q342" s="151"/>
    </row>
    <row r="343" spans="1:17" x14ac:dyDescent="0.2">
      <c r="A343" s="144"/>
      <c r="B343" s="145"/>
      <c r="C343" s="142"/>
      <c r="D343" s="142"/>
      <c r="E343" s="146"/>
      <c r="F343" s="146"/>
      <c r="G343" s="146"/>
      <c r="H343" s="142"/>
      <c r="I343" s="133"/>
      <c r="J343" s="134"/>
      <c r="K343" s="135"/>
      <c r="L343" s="136"/>
      <c r="M343" s="137" t="str">
        <f t="shared" si="42"/>
        <v/>
      </c>
      <c r="N343" s="152"/>
      <c r="O343" s="150"/>
      <c r="P343" s="142"/>
      <c r="Q343" s="151"/>
    </row>
    <row r="344" spans="1:17" x14ac:dyDescent="0.2">
      <c r="A344" s="144"/>
      <c r="B344" s="145"/>
      <c r="C344" s="142"/>
      <c r="D344" s="142"/>
      <c r="E344" s="146"/>
      <c r="F344" s="146"/>
      <c r="G344" s="146"/>
      <c r="H344" s="142"/>
      <c r="I344" s="133"/>
      <c r="J344" s="134"/>
      <c r="K344" s="135"/>
      <c r="L344" s="136"/>
      <c r="M344" s="137" t="str">
        <f t="shared" si="42"/>
        <v/>
      </c>
      <c r="N344" s="152"/>
      <c r="O344" s="150"/>
      <c r="P344" s="142"/>
      <c r="Q344" s="151"/>
    </row>
    <row r="345" spans="1:17" x14ac:dyDescent="0.2">
      <c r="A345" s="144"/>
      <c r="B345" s="145"/>
      <c r="C345" s="142"/>
      <c r="D345" s="142"/>
      <c r="E345" s="146"/>
      <c r="F345" s="146"/>
      <c r="G345" s="146"/>
      <c r="H345" s="142"/>
      <c r="I345" s="133"/>
      <c r="J345" s="134"/>
      <c r="K345" s="135"/>
      <c r="L345" s="136"/>
      <c r="M345" s="137" t="str">
        <f t="shared" ref="M345:M359" si="46">IF(I345="","",((G345-E337)/L345)*storypoints_kalibrierung)</f>
        <v/>
      </c>
      <c r="N345" s="152"/>
      <c r="O345" s="150"/>
      <c r="P345" s="142"/>
      <c r="Q345" s="151"/>
    </row>
    <row r="346" spans="1:17" x14ac:dyDescent="0.2">
      <c r="A346" s="144"/>
      <c r="B346" s="145"/>
      <c r="C346" s="142"/>
      <c r="D346" s="142"/>
      <c r="E346" s="146"/>
      <c r="F346" s="146"/>
      <c r="G346" s="146"/>
      <c r="H346" s="142"/>
      <c r="I346" s="133"/>
      <c r="J346" s="134"/>
      <c r="K346" s="135"/>
      <c r="L346" s="136"/>
      <c r="M346" s="137" t="str">
        <f t="shared" si="46"/>
        <v/>
      </c>
      <c r="N346" s="152"/>
      <c r="O346" s="150"/>
      <c r="P346" s="142"/>
      <c r="Q346" s="151"/>
    </row>
    <row r="347" spans="1:17" x14ac:dyDescent="0.2">
      <c r="A347" s="144"/>
      <c r="B347" s="145"/>
      <c r="C347" s="142"/>
      <c r="D347" s="142"/>
      <c r="E347" s="146"/>
      <c r="F347" s="146"/>
      <c r="G347" s="146"/>
      <c r="H347" s="142"/>
      <c r="I347" s="133"/>
      <c r="J347" s="134"/>
      <c r="K347" s="135"/>
      <c r="L347" s="136"/>
      <c r="M347" s="137" t="str">
        <f t="shared" si="46"/>
        <v/>
      </c>
      <c r="N347" s="152"/>
      <c r="O347" s="150"/>
      <c r="P347" s="142"/>
      <c r="Q347" s="151"/>
    </row>
    <row r="348" spans="1:17" x14ac:dyDescent="0.2">
      <c r="A348" s="144"/>
      <c r="B348" s="145"/>
      <c r="C348" s="142"/>
      <c r="D348" s="142"/>
      <c r="E348" s="146"/>
      <c r="F348" s="146"/>
      <c r="G348" s="146"/>
      <c r="H348" s="142"/>
      <c r="I348" s="133"/>
      <c r="J348" s="134"/>
      <c r="K348" s="135"/>
      <c r="L348" s="136"/>
      <c r="M348" s="137" t="str">
        <f t="shared" si="46"/>
        <v/>
      </c>
      <c r="N348" s="152"/>
      <c r="O348" s="150"/>
      <c r="P348" s="142"/>
      <c r="Q348" s="151"/>
    </row>
    <row r="349" spans="1:17" x14ac:dyDescent="0.2">
      <c r="A349" s="144"/>
      <c r="B349" s="145"/>
      <c r="C349" s="142"/>
      <c r="D349" s="142"/>
      <c r="E349" s="146"/>
      <c r="F349" s="146"/>
      <c r="G349" s="146"/>
      <c r="H349" s="142"/>
      <c r="I349" s="133"/>
      <c r="J349" s="134"/>
      <c r="K349" s="135"/>
      <c r="L349" s="136"/>
      <c r="M349" s="137" t="str">
        <f t="shared" si="46"/>
        <v/>
      </c>
      <c r="N349" s="152"/>
      <c r="O349" s="150"/>
      <c r="P349" s="142"/>
      <c r="Q349" s="151"/>
    </row>
    <row r="350" spans="1:17" x14ac:dyDescent="0.2">
      <c r="A350" s="144"/>
      <c r="B350" s="145"/>
      <c r="C350" s="142"/>
      <c r="D350" s="142"/>
      <c r="E350" s="146"/>
      <c r="F350" s="146"/>
      <c r="G350" s="146"/>
      <c r="H350" s="142"/>
      <c r="I350" s="133"/>
      <c r="J350" s="134"/>
      <c r="K350" s="135"/>
      <c r="L350" s="136"/>
      <c r="M350" s="137" t="str">
        <f t="shared" si="46"/>
        <v/>
      </c>
      <c r="N350" s="152"/>
      <c r="O350" s="150"/>
      <c r="P350" s="142"/>
      <c r="Q350" s="151"/>
    </row>
    <row r="351" spans="1:17" x14ac:dyDescent="0.2">
      <c r="A351" s="144"/>
      <c r="B351" s="145"/>
      <c r="C351" s="142"/>
      <c r="D351" s="142"/>
      <c r="E351" s="146"/>
      <c r="F351" s="146"/>
      <c r="G351" s="146"/>
      <c r="H351" s="142"/>
      <c r="I351" s="133"/>
      <c r="J351" s="134"/>
      <c r="K351" s="135"/>
      <c r="L351" s="136"/>
      <c r="M351" s="137" t="str">
        <f t="shared" si="46"/>
        <v/>
      </c>
      <c r="N351" s="152"/>
      <c r="O351" s="150"/>
      <c r="P351" s="142"/>
      <c r="Q351" s="151"/>
    </row>
    <row r="352" spans="1:17" x14ac:dyDescent="0.2">
      <c r="A352" s="144"/>
      <c r="B352" s="145"/>
      <c r="C352" s="142"/>
      <c r="D352" s="142"/>
      <c r="E352" s="146"/>
      <c r="F352" s="146"/>
      <c r="G352" s="146"/>
      <c r="H352" s="142"/>
      <c r="I352" s="133"/>
      <c r="J352" s="134"/>
      <c r="K352" s="135"/>
      <c r="L352" s="136"/>
      <c r="M352" s="137" t="str">
        <f t="shared" si="46"/>
        <v/>
      </c>
      <c r="N352" s="152"/>
      <c r="O352" s="150"/>
      <c r="P352" s="142"/>
      <c r="Q352" s="151"/>
    </row>
    <row r="353" spans="1:17" x14ac:dyDescent="0.2">
      <c r="A353" s="144"/>
      <c r="B353" s="145"/>
      <c r="C353" s="142"/>
      <c r="D353" s="142"/>
      <c r="E353" s="146"/>
      <c r="F353" s="146"/>
      <c r="G353" s="146"/>
      <c r="H353" s="142"/>
      <c r="I353" s="133"/>
      <c r="J353" s="134"/>
      <c r="K353" s="135"/>
      <c r="L353" s="136"/>
      <c r="M353" s="137" t="str">
        <f t="shared" si="46"/>
        <v/>
      </c>
      <c r="N353" s="152"/>
      <c r="O353" s="150"/>
      <c r="P353" s="142"/>
      <c r="Q353" s="151"/>
    </row>
    <row r="354" spans="1:17" x14ac:dyDescent="0.2">
      <c r="A354" s="144"/>
      <c r="B354" s="145"/>
      <c r="C354" s="142"/>
      <c r="D354" s="142"/>
      <c r="E354" s="146"/>
      <c r="F354" s="146"/>
      <c r="G354" s="146"/>
      <c r="H354" s="142"/>
      <c r="I354" s="133"/>
      <c r="J354" s="134"/>
      <c r="K354" s="135"/>
      <c r="L354" s="136"/>
      <c r="M354" s="137" t="str">
        <f t="shared" si="46"/>
        <v/>
      </c>
      <c r="N354" s="152"/>
      <c r="O354" s="150"/>
      <c r="P354" s="142"/>
      <c r="Q354" s="151"/>
    </row>
    <row r="355" spans="1:17" x14ac:dyDescent="0.2">
      <c r="A355" s="144"/>
      <c r="B355" s="145"/>
      <c r="C355" s="142"/>
      <c r="D355" s="142"/>
      <c r="E355" s="146"/>
      <c r="F355" s="146"/>
      <c r="G355" s="146"/>
      <c r="H355" s="142"/>
      <c r="I355" s="133"/>
      <c r="J355" s="134"/>
      <c r="K355" s="135"/>
      <c r="L355" s="136"/>
      <c r="M355" s="137" t="str">
        <f t="shared" si="46"/>
        <v/>
      </c>
      <c r="N355" s="152"/>
      <c r="O355" s="150"/>
      <c r="P355" s="142"/>
      <c r="Q355" s="151"/>
    </row>
    <row r="356" spans="1:17" x14ac:dyDescent="0.2">
      <c r="A356" s="144"/>
      <c r="B356" s="145"/>
      <c r="C356" s="142"/>
      <c r="D356" s="142"/>
      <c r="E356" s="146"/>
      <c r="F356" s="146"/>
      <c r="G356" s="146"/>
      <c r="H356" s="142"/>
      <c r="I356" s="133"/>
      <c r="J356" s="134"/>
      <c r="K356" s="135"/>
      <c r="L356" s="136"/>
      <c r="M356" s="137" t="str">
        <f t="shared" si="46"/>
        <v/>
      </c>
      <c r="N356" s="152"/>
      <c r="O356" s="150"/>
      <c r="P356" s="142"/>
      <c r="Q356" s="151"/>
    </row>
    <row r="357" spans="1:17" x14ac:dyDescent="0.2">
      <c r="A357" s="144"/>
      <c r="B357" s="145"/>
      <c r="C357" s="142"/>
      <c r="D357" s="142"/>
      <c r="E357" s="146"/>
      <c r="F357" s="146"/>
      <c r="G357" s="146"/>
      <c r="H357" s="142"/>
      <c r="I357" s="133"/>
      <c r="J357" s="134"/>
      <c r="K357" s="135"/>
      <c r="L357" s="136"/>
      <c r="M357" s="137" t="str">
        <f t="shared" si="46"/>
        <v/>
      </c>
      <c r="N357" s="152"/>
      <c r="O357" s="150"/>
      <c r="P357" s="142"/>
      <c r="Q357" s="151"/>
    </row>
    <row r="358" spans="1:17" x14ac:dyDescent="0.2">
      <c r="A358" s="144"/>
      <c r="B358" s="145"/>
      <c r="C358" s="142"/>
      <c r="D358" s="142"/>
      <c r="E358" s="146"/>
      <c r="F358" s="146"/>
      <c r="G358" s="146"/>
      <c r="H358" s="142"/>
      <c r="I358" s="133"/>
      <c r="J358" s="134"/>
      <c r="K358" s="135"/>
      <c r="L358" s="136"/>
      <c r="M358" s="137" t="str">
        <f t="shared" si="46"/>
        <v/>
      </c>
      <c r="N358" s="152"/>
      <c r="O358" s="150"/>
      <c r="P358" s="142"/>
      <c r="Q358" s="151"/>
    </row>
    <row r="359" spans="1:17" x14ac:dyDescent="0.2">
      <c r="A359" s="144"/>
      <c r="B359" s="145"/>
      <c r="C359" s="142"/>
      <c r="D359" s="142"/>
      <c r="E359" s="146"/>
      <c r="F359" s="146"/>
      <c r="G359" s="146"/>
      <c r="H359" s="142"/>
      <c r="I359" s="133"/>
      <c r="J359" s="134"/>
      <c r="K359" s="135"/>
      <c r="L359" s="136"/>
      <c r="M359" s="137" t="str">
        <f t="shared" si="46"/>
        <v/>
      </c>
      <c r="N359" s="152"/>
      <c r="O359" s="150"/>
      <c r="P359" s="142"/>
      <c r="Q359" s="151"/>
    </row>
  </sheetData>
  <sheetProtection selectLockedCells="1"/>
  <mergeCells count="2">
    <mergeCell ref="O1:Q1"/>
    <mergeCell ref="A1:N1"/>
  </mergeCells>
  <phoneticPr fontId="0" type="noConversion"/>
  <dataValidations count="2">
    <dataValidation type="list" allowBlank="1" showInputMessage="1" showErrorMessage="1" sqref="P4:P318" xr:uid="{00000000-0002-0000-0100-000000000000}">
      <formula1>shirtsizes</formula1>
    </dataValidation>
    <dataValidation type="decimal" allowBlank="1" showInputMessage="1" showErrorMessage="1" sqref="K4:K1375" xr:uid="{00000000-0002-0000-0100-000001000000}">
      <formula1>5</formula1>
      <formula2>100</formula2>
    </dataValidation>
  </dataValidations>
  <printOptions gridLines="1"/>
  <pageMargins left="0.78740157480314965" right="0.78740157480314965" top="0.98425196850393704" bottom="0.98425196850393704" header="0.51181102362204722" footer="0.51181102362204722"/>
  <pageSetup paperSize="9" scale="40" orientation="portrait" verticalDpi="1200" r:id="rId1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topLeftCell="A14" zoomScaleNormal="100" workbookViewId="0">
      <selection activeCell="K12" sqref="K12"/>
    </sheetView>
  </sheetViews>
  <sheetFormatPr baseColWidth="10" defaultColWidth="11.42578125" defaultRowHeight="12.75" x14ac:dyDescent="0.2"/>
  <cols>
    <col min="1" max="1" width="27.140625" customWidth="1"/>
    <col min="2" max="2" width="19.28515625" style="5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46" customWidth="1"/>
    <col min="8" max="8" width="9" style="46" hidden="1" customWidth="1"/>
    <col min="9" max="9" width="13.85546875" style="46" hidden="1" customWidth="1"/>
    <col min="10" max="10" width="3.28515625" style="46" customWidth="1"/>
    <col min="11" max="11" width="17.5703125" bestFit="1" customWidth="1"/>
    <col min="12" max="12" width="3.7109375" customWidth="1"/>
  </cols>
  <sheetData>
    <row r="1" spans="1:12" x14ac:dyDescent="0.2">
      <c r="A1" s="160" t="s">
        <v>65</v>
      </c>
      <c r="B1" s="161"/>
      <c r="C1" s="161"/>
      <c r="D1" s="161"/>
      <c r="E1" s="162"/>
    </row>
    <row r="2" spans="1:12" ht="7.5" customHeight="1" thickBot="1" x14ac:dyDescent="0.25">
      <c r="A2" s="163"/>
      <c r="B2" s="164"/>
      <c r="C2" s="164"/>
      <c r="D2" s="164"/>
      <c r="E2" s="165"/>
      <c r="L2" s="50"/>
    </row>
    <row r="3" spans="1:12" s="8" customFormat="1" ht="30.75" customHeight="1" x14ac:dyDescent="0.2">
      <c r="A3" s="27" t="s">
        <v>83</v>
      </c>
      <c r="B3" s="20" t="s">
        <v>9</v>
      </c>
      <c r="C3" s="20" t="s">
        <v>12</v>
      </c>
      <c r="D3" s="20" t="s">
        <v>13</v>
      </c>
      <c r="E3" s="19" t="s">
        <v>14</v>
      </c>
      <c r="G3" s="47"/>
      <c r="H3" s="47"/>
      <c r="I3" s="47"/>
      <c r="J3" s="47"/>
    </row>
    <row r="4" spans="1:12" x14ac:dyDescent="0.2">
      <c r="A4" s="24">
        <v>0.02</v>
      </c>
      <c r="B4" s="23">
        <f>IF((Spezifikation!J3-(2*Spezifikation!M3))&lt;0,"NV",(Spezifikation!J3-(2*Spezifikation!M3)))</f>
        <v>256.67021296664223</v>
      </c>
      <c r="C4" s="18">
        <f>IF(B4="NV",C5,B4/Einstellungen!$B$53)</f>
        <v>32.083776620830278</v>
      </c>
      <c r="D4" s="18">
        <f>IF(B4="NV",D5,B4/Einstellungen!$B$54)</f>
        <v>1.604188831041514</v>
      </c>
      <c r="E4" s="6">
        <f>IF(B4="NV",E5,B4/Einstellungen!$B$55)</f>
        <v>0.13368240258679281</v>
      </c>
    </row>
    <row r="5" spans="1:12" x14ac:dyDescent="0.2">
      <c r="A5" s="7">
        <v>0.1</v>
      </c>
      <c r="B5" s="23">
        <f>IF((Spezifikation!J3-(1.28*Spezifikation!M3))&lt;0,"NV",(Spezifikation!J3-(1.28*Spezifikation!M3)))</f>
        <v>267.94893629865106</v>
      </c>
      <c r="C5" s="18">
        <f>IF(B5="NV",C6,B5/Einstellungen!$B$53)</f>
        <v>33.493617037331383</v>
      </c>
      <c r="D5" s="18">
        <f>IF(B5="NV",D6,B5/Einstellungen!$B$54)</f>
        <v>1.6746808518665692</v>
      </c>
      <c r="E5" s="6">
        <f>IF(B5="NV",E6,B5/Einstellungen!$B$55)</f>
        <v>0.13955673765554744</v>
      </c>
    </row>
    <row r="6" spans="1:12" x14ac:dyDescent="0.2">
      <c r="A6" s="7">
        <v>0.16</v>
      </c>
      <c r="B6" s="18">
        <f>IF((Spezifikation!J3-(1*Spezifikation!M3))&lt;0,"NV",(Spezifikation!J3-(1*Spezifikation!M3)))</f>
        <v>272.33510648332117</v>
      </c>
      <c r="C6" s="18">
        <f>IF(B6="NV",C7,B6/Einstellungen!$B$53)</f>
        <v>34.041888310415146</v>
      </c>
      <c r="D6" s="18">
        <f>IF(B6="NV",D7,B6/Einstellungen!$B$54)</f>
        <v>1.7020944155207574</v>
      </c>
      <c r="E6" s="6">
        <f>IF(B6="NV",E7,B6/Einstellungen!$B$55)</f>
        <v>0.14184120129339645</v>
      </c>
    </row>
    <row r="7" spans="1:12" x14ac:dyDescent="0.2">
      <c r="A7" s="7">
        <v>0.2</v>
      </c>
      <c r="B7" s="18">
        <f>IF((Spezifikation!J3-(0.84*Spezifikation!M3))&lt;0,"NV",(Spezifikation!J3-(0.84*Spezifikation!M3)))</f>
        <v>274.84148944598979</v>
      </c>
      <c r="C7" s="18">
        <f>IF(B7="NV",C8,B7/Einstellungen!$B$53)</f>
        <v>34.355186180748724</v>
      </c>
      <c r="D7" s="18">
        <f>IF(B7="NV",D8,B7/Einstellungen!$B$54)</f>
        <v>1.7177593090374361</v>
      </c>
      <c r="E7" s="6">
        <f>IF(B7="NV",E8,B7/Einstellungen!$B$55)</f>
        <v>0.14314660908645302</v>
      </c>
    </row>
    <row r="8" spans="1:12" x14ac:dyDescent="0.2">
      <c r="A8" s="21">
        <v>0.25</v>
      </c>
      <c r="B8" s="22">
        <f>IF((Spezifikation!J3-(0.67*Spezifikation!M3))&lt;0,"NV",(Spezifikation!J3-(0.67*Spezifikation!M3)))</f>
        <v>277.50452134382516</v>
      </c>
      <c r="C8" s="22">
        <f>IF(B8="NV",C9,B8/Einstellungen!$B$53)</f>
        <v>34.688065167978145</v>
      </c>
      <c r="D8" s="22">
        <f>IF(B8="NV",D9,B8/Einstellungen!$B$54)</f>
        <v>1.7344032583989073</v>
      </c>
      <c r="E8" s="22">
        <f>IF(B8="NV",E9,B8/Einstellungen!$B$55)</f>
        <v>0.1445336048665756</v>
      </c>
    </row>
    <row r="9" spans="1:12" x14ac:dyDescent="0.2">
      <c r="A9" s="7">
        <v>0.3</v>
      </c>
      <c r="B9" s="18">
        <f>IF((Spezifikation!J3-(0.52*Spezifikation!M3))&lt;0,"NV",(Spezifikation!J3-(0.52*Spezifikation!M3)))</f>
        <v>279.85425537132704</v>
      </c>
      <c r="C9" s="18">
        <f>IF(B9="NV",C10,B9/Einstellungen!$B$53)</f>
        <v>34.98178192141588</v>
      </c>
      <c r="D9" s="18">
        <f>IF(B9="NV",D10,B9/Einstellungen!$B$54)</f>
        <v>1.7490890960707941</v>
      </c>
      <c r="E9" s="6">
        <f>IF(B9="NV",E10,B9/Einstellungen!$B$55)</f>
        <v>0.14575742467256617</v>
      </c>
    </row>
    <row r="10" spans="1:12" x14ac:dyDescent="0.2">
      <c r="A10" s="7">
        <v>0.4</v>
      </c>
      <c r="B10" s="18">
        <f>IF((Spezifikation!J3-(0.25*Spezifikation!M3))&lt;0,"NV",(Spezifikation!J3-(0.25*Spezifikation!M3)))</f>
        <v>284.08377662083035</v>
      </c>
      <c r="C10" s="18">
        <f>IF(B10="NV",C11,B10/Einstellungen!$B$53)</f>
        <v>35.510472077603794</v>
      </c>
      <c r="D10" s="18">
        <f>IF(B10="NV",D11,B10/Einstellungen!$B$54)</f>
        <v>1.7755236038801896</v>
      </c>
      <c r="E10" s="6">
        <f>IF(B10="NV",E11,B10/Einstellungen!$B$55)</f>
        <v>0.14796030032334914</v>
      </c>
    </row>
    <row r="11" spans="1:12" x14ac:dyDescent="0.2">
      <c r="A11" s="21">
        <v>0.5</v>
      </c>
      <c r="B11" s="22">
        <f>Spezifikation!J3</f>
        <v>288.00000000000006</v>
      </c>
      <c r="C11" s="22">
        <f>B11/Einstellungen!B53</f>
        <v>36.000000000000007</v>
      </c>
      <c r="D11" s="22">
        <f>B11/Einstellungen!B54</f>
        <v>1.8000000000000003</v>
      </c>
      <c r="E11" s="128">
        <f>B11/Einstellungen!B55</f>
        <v>0.15000000000000002</v>
      </c>
    </row>
    <row r="12" spans="1:12" x14ac:dyDescent="0.2">
      <c r="A12" s="7">
        <v>0.6</v>
      </c>
      <c r="B12" s="18">
        <f>Spezifikation!J3+(0.25*Spezifikation!M3)</f>
        <v>291.91622337916976</v>
      </c>
      <c r="C12" s="18">
        <f>B12/Einstellungen!B53</f>
        <v>36.489527922396221</v>
      </c>
      <c r="D12" s="18">
        <f>B12/Einstellungen!B54</f>
        <v>1.8244763961198109</v>
      </c>
      <c r="E12" s="6">
        <f>B12/Einstellungen!B55</f>
        <v>0.15203969967665093</v>
      </c>
    </row>
    <row r="13" spans="1:12" x14ac:dyDescent="0.2">
      <c r="A13" s="7">
        <v>0.7</v>
      </c>
      <c r="B13" s="18">
        <f>Spezifikation!J3+(0.52*Spezifikation!M3)</f>
        <v>296.14574462867307</v>
      </c>
      <c r="C13" s="18">
        <f>B13/Einstellungen!B53</f>
        <v>37.018218078584134</v>
      </c>
      <c r="D13" s="18">
        <f>B13/Einstellungen!B54</f>
        <v>1.8509109039292067</v>
      </c>
      <c r="E13" s="6">
        <f>B13/Einstellungen!B55</f>
        <v>0.15424257532743388</v>
      </c>
    </row>
    <row r="14" spans="1:12" x14ac:dyDescent="0.2">
      <c r="A14" s="21">
        <v>0.75</v>
      </c>
      <c r="B14" s="22">
        <f>Spezifikation!J3+(0.67*Spezifikation!M3)</f>
        <v>298.49547865617495</v>
      </c>
      <c r="C14" s="22">
        <f>B14/Einstellungen!B53</f>
        <v>37.311934832021869</v>
      </c>
      <c r="D14" s="22">
        <f>B14/Einstellungen!B54</f>
        <v>1.8655967416010935</v>
      </c>
      <c r="E14" s="128">
        <f>B14/Einstellungen!B55</f>
        <v>0.15546639513342445</v>
      </c>
    </row>
    <row r="15" spans="1:12" x14ac:dyDescent="0.2">
      <c r="A15" s="7">
        <v>0.8</v>
      </c>
      <c r="B15" s="18">
        <f>Spezifikation!J3+(0.84*Spezifikation!M3)</f>
        <v>301.15851055401032</v>
      </c>
      <c r="C15" s="18">
        <f>B15/Einstellungen!B53</f>
        <v>37.64481381925129</v>
      </c>
      <c r="D15" s="18">
        <f>B15/Einstellungen!B54</f>
        <v>1.8822406909625644</v>
      </c>
      <c r="E15" s="6">
        <f>B15/Einstellungen!B55</f>
        <v>0.15685339091354705</v>
      </c>
    </row>
    <row r="16" spans="1:12" x14ac:dyDescent="0.2">
      <c r="A16" s="7">
        <v>0.84</v>
      </c>
      <c r="B16" s="18">
        <f>Spezifikation!J3+(1*Spezifikation!M3)</f>
        <v>303.66489351667894</v>
      </c>
      <c r="C16" s="18">
        <f>B16/Einstellungen!B53</f>
        <v>37.958111689584868</v>
      </c>
      <c r="D16" s="18">
        <f>B16/Einstellungen!B54</f>
        <v>1.8979055844792434</v>
      </c>
      <c r="E16" s="6">
        <f>B16/Einstellungen!B55</f>
        <v>0.15815879870660363</v>
      </c>
    </row>
    <row r="17" spans="1:5" x14ac:dyDescent="0.2">
      <c r="A17" s="7">
        <v>0.9</v>
      </c>
      <c r="B17" s="18">
        <f>Spezifikation!J3+(1.28*Spezifikation!M3)</f>
        <v>308.05106370134905</v>
      </c>
      <c r="C17" s="18">
        <f>B17/Einstellungen!B53</f>
        <v>38.506382962668631</v>
      </c>
      <c r="D17" s="18">
        <f>B17/Einstellungen!B54</f>
        <v>1.9253191481334315</v>
      </c>
      <c r="E17" s="6">
        <f>B17/Einstellungen!B55</f>
        <v>0.16044326234445264</v>
      </c>
    </row>
    <row r="18" spans="1:5" ht="13.5" thickBot="1" x14ac:dyDescent="0.25">
      <c r="A18" s="25">
        <v>0.98</v>
      </c>
      <c r="B18" s="26">
        <f>Spezifikation!J3+(2*Spezifikation!M3)</f>
        <v>319.32978703335789</v>
      </c>
      <c r="C18" s="26">
        <f>B18/Einstellungen!B53</f>
        <v>39.916223379169736</v>
      </c>
      <c r="D18" s="26">
        <f>B18/Einstellungen!B54</f>
        <v>1.9958111689584868</v>
      </c>
      <c r="E18" s="129">
        <f>B18/Einstellungen!B55</f>
        <v>0.16631759741320723</v>
      </c>
    </row>
    <row r="19" spans="1:5" ht="7.5" customHeight="1" x14ac:dyDescent="0.2"/>
  </sheetData>
  <sheetProtection selectLockedCells="1"/>
  <mergeCells count="1">
    <mergeCell ref="A1:E2"/>
  </mergeCells>
  <phoneticPr fontId="8" type="noConversion"/>
  <pageMargins left="0.78740157499999996" right="0.78740157499999996" top="0.984251969" bottom="0.984251969" header="0.4921259845" footer="0.4921259845"/>
  <pageSetup paperSize="9" scale="82" fitToHeight="2" orientation="landscape" r:id="rId1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pageSetUpPr fitToPage="1"/>
  </sheetPr>
  <dimension ref="A1:F21"/>
  <sheetViews>
    <sheetView topLeftCell="A3" workbookViewId="0">
      <selection activeCell="E19" sqref="E19"/>
    </sheetView>
  </sheetViews>
  <sheetFormatPr baseColWidth="10" defaultColWidth="9.140625" defaultRowHeight="12.75" x14ac:dyDescent="0.2"/>
  <cols>
    <col min="1" max="1" width="4.7109375" style="15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 x14ac:dyDescent="0.2">
      <c r="B1" s="166" t="s">
        <v>84</v>
      </c>
      <c r="C1" s="166"/>
      <c r="D1" s="166"/>
      <c r="E1" s="166"/>
      <c r="F1" s="166"/>
    </row>
    <row r="2" spans="1:6" ht="13.5" thickBot="1" x14ac:dyDescent="0.25">
      <c r="B2" s="17" t="s">
        <v>54</v>
      </c>
    </row>
    <row r="3" spans="1:6" s="8" customFormat="1" ht="33.75" customHeight="1" x14ac:dyDescent="0.2">
      <c r="A3" s="16"/>
      <c r="B3" s="9" t="s">
        <v>53</v>
      </c>
      <c r="C3" s="10"/>
      <c r="F3" s="39"/>
    </row>
    <row r="4" spans="1:6" x14ac:dyDescent="0.2">
      <c r="B4" s="11"/>
      <c r="C4" s="12"/>
    </row>
    <row r="5" spans="1:6" ht="14.25" x14ac:dyDescent="0.2">
      <c r="B5" s="13" t="s">
        <v>56</v>
      </c>
      <c r="C5" s="48">
        <v>139</v>
      </c>
    </row>
    <row r="6" spans="1:6" ht="14.25" x14ac:dyDescent="0.2">
      <c r="B6" s="13" t="s">
        <v>55</v>
      </c>
      <c r="C6" s="48">
        <v>7.7</v>
      </c>
    </row>
    <row r="7" spans="1:6" ht="15" thickBot="1" x14ac:dyDescent="0.25">
      <c r="B7" s="14" t="s">
        <v>57</v>
      </c>
      <c r="C7" s="49">
        <f>C5*C6</f>
        <v>1070.3</v>
      </c>
    </row>
    <row r="8" spans="1:6" x14ac:dyDescent="0.2">
      <c r="B8" s="50" t="s">
        <v>58</v>
      </c>
      <c r="C8" s="28"/>
    </row>
    <row r="9" spans="1:6" x14ac:dyDescent="0.2">
      <c r="B9" s="50" t="s">
        <v>61</v>
      </c>
      <c r="C9" s="28"/>
    </row>
    <row r="10" spans="1:6" x14ac:dyDescent="0.2">
      <c r="B10" s="29"/>
      <c r="C10" s="28"/>
    </row>
    <row r="11" spans="1:6" x14ac:dyDescent="0.2">
      <c r="B11" s="2"/>
      <c r="C11" s="1"/>
      <c r="D11" s="1"/>
    </row>
    <row r="12" spans="1:6" ht="13.5" thickBot="1" x14ac:dyDescent="0.25">
      <c r="B12" s="17" t="s">
        <v>59</v>
      </c>
      <c r="C12" s="1"/>
      <c r="D12" s="1"/>
    </row>
    <row r="13" spans="1:6" ht="30" customHeight="1" x14ac:dyDescent="0.2">
      <c r="B13" s="9"/>
      <c r="C13" s="30" t="s">
        <v>16</v>
      </c>
      <c r="D13" s="30" t="s">
        <v>17</v>
      </c>
      <c r="E13" s="30" t="s">
        <v>18</v>
      </c>
      <c r="F13" s="31" t="s">
        <v>19</v>
      </c>
    </row>
    <row r="14" spans="1:6" x14ac:dyDescent="0.2">
      <c r="B14" s="13" t="s">
        <v>3</v>
      </c>
      <c r="C14" s="32">
        <f>Aufwandschätzung!B8</f>
        <v>277.50452134382516</v>
      </c>
      <c r="D14" s="32">
        <f>Aufwandschätzung!B11</f>
        <v>288.00000000000006</v>
      </c>
      <c r="E14" s="32">
        <f>Aufwandschätzung!B14</f>
        <v>298.49547865617495</v>
      </c>
      <c r="F14" s="33">
        <f>Aufwandschätzung!B18</f>
        <v>319.32978703335789</v>
      </c>
    </row>
    <row r="15" spans="1:6" x14ac:dyDescent="0.2">
      <c r="B15" s="13" t="s">
        <v>4</v>
      </c>
      <c r="C15" s="34">
        <f>C14/C6</f>
        <v>36.039548226470799</v>
      </c>
      <c r="D15" s="34">
        <f>D14/C6</f>
        <v>37.402597402597408</v>
      </c>
      <c r="E15" s="34">
        <f>E14/C6</f>
        <v>38.765646578724017</v>
      </c>
      <c r="F15" s="35">
        <f>F14/C6</f>
        <v>41.471400913423103</v>
      </c>
    </row>
    <row r="16" spans="1:6" x14ac:dyDescent="0.2">
      <c r="B16" s="13" t="s">
        <v>5</v>
      </c>
      <c r="C16" s="36">
        <v>0</v>
      </c>
      <c r="D16" s="36">
        <v>0</v>
      </c>
      <c r="E16" s="36">
        <v>0</v>
      </c>
      <c r="F16" s="37">
        <v>0</v>
      </c>
    </row>
    <row r="17" spans="2:6" x14ac:dyDescent="0.2">
      <c r="B17" s="13" t="s">
        <v>6</v>
      </c>
      <c r="C17" s="36">
        <v>0</v>
      </c>
      <c r="D17" s="36">
        <v>0</v>
      </c>
      <c r="E17" s="36">
        <v>0</v>
      </c>
      <c r="F17" s="37">
        <v>0</v>
      </c>
    </row>
    <row r="18" spans="2:6" x14ac:dyDescent="0.2">
      <c r="B18" s="13"/>
      <c r="C18" s="32"/>
      <c r="D18" s="38"/>
      <c r="E18" s="34"/>
      <c r="F18" s="35"/>
    </row>
    <row r="19" spans="2:6" x14ac:dyDescent="0.2">
      <c r="B19" s="13" t="s">
        <v>7</v>
      </c>
      <c r="C19" s="38">
        <f>(C5*C14)+C16+C17</f>
        <v>38573.128466791699</v>
      </c>
      <c r="D19" s="38">
        <f>(C5*D14)+D16+D17</f>
        <v>40032.000000000007</v>
      </c>
      <c r="E19" s="38">
        <f>(C5*E14)+E16+E17</f>
        <v>41490.871533208316</v>
      </c>
      <c r="F19" s="40">
        <f>(C5*F14)+F16+F17</f>
        <v>44386.840397636748</v>
      </c>
    </row>
    <row r="20" spans="2:6" ht="51.75" thickBot="1" x14ac:dyDescent="0.25">
      <c r="B20" s="41" t="s">
        <v>85</v>
      </c>
      <c r="C20" s="42" t="s">
        <v>20</v>
      </c>
      <c r="D20" s="42" t="s">
        <v>21</v>
      </c>
      <c r="E20" s="42" t="s">
        <v>22</v>
      </c>
      <c r="F20" s="43" t="s">
        <v>23</v>
      </c>
    </row>
    <row r="21" spans="2:6" x14ac:dyDescent="0.2">
      <c r="C21" s="1"/>
      <c r="D21" s="3"/>
    </row>
  </sheetData>
  <mergeCells count="1">
    <mergeCell ref="B1:F1"/>
  </mergeCells>
  <phoneticPr fontId="0" type="noConversion"/>
  <pageMargins left="0.78740157480314965" right="0.49" top="1.2" bottom="0.98425196850393704" header="0.51181102362204722" footer="0.51181102362204722"/>
  <pageSetup paperSize="9" scale="81" orientation="portrait" r:id="rId1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topLeftCell="A19" workbookViewId="0">
      <selection activeCell="B53" sqref="B53"/>
    </sheetView>
  </sheetViews>
  <sheetFormatPr baseColWidth="10" defaultColWidth="11.42578125" defaultRowHeight="12.75" x14ac:dyDescent="0.2"/>
  <cols>
    <col min="1" max="1" width="18.140625" bestFit="1" customWidth="1"/>
    <col min="2" max="2" width="20" bestFit="1" customWidth="1"/>
    <col min="4" max="4" width="14.5703125" customWidth="1"/>
    <col min="5" max="5" width="16.28515625" customWidth="1"/>
    <col min="6" max="6" width="15.7109375" bestFit="1" customWidth="1"/>
    <col min="7" max="7" width="15.140625" customWidth="1"/>
  </cols>
  <sheetData>
    <row r="1" spans="1:7" ht="15.75" thickBot="1" x14ac:dyDescent="0.3">
      <c r="A1" s="65" t="s">
        <v>27</v>
      </c>
      <c r="B1" s="66"/>
      <c r="C1" s="66"/>
      <c r="D1" s="66"/>
      <c r="E1" s="66"/>
      <c r="F1" s="66"/>
      <c r="G1" s="66"/>
    </row>
    <row r="2" spans="1:7" ht="30.75" thickBot="1" x14ac:dyDescent="0.3">
      <c r="A2" s="67" t="s">
        <v>29</v>
      </c>
      <c r="B2" s="68" t="s">
        <v>30</v>
      </c>
      <c r="C2" s="68" t="s">
        <v>31</v>
      </c>
      <c r="D2" s="68" t="s">
        <v>32</v>
      </c>
      <c r="E2" s="68" t="s">
        <v>33</v>
      </c>
      <c r="F2" s="68" t="s">
        <v>34</v>
      </c>
      <c r="G2" s="69" t="s">
        <v>35</v>
      </c>
    </row>
    <row r="3" spans="1:7" ht="15" x14ac:dyDescent="0.25">
      <c r="A3" s="70" t="s">
        <v>30</v>
      </c>
      <c r="B3" s="66" t="s">
        <v>30</v>
      </c>
      <c r="C3" s="66" t="s">
        <v>31</v>
      </c>
      <c r="D3" s="66" t="s">
        <v>32</v>
      </c>
      <c r="E3" s="66" t="s">
        <v>33</v>
      </c>
      <c r="F3" s="66" t="s">
        <v>34</v>
      </c>
      <c r="G3" s="71" t="s">
        <v>35</v>
      </c>
    </row>
    <row r="4" spans="1:7" ht="15" x14ac:dyDescent="0.25">
      <c r="A4" s="70" t="s">
        <v>31</v>
      </c>
      <c r="B4" s="66" t="s">
        <v>30</v>
      </c>
      <c r="C4" s="66" t="s">
        <v>31</v>
      </c>
      <c r="D4" s="66" t="s">
        <v>32</v>
      </c>
      <c r="E4" s="66" t="s">
        <v>33</v>
      </c>
      <c r="F4" s="66" t="s">
        <v>34</v>
      </c>
      <c r="G4" s="71" t="s">
        <v>35</v>
      </c>
    </row>
    <row r="5" spans="1:7" ht="15" x14ac:dyDescent="0.25">
      <c r="A5" s="70" t="s">
        <v>32</v>
      </c>
      <c r="B5" s="66" t="s">
        <v>30</v>
      </c>
      <c r="C5" s="66" t="s">
        <v>30</v>
      </c>
      <c r="D5" s="66" t="s">
        <v>32</v>
      </c>
      <c r="E5" s="66" t="s">
        <v>33</v>
      </c>
      <c r="F5" s="66" t="s">
        <v>34</v>
      </c>
      <c r="G5" s="71" t="s">
        <v>35</v>
      </c>
    </row>
    <row r="6" spans="1:7" ht="15" x14ac:dyDescent="0.25">
      <c r="A6" s="70" t="s">
        <v>33</v>
      </c>
      <c r="B6" s="66" t="s">
        <v>30</v>
      </c>
      <c r="C6" s="66" t="s">
        <v>30</v>
      </c>
      <c r="D6" s="66" t="s">
        <v>31</v>
      </c>
      <c r="E6" s="66" t="s">
        <v>33</v>
      </c>
      <c r="F6" s="66" t="s">
        <v>34</v>
      </c>
      <c r="G6" s="71" t="s">
        <v>35</v>
      </c>
    </row>
    <row r="7" spans="1:7" ht="15" x14ac:dyDescent="0.25">
      <c r="A7" s="70" t="s">
        <v>34</v>
      </c>
      <c r="B7" s="66" t="s">
        <v>30</v>
      </c>
      <c r="C7" s="66" t="s">
        <v>30</v>
      </c>
      <c r="D7" s="66" t="s">
        <v>31</v>
      </c>
      <c r="E7" s="66" t="s">
        <v>32</v>
      </c>
      <c r="F7" s="66" t="s">
        <v>34</v>
      </c>
      <c r="G7" s="71" t="s">
        <v>35</v>
      </c>
    </row>
    <row r="8" spans="1:7" ht="15.75" thickBot="1" x14ac:dyDescent="0.3">
      <c r="A8" s="72" t="s">
        <v>35</v>
      </c>
      <c r="B8" s="73" t="s">
        <v>30</v>
      </c>
      <c r="C8" s="73" t="s">
        <v>30</v>
      </c>
      <c r="D8" s="73" t="s">
        <v>31</v>
      </c>
      <c r="E8" s="73" t="s">
        <v>32</v>
      </c>
      <c r="F8" s="73" t="s">
        <v>33</v>
      </c>
      <c r="G8" s="74" t="s">
        <v>35</v>
      </c>
    </row>
    <row r="9" spans="1:7" ht="15" x14ac:dyDescent="0.25">
      <c r="A9" s="66"/>
      <c r="B9" s="66"/>
      <c r="C9" s="66"/>
      <c r="D9" s="66"/>
      <c r="E9" s="66"/>
      <c r="F9" s="66"/>
      <c r="G9" s="66"/>
    </row>
    <row r="10" spans="1:7" ht="15" x14ac:dyDescent="0.25">
      <c r="A10" s="65" t="s">
        <v>27</v>
      </c>
      <c r="B10" s="65" t="s">
        <v>0</v>
      </c>
      <c r="C10" s="65" t="s">
        <v>36</v>
      </c>
      <c r="D10" s="66"/>
      <c r="E10" s="66"/>
      <c r="F10" s="66"/>
      <c r="G10" s="66"/>
    </row>
    <row r="11" spans="1:7" ht="15" x14ac:dyDescent="0.25">
      <c r="A11" s="65" t="s">
        <v>30</v>
      </c>
      <c r="B11" s="66" t="s">
        <v>37</v>
      </c>
      <c r="C11" s="66" t="s">
        <v>37</v>
      </c>
      <c r="D11" s="66"/>
      <c r="E11" s="66"/>
      <c r="F11" s="66"/>
      <c r="G11" s="66"/>
    </row>
    <row r="12" spans="1:7" ht="15" x14ac:dyDescent="0.25">
      <c r="A12" s="65" t="s">
        <v>31</v>
      </c>
      <c r="B12" s="66" t="s">
        <v>38</v>
      </c>
      <c r="C12" s="66" t="s">
        <v>37</v>
      </c>
      <c r="D12" s="66"/>
      <c r="E12" s="66"/>
      <c r="F12" s="66"/>
      <c r="G12" s="66"/>
    </row>
    <row r="13" spans="1:7" ht="15" x14ac:dyDescent="0.25">
      <c r="A13" s="65" t="s">
        <v>32</v>
      </c>
      <c r="B13" s="66" t="s">
        <v>39</v>
      </c>
      <c r="C13" s="66" t="s">
        <v>37</v>
      </c>
      <c r="D13" s="66"/>
      <c r="E13" s="66"/>
      <c r="F13" s="66"/>
      <c r="G13" s="66"/>
    </row>
    <row r="14" spans="1:7" ht="15" x14ac:dyDescent="0.25">
      <c r="A14" s="65" t="s">
        <v>33</v>
      </c>
      <c r="B14" s="66" t="s">
        <v>40</v>
      </c>
      <c r="C14" s="66" t="s">
        <v>41</v>
      </c>
      <c r="D14" s="66"/>
      <c r="E14" s="66"/>
      <c r="F14" s="66"/>
      <c r="G14" s="66"/>
    </row>
    <row r="15" spans="1:7" ht="15" x14ac:dyDescent="0.25">
      <c r="A15" s="65" t="s">
        <v>34</v>
      </c>
      <c r="B15" s="66" t="s">
        <v>42</v>
      </c>
      <c r="C15" s="66" t="s">
        <v>41</v>
      </c>
      <c r="D15" s="66"/>
      <c r="E15" s="66"/>
      <c r="F15" s="66"/>
      <c r="G15" s="66"/>
    </row>
    <row r="16" spans="1:7" ht="15" x14ac:dyDescent="0.25">
      <c r="A16" s="65" t="s">
        <v>35</v>
      </c>
      <c r="B16" s="66" t="s">
        <v>43</v>
      </c>
      <c r="C16" s="66" t="s">
        <v>41</v>
      </c>
      <c r="D16" s="66"/>
      <c r="E16" s="66"/>
      <c r="F16" s="66"/>
      <c r="G16" s="66"/>
    </row>
    <row r="17" spans="1:7" ht="15" x14ac:dyDescent="0.25">
      <c r="A17" s="65"/>
      <c r="B17" s="66"/>
      <c r="C17" s="66"/>
      <c r="D17" s="66"/>
      <c r="E17" s="66"/>
      <c r="F17" s="66"/>
      <c r="G17" s="66"/>
    </row>
    <row r="19" spans="1:7" ht="15" x14ac:dyDescent="0.25">
      <c r="A19" s="65" t="s">
        <v>60</v>
      </c>
    </row>
    <row r="20" spans="1:7" ht="13.5" thickBot="1" x14ac:dyDescent="0.25"/>
    <row r="21" spans="1:7" ht="39" customHeight="1" thickBot="1" x14ac:dyDescent="0.25">
      <c r="A21" s="75" t="s">
        <v>44</v>
      </c>
      <c r="B21" s="76" t="s">
        <v>48</v>
      </c>
      <c r="C21" s="76" t="s">
        <v>51</v>
      </c>
      <c r="D21" s="76" t="s">
        <v>50</v>
      </c>
      <c r="E21" s="76" t="s">
        <v>49</v>
      </c>
      <c r="F21" s="76" t="s">
        <v>45</v>
      </c>
      <c r="G21" s="77" t="s">
        <v>46</v>
      </c>
    </row>
    <row r="22" spans="1:7" x14ac:dyDescent="0.2">
      <c r="A22" s="78">
        <v>512</v>
      </c>
      <c r="B22" s="79">
        <f t="shared" ref="B22:B30" si="0">A22*storypoints_kalibrierung</f>
        <v>512</v>
      </c>
      <c r="C22" s="80" t="s">
        <v>35</v>
      </c>
      <c r="D22" s="81">
        <f t="shared" ref="D22:D33" si="1">(A22*storypoints_kalibrierung)/8</f>
        <v>64</v>
      </c>
      <c r="E22" s="81">
        <f t="shared" ref="E22:E33" si="2">(B22*storypoints_kalibrierung)/160</f>
        <v>3.2</v>
      </c>
      <c r="F22" s="50" t="s">
        <v>89</v>
      </c>
      <c r="G22" s="82" t="s">
        <v>86</v>
      </c>
    </row>
    <row r="23" spans="1:7" x14ac:dyDescent="0.2">
      <c r="A23" s="78">
        <v>256</v>
      </c>
      <c r="B23" s="79">
        <f t="shared" si="0"/>
        <v>256</v>
      </c>
      <c r="C23" s="80" t="s">
        <v>35</v>
      </c>
      <c r="D23" s="81">
        <f t="shared" si="1"/>
        <v>32</v>
      </c>
      <c r="E23" s="81">
        <f t="shared" si="2"/>
        <v>1.6</v>
      </c>
      <c r="F23" s="50" t="s">
        <v>89</v>
      </c>
      <c r="G23" s="82" t="s">
        <v>86</v>
      </c>
    </row>
    <row r="24" spans="1:7" x14ac:dyDescent="0.2">
      <c r="A24" s="78">
        <v>128</v>
      </c>
      <c r="B24" s="79">
        <f t="shared" si="0"/>
        <v>128</v>
      </c>
      <c r="C24" s="83" t="s">
        <v>35</v>
      </c>
      <c r="D24" s="81">
        <f t="shared" si="1"/>
        <v>16</v>
      </c>
      <c r="E24" s="81">
        <f t="shared" si="2"/>
        <v>0.8</v>
      </c>
      <c r="F24" s="50" t="s">
        <v>89</v>
      </c>
      <c r="G24" s="82" t="s">
        <v>86</v>
      </c>
    </row>
    <row r="25" spans="1:7" x14ac:dyDescent="0.2">
      <c r="A25" s="78">
        <v>64</v>
      </c>
      <c r="B25" s="79">
        <f t="shared" si="0"/>
        <v>64</v>
      </c>
      <c r="C25" s="83" t="s">
        <v>34</v>
      </c>
      <c r="D25" s="81">
        <f t="shared" si="1"/>
        <v>8</v>
      </c>
      <c r="E25" s="81">
        <f t="shared" si="2"/>
        <v>0.4</v>
      </c>
      <c r="F25" s="50" t="s">
        <v>89</v>
      </c>
      <c r="G25" s="82" t="s">
        <v>86</v>
      </c>
    </row>
    <row r="26" spans="1:7" x14ac:dyDescent="0.2">
      <c r="A26" s="78">
        <v>32</v>
      </c>
      <c r="B26" s="79">
        <f t="shared" si="0"/>
        <v>32</v>
      </c>
      <c r="C26" s="80" t="s">
        <v>33</v>
      </c>
      <c r="D26" s="81">
        <f t="shared" si="1"/>
        <v>4</v>
      </c>
      <c r="E26" s="81">
        <f t="shared" si="2"/>
        <v>0.2</v>
      </c>
      <c r="F26" s="50" t="s">
        <v>90</v>
      </c>
      <c r="G26" s="82" t="s">
        <v>87</v>
      </c>
    </row>
    <row r="27" spans="1:7" x14ac:dyDescent="0.2">
      <c r="A27" s="78">
        <v>16</v>
      </c>
      <c r="B27" s="79">
        <f t="shared" si="0"/>
        <v>16</v>
      </c>
      <c r="C27" s="80" t="s">
        <v>33</v>
      </c>
      <c r="D27" s="81">
        <f t="shared" si="1"/>
        <v>2</v>
      </c>
      <c r="E27" s="81">
        <f t="shared" si="2"/>
        <v>0.1</v>
      </c>
      <c r="F27" t="s">
        <v>47</v>
      </c>
      <c r="G27" s="130" t="s">
        <v>88</v>
      </c>
    </row>
    <row r="28" spans="1:7" x14ac:dyDescent="0.2">
      <c r="A28" s="78">
        <v>8</v>
      </c>
      <c r="B28" s="79">
        <f t="shared" si="0"/>
        <v>8</v>
      </c>
      <c r="C28" s="80" t="s">
        <v>32</v>
      </c>
      <c r="D28" s="81">
        <f t="shared" si="1"/>
        <v>1</v>
      </c>
      <c r="E28" s="81">
        <f t="shared" si="2"/>
        <v>0.05</v>
      </c>
      <c r="F28" t="s">
        <v>47</v>
      </c>
      <c r="G28" s="130" t="s">
        <v>26</v>
      </c>
    </row>
    <row r="29" spans="1:7" x14ac:dyDescent="0.2">
      <c r="A29" s="78">
        <v>4</v>
      </c>
      <c r="B29" s="79">
        <f t="shared" si="0"/>
        <v>4</v>
      </c>
      <c r="C29" s="80" t="s">
        <v>32</v>
      </c>
      <c r="D29" s="81">
        <f t="shared" si="1"/>
        <v>0.5</v>
      </c>
      <c r="E29" s="81">
        <f t="shared" si="2"/>
        <v>2.5000000000000001E-2</v>
      </c>
      <c r="F29" t="s">
        <v>47</v>
      </c>
      <c r="G29" s="82" t="s">
        <v>26</v>
      </c>
    </row>
    <row r="30" spans="1:7" x14ac:dyDescent="0.2">
      <c r="A30" s="78">
        <v>2</v>
      </c>
      <c r="B30" s="79">
        <f t="shared" si="0"/>
        <v>2</v>
      </c>
      <c r="C30" s="80" t="s">
        <v>31</v>
      </c>
      <c r="D30" s="81">
        <f t="shared" si="1"/>
        <v>0.25</v>
      </c>
      <c r="E30" s="81">
        <f t="shared" si="2"/>
        <v>1.2500000000000001E-2</v>
      </c>
      <c r="F30" t="s">
        <v>47</v>
      </c>
      <c r="G30" s="82" t="s">
        <v>26</v>
      </c>
    </row>
    <row r="31" spans="1:7" x14ac:dyDescent="0.2">
      <c r="A31" s="84">
        <v>1</v>
      </c>
      <c r="B31" s="102">
        <v>1</v>
      </c>
      <c r="C31" s="80" t="s">
        <v>31</v>
      </c>
      <c r="D31" s="81">
        <f t="shared" si="1"/>
        <v>0.125</v>
      </c>
      <c r="E31" s="81">
        <f t="shared" si="2"/>
        <v>6.2500000000000003E-3</v>
      </c>
      <c r="F31" s="2" t="s">
        <v>47</v>
      </c>
      <c r="G31" s="85" t="s">
        <v>26</v>
      </c>
    </row>
    <row r="32" spans="1:7" x14ac:dyDescent="0.2">
      <c r="A32" s="78">
        <v>0.5</v>
      </c>
      <c r="B32" s="79">
        <f>A32*storypoints_kalibrierung</f>
        <v>0.5</v>
      </c>
      <c r="C32" s="80" t="s">
        <v>30</v>
      </c>
      <c r="D32" s="81">
        <f t="shared" si="1"/>
        <v>6.25E-2</v>
      </c>
      <c r="E32" s="81">
        <f t="shared" si="2"/>
        <v>3.1250000000000002E-3</v>
      </c>
      <c r="F32" t="s">
        <v>47</v>
      </c>
      <c r="G32" s="82" t="s">
        <v>26</v>
      </c>
    </row>
    <row r="33" spans="1:7" ht="13.5" thickBot="1" x14ac:dyDescent="0.25">
      <c r="A33" s="86">
        <v>0</v>
      </c>
      <c r="B33" s="87">
        <f>A33*storypoints_kalibrierung</f>
        <v>0</v>
      </c>
      <c r="C33" s="88" t="s">
        <v>30</v>
      </c>
      <c r="D33" s="89">
        <f t="shared" si="1"/>
        <v>0</v>
      </c>
      <c r="E33" s="89">
        <f t="shared" si="2"/>
        <v>0</v>
      </c>
      <c r="F33" s="90" t="s">
        <v>47</v>
      </c>
      <c r="G33" s="91" t="s">
        <v>26</v>
      </c>
    </row>
    <row r="35" spans="1:7" ht="18" customHeight="1" x14ac:dyDescent="0.2">
      <c r="A35" s="2" t="s">
        <v>52</v>
      </c>
    </row>
    <row r="36" spans="1:7" ht="18" customHeight="1" thickBot="1" x14ac:dyDescent="0.25">
      <c r="A36" s="2"/>
    </row>
    <row r="37" spans="1:7" ht="90" thickBot="1" x14ac:dyDescent="0.25">
      <c r="A37" s="92" t="s">
        <v>2</v>
      </c>
      <c r="B37" s="93" t="s">
        <v>1</v>
      </c>
    </row>
    <row r="38" spans="1:7" x14ac:dyDescent="0.2">
      <c r="A38" s="94">
        <v>100</v>
      </c>
      <c r="B38" s="95" t="s">
        <v>24</v>
      </c>
    </row>
    <row r="39" spans="1:7" x14ac:dyDescent="0.2">
      <c r="A39" s="96">
        <v>95</v>
      </c>
      <c r="B39" s="6">
        <v>6</v>
      </c>
    </row>
    <row r="40" spans="1:7" x14ac:dyDescent="0.2">
      <c r="A40" s="96">
        <v>85</v>
      </c>
      <c r="B40" s="6">
        <v>3.3</v>
      </c>
    </row>
    <row r="41" spans="1:7" x14ac:dyDescent="0.2">
      <c r="A41" s="96">
        <v>75</v>
      </c>
      <c r="B41" s="6">
        <v>2.6</v>
      </c>
    </row>
    <row r="42" spans="1:7" x14ac:dyDescent="0.2">
      <c r="A42" s="96">
        <v>65</v>
      </c>
      <c r="B42" s="6">
        <v>2.1</v>
      </c>
    </row>
    <row r="43" spans="1:7" x14ac:dyDescent="0.2">
      <c r="A43" s="96">
        <v>55</v>
      </c>
      <c r="B43" s="6">
        <v>1.7</v>
      </c>
    </row>
    <row r="44" spans="1:7" x14ac:dyDescent="0.2">
      <c r="A44" s="96">
        <v>45</v>
      </c>
      <c r="B44" s="6">
        <v>1.4</v>
      </c>
    </row>
    <row r="45" spans="1:7" x14ac:dyDescent="0.2">
      <c r="A45" s="96">
        <v>35</v>
      </c>
      <c r="B45" s="6">
        <v>1</v>
      </c>
    </row>
    <row r="46" spans="1:7" x14ac:dyDescent="0.2">
      <c r="A46" s="96">
        <v>25</v>
      </c>
      <c r="B46" s="6">
        <v>0.77</v>
      </c>
    </row>
    <row r="47" spans="1:7" x14ac:dyDescent="0.2">
      <c r="A47" s="96">
        <v>15</v>
      </c>
      <c r="B47" s="6">
        <v>0.51</v>
      </c>
    </row>
    <row r="48" spans="1:7" x14ac:dyDescent="0.2">
      <c r="A48" s="96">
        <v>5</v>
      </c>
      <c r="B48" s="6">
        <v>0.25</v>
      </c>
    </row>
    <row r="49" spans="1:2" ht="13.5" thickBot="1" x14ac:dyDescent="0.25">
      <c r="A49" s="97">
        <v>0</v>
      </c>
      <c r="B49" s="98">
        <v>0.25</v>
      </c>
    </row>
    <row r="51" spans="1:2" ht="13.5" thickBot="1" x14ac:dyDescent="0.25">
      <c r="A51" s="2" t="s">
        <v>62</v>
      </c>
      <c r="B51" s="5"/>
    </row>
    <row r="52" spans="1:2" ht="25.5" x14ac:dyDescent="0.2">
      <c r="A52" s="27" t="s">
        <v>15</v>
      </c>
      <c r="B52" s="19" t="s">
        <v>63</v>
      </c>
    </row>
    <row r="53" spans="1:2" x14ac:dyDescent="0.2">
      <c r="A53" s="99" t="s">
        <v>8</v>
      </c>
      <c r="B53" s="44">
        <v>8</v>
      </c>
    </row>
    <row r="54" spans="1:2" x14ac:dyDescent="0.2">
      <c r="A54" s="99" t="s">
        <v>10</v>
      </c>
      <c r="B54" s="44">
        <v>160</v>
      </c>
    </row>
    <row r="55" spans="1:2" ht="13.5" thickBot="1" x14ac:dyDescent="0.25">
      <c r="A55" s="100" t="s">
        <v>11</v>
      </c>
      <c r="B55" s="45">
        <f>160*12</f>
        <v>1920</v>
      </c>
    </row>
    <row r="56" spans="1:2" x14ac:dyDescent="0.2">
      <c r="A56" s="101" t="s">
        <v>64</v>
      </c>
    </row>
  </sheetData>
  <sheetProtection sheet="1" objects="1" scenarios="1" selectLockedCells="1"/>
  <sortState xmlns:xlrd2="http://schemas.microsoft.com/office/spreadsheetml/2017/richdata2" ref="A45:B54">
    <sortCondition descending="1" ref="A45:A54"/>
  </sortState>
  <dataValidations count="1">
    <dataValidation type="list" allowBlank="1" showInputMessage="1" showErrorMessage="1" sqref="C22:C33" xr:uid="{00000000-0002-0000-0400-000000000000}">
      <formula1>shirtsizes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F155915-390F-4DB1-8323-6D9C71B4F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C4F521-E81F-4050-A011-79AAC4B11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d22c0-f634-4698-b91b-a929f7363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C8B9A1-CF49-4753-98D3-CDFF9713AD0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Marcel Gössl</cp:lastModifiedBy>
  <cp:lastPrinted>2006-10-28T20:10:34Z</cp:lastPrinted>
  <dcterms:created xsi:type="dcterms:W3CDTF">1996-10-14T23:33:28Z</dcterms:created>
  <dcterms:modified xsi:type="dcterms:W3CDTF">2025-06-23T09:55:20Z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</Properties>
</file>