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analysis\"/>
    </mc:Choice>
  </mc:AlternateContent>
  <xr:revisionPtr revIDLastSave="0" documentId="13_ncr:1_{BE3DF5F9-C301-4D0B-BDF6-B48319817C55}" xr6:coauthVersionLast="47" xr6:coauthVersionMax="47" xr10:uidLastSave="{00000000-0000-0000-0000-000000000000}"/>
  <bookViews>
    <workbookView xWindow="-120" yWindow="-120" windowWidth="20730" windowHeight="11160" tabRatio="790" activeTab="1" xr2:uid="{00000000-000D-0000-FFFF-FFFF00000000}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2" l="1" a="1"/>
  <c r="E7" i="12" s="1"/>
  <c r="H18" i="12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G18" i="12" l="1"/>
  <c r="F18" i="12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<sst xmlns="http://schemas.openxmlformats.org/spreadsheetml/2006/main" count="79" uniqueCount="42">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</sst>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H7" sqref="H7"/>
    </sheetView>
  </sheetViews>
  <sheetFormatPr defaultRowHeight="15" x14ac:dyDescent="0.25"/>
  <cols>
    <col min="4" max="4" width="13.7109375" hidden="1" customWidth="1"/>
    <col min="5" max="5" width="15.5703125" customWidth="1"/>
    <col min="6" max="8" width="15.42578125" style="11" customWidth="1"/>
    <col min="9" max="9" width="18.42578125" style="11" customWidth="1"/>
    <col min="10" max="10" width="15.42578125" style="11" customWidth="1"/>
    <col min="11" max="12" width="16.570312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7" s="1" customFormat="1" ht="49.5" customHeight="1" x14ac:dyDescent="0.2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25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25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25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25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25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25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25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25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25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25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25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25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25">
      <c r="B15" t="s">
        <v>38</v>
      </c>
    </row>
    <row r="16" spans="1:17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B23" sqref="B23"/>
    </sheetView>
  </sheetViews>
  <sheetFormatPr defaultRowHeight="15" x14ac:dyDescent="0.25"/>
  <cols>
    <col min="1" max="1" width="14.140625" customWidth="1"/>
    <col min="2" max="2" width="11.7109375" customWidth="1"/>
    <col min="3" max="3" width="13.42578125" customWidth="1"/>
    <col min="5" max="6" width="15.85546875" customWidth="1"/>
    <col min="7" max="7" width="18.5703125" customWidth="1"/>
    <col min="8" max="8" width="17.42578125" customWidth="1"/>
    <col min="9" max="9" width="20.5703125" customWidth="1"/>
  </cols>
  <sheetData>
    <row r="1" spans="1:10" x14ac:dyDescent="0.25">
      <c r="D1" s="1"/>
    </row>
    <row r="2" spans="1:10" x14ac:dyDescent="0.25">
      <c r="A2" s="24" t="s">
        <v>0</v>
      </c>
      <c r="B2" s="23" t="s">
        <v>38</v>
      </c>
    </row>
    <row r="4" spans="1:10" x14ac:dyDescent="0.2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25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2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25">
      <c r="B7" s="1" t="s">
        <v>7</v>
      </c>
      <c r="D7" s="4"/>
      <c r="E7" s="69" cm="1">
        <f t="array" ref="E7">INDEX(total_revenue,MATCH(1,(B2 =tickersymbol)*(E6= years),0))</f>
        <v>5015000000</v>
      </c>
      <c r="F7" s="69">
        <f t="array" ref="F7">INDEX(total_revenue,MATCH(1,(B2 =tickersymbol)*(F6= years),0))</f>
        <v>5115000000</v>
      </c>
      <c r="G7" s="69">
        <f t="array" ref="G7">INDEX(total_revenue,MATCH(1,(B2 =tickersymbol)*(G6= years),0))</f>
        <v>4183000000</v>
      </c>
      <c r="H7" s="15">
        <f ca="1">G7*(1+H18)</f>
        <v>4768620000.000001</v>
      </c>
      <c r="I7" s="15">
        <f ca="1">H7*(1+I18)</f>
        <v>5436226800.0000019</v>
      </c>
      <c r="J7" s="4"/>
    </row>
    <row r="8" spans="1:10" x14ac:dyDescent="0.25">
      <c r="B8" s="7" t="s">
        <v>8</v>
      </c>
      <c r="D8" s="4"/>
      <c r="E8" s="69">
        <f t="array" ref="E8">INDEX(COGS,MATCH(1,(B2 =tickersymbol)*(E6= years),0))</f>
        <v>1844000000</v>
      </c>
      <c r="F8" s="69">
        <f t="array" ref="F8">INDEX(COGS,MATCH(1,(B2 =tickersymbol)*(F6= years),0))</f>
        <v>1945000000</v>
      </c>
      <c r="G8" s="69">
        <f t="array" ref="G8">INDEX(COGS,MATCH(1,(B2 =tickersymbol)*(G6= years),0))</f>
        <v>1479000000</v>
      </c>
      <c r="H8" s="16"/>
      <c r="I8" s="16"/>
      <c r="J8" s="4"/>
    </row>
    <row r="9" spans="1:10" x14ac:dyDescent="0.25">
      <c r="B9" s="1" t="s">
        <v>9</v>
      </c>
      <c r="D9" s="4"/>
      <c r="E9" s="52">
        <f>E7-E8</f>
        <v>3171000000</v>
      </c>
      <c r="F9" s="52">
        <f t="shared" ref="F9:G9" si="0">F7-F8</f>
        <v>3170000000</v>
      </c>
      <c r="G9" s="52">
        <f t="shared" si="0"/>
        <v>2704000000</v>
      </c>
      <c r="H9" s="15">
        <f ca="1">H7*H19</f>
        <v>4291758000.000001</v>
      </c>
      <c r="I9" s="15">
        <f ca="1">I7*I19</f>
        <v>4892604120.0000019</v>
      </c>
      <c r="J9" s="4"/>
    </row>
    <row r="10" spans="1:10" x14ac:dyDescent="0.25">
      <c r="B10" s="8" t="s">
        <v>10</v>
      </c>
      <c r="D10" s="4"/>
      <c r="E10" s="69">
        <f t="array" ref="E10">INDEX(SGAs,MATCH(1,(B2 =tickersymbol)*(E6 = years),0))</f>
        <v>446000000</v>
      </c>
      <c r="F10" s="69">
        <f t="array" ref="F10">INDEX(SGAs,MATCH(1,(B2 =tickersymbol)*(F6 = years),0))</f>
        <v>495000000</v>
      </c>
      <c r="G10" s="69">
        <f t="array" ref="G10">INDEX(SGAs,MATCH(1,(B2 =tickersymbol)*(G6 = years),0))</f>
        <v>545000000</v>
      </c>
      <c r="H10" s="16"/>
      <c r="I10" s="16"/>
      <c r="J10" s="4"/>
    </row>
    <row r="11" spans="1:10" x14ac:dyDescent="0.25">
      <c r="B11" s="7" t="s">
        <v>11</v>
      </c>
      <c r="D11" s="4"/>
      <c r="E11" s="69">
        <f t="array" ref="E11">INDEX(OtherOpItems,MATCH(1,(B2 =tickersymbol)*(E6 = years),0))</f>
        <v>104000000</v>
      </c>
      <c r="F11" s="69">
        <f t="array" ref="F11">INDEX(OtherOpItems,MATCH(1,(B2 =tickersymbol)*(F6 = years),0))</f>
        <v>122000000</v>
      </c>
      <c r="G11" s="69">
        <f t="array" ref="G11">INDEX(OtherOpItems,MATCH(1,(B2 =tickersymbol)*(G6 = years),0))</f>
        <v>137000000</v>
      </c>
      <c r="H11" s="16"/>
      <c r="I11" s="16"/>
      <c r="J11" s="4"/>
    </row>
    <row r="12" spans="1:10" x14ac:dyDescent="0.25">
      <c r="B12" s="9" t="s">
        <v>12</v>
      </c>
      <c r="D12" s="4"/>
      <c r="E12" s="6">
        <f>SUM(E10:E11)</f>
        <v>550000000</v>
      </c>
      <c r="F12" s="6">
        <f>SUM(F10:F11)</f>
        <v>617000000</v>
      </c>
      <c r="G12" s="6">
        <f>SUM(G10:G11)</f>
        <v>682000000</v>
      </c>
      <c r="H12" s="17"/>
      <c r="I12" s="17"/>
      <c r="J12" s="4"/>
    </row>
    <row r="13" spans="1:10" x14ac:dyDescent="0.25">
      <c r="B13" s="42" t="s">
        <v>13</v>
      </c>
      <c r="C13" s="43"/>
      <c r="D13" s="43"/>
      <c r="E13" s="53">
        <f>E9-(SUM(E10:E11))</f>
        <v>2621000000</v>
      </c>
      <c r="F13" s="53">
        <f>F9-SUM(F10:F11)</f>
        <v>2553000000</v>
      </c>
      <c r="G13" s="53">
        <f>G9-SUM(G10:G11)</f>
        <v>2022000000</v>
      </c>
      <c r="H13" s="44">
        <f ca="1">H7*H20</f>
        <v>667606800.00000024</v>
      </c>
      <c r="I13" s="44">
        <f ca="1">I7*I20</f>
        <v>761071752.00000036</v>
      </c>
      <c r="J13" s="4"/>
    </row>
    <row r="16" spans="1:10" x14ac:dyDescent="0.2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.75" thickBot="1" x14ac:dyDescent="0.3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.75" thickTop="1" x14ac:dyDescent="0.25">
      <c r="B18" s="34" t="s">
        <v>27</v>
      </c>
      <c r="C18" s="4"/>
      <c r="D18" s="4"/>
      <c r="E18" s="34"/>
      <c r="F18" s="55">
        <f>$F$7/$E$7-1</f>
        <v>1.9940179461615193E-2</v>
      </c>
      <c r="G18" s="55">
        <f>$G$7/$F$7-1</f>
        <v>-0.1822091886608016</v>
      </c>
      <c r="H18" s="56">
        <f ca="1">OFFSET($H$27,MATCH($B$23,$B$28:$B$30,0),0)</f>
        <v>0.14000000000000001</v>
      </c>
      <c r="I18" s="56">
        <f ca="1">OFFSET($H$27,MATCH($B$23,$B$28:$B$30,0),1)</f>
        <v>0.14000000000000001</v>
      </c>
    </row>
    <row r="19" spans="1:10" x14ac:dyDescent="0.25">
      <c r="B19" s="34" t="s">
        <v>28</v>
      </c>
      <c r="C19" s="4"/>
      <c r="D19" s="4"/>
      <c r="E19" s="67">
        <f t="array" ref="E19">INDEX(grossmargin,MATCH(1,(B2 = tickersymbol)*(E6= years),0))</f>
        <v>0.63230309072781654</v>
      </c>
      <c r="F19" s="67">
        <f t="array" ref="F19">INDEX(grossmargin,MATCH(1,(B2 = tickersymbol)*(F6= years),0))</f>
        <v>0.61974584555229717</v>
      </c>
      <c r="G19" s="67">
        <f t="array" ref="G19">INDEX(grossmargin,MATCH(1,(B2 = tickersymbol)*(G6= years),0))</f>
        <v>0.64642601004064071</v>
      </c>
      <c r="H19" s="57">
        <f t="array" aca="1" ref="H19" ca="1">OFFSET($H$31,MATCH($B$23,$B$32:$B$34,0),0)</f>
        <v>0.9</v>
      </c>
      <c r="I19" s="57">
        <f t="array" aca="1" ref="I19" ca="1">OFFSET($H$31,MATCH($B$23,$B$32:$B$34,0),1)</f>
        <v>0.9</v>
      </c>
    </row>
    <row r="20" spans="1:10" x14ac:dyDescent="0.25">
      <c r="B20" s="40" t="s">
        <v>29</v>
      </c>
      <c r="C20" s="41"/>
      <c r="D20" s="41"/>
      <c r="E20" s="68">
        <f t="array" ref="E20">INDEX(oper_margin,MATCH(1,(B2=tickersymbol)*(E6=years),0))</f>
        <v>0.5226321036889332</v>
      </c>
      <c r="F20" s="68">
        <f t="array" ref="F20">INDEX(oper_margin,MATCH(1,(B2=tickersymbol)*(F6=years),0))</f>
        <v>0.49912023460410559</v>
      </c>
      <c r="G20" s="68">
        <f t="array" ref="G20">INDEX(oper_margin,MATCH(1,(B2=tickersymbol)*(G6=years),0))</f>
        <v>0.48338513028926605</v>
      </c>
      <c r="H20" s="54">
        <f t="array" aca="1" ref="H20" ca="1">OFFSET($H$35,MATCH($B$23,$B$36:$B$38,0),0)</f>
        <v>0.14000000000000001</v>
      </c>
      <c r="I20" s="54">
        <f ca="1">OFFSET($H$35,MATCH($B$23,$B$36:$B$38,0),1)</f>
        <v>0.14000000000000001</v>
      </c>
    </row>
    <row r="21" spans="1:10" x14ac:dyDescent="0.25">
      <c r="B21" s="4"/>
      <c r="C21" s="4"/>
      <c r="D21" s="4"/>
      <c r="E21" s="4"/>
      <c r="F21" s="4"/>
      <c r="G21" s="4"/>
      <c r="H21" s="4"/>
      <c r="I21" s="4"/>
    </row>
    <row r="22" spans="1:10" ht="15.75" thickBot="1" x14ac:dyDescent="0.3"/>
    <row r="23" spans="1:10" ht="15.75" thickBot="1" x14ac:dyDescent="0.3">
      <c r="A23" s="4" t="s">
        <v>23</v>
      </c>
      <c r="B23" s="18" t="s">
        <v>32</v>
      </c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 x14ac:dyDescent="0.3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.75" thickTop="1" x14ac:dyDescent="0.25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25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25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.75" thickBot="1" x14ac:dyDescent="0.3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.75" thickTop="1" x14ac:dyDescent="0.25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25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25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.75" thickBot="1" x14ac:dyDescent="0.3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.75" thickTop="1" x14ac:dyDescent="0.25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25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25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B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Mohamed ELdeeb</cp:lastModifiedBy>
  <dcterms:created xsi:type="dcterms:W3CDTF">2018-11-12T18:10:26Z</dcterms:created>
  <dcterms:modified xsi:type="dcterms:W3CDTF">2022-09-15T21:05:03Z</dcterms:modified>
</cp:coreProperties>
</file>