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defaultThemeVersion="124226"/>
  <bookViews>
    <workbookView xWindow="0" yWindow="60" windowWidth="15480" windowHeight="11580" tabRatio="809"/>
  </bookViews>
  <sheets>
    <sheet name="Table of Contents" sheetId="253" r:id="rId1"/>
    <sheet name="A-Overview Tables" sheetId="175" r:id="rId2"/>
    <sheet name="Fed &amp; State by Category" sheetId="174" r:id="rId3"/>
    <sheet name="FY10-11 Comparison, Categories" sheetId="176" r:id="rId4"/>
    <sheet name="FY10-11 Comparison, Activities" sheetId="177" r:id="rId5"/>
    <sheet name="FY10-11 MOE Comparison" sheetId="157" r:id="rId6"/>
    <sheet name="FY 11 Federal TANF Funds" sheetId="178" r:id="rId7"/>
    <sheet name="Summary Federal Funds" sheetId="179" r:id="rId8"/>
    <sheet name="B-Total Expenditures" sheetId="180" r:id="rId9"/>
    <sheet name="Total Fed &amp; State Expenditures" sheetId="182" r:id="rId10"/>
    <sheet name="Fed &amp; State Assistance" sheetId="183" r:id="rId11"/>
    <sheet name="Fed &amp; State Non-Assistance" sheetId="184" r:id="rId12"/>
    <sheet name="Fed &amp; State Non-A Subcategories" sheetId="185" r:id="rId13"/>
    <sheet name="C-Expenditures by Fed &amp; State-" sheetId="156" r:id="rId14"/>
    <sheet name="Federal TANF Expenditures" sheetId="170" r:id="rId15"/>
    <sheet name="Total Federal Expenditures" sheetId="171" r:id="rId16"/>
    <sheet name="Federal Assistance" sheetId="172" r:id="rId17"/>
    <sheet name="Federal Non-Assistance" sheetId="173" r:id="rId18"/>
    <sheet name="Federal Non-A Subcategories" sheetId="169" r:id="rId19"/>
    <sheet name="State MOE Expenditures" sheetId="155" r:id="rId20"/>
    <sheet name="Total State Expenditure Summary" sheetId="27" r:id="rId21"/>
    <sheet name="State Assistance" sheetId="33" r:id="rId22"/>
    <sheet name="State Non-Assistance" sheetId="34" r:id="rId23"/>
    <sheet name="State Non-A Subcategories" sheetId="35" r:id="rId24"/>
    <sheet name="Analysis MOE Spending Levels" sheetId="43" r:id="rId25"/>
    <sheet name="D-State Tables" sheetId="186" r:id="rId26"/>
    <sheet name="Alabama" sheetId="188" r:id="rId27"/>
    <sheet name="Alaska" sheetId="189" r:id="rId28"/>
    <sheet name="Arizona" sheetId="190" r:id="rId29"/>
    <sheet name="Arkansas" sheetId="191" r:id="rId30"/>
    <sheet name="California" sheetId="192" r:id="rId31"/>
    <sheet name="Colorado" sheetId="193" r:id="rId32"/>
    <sheet name="Connecticut" sheetId="194" r:id="rId33"/>
    <sheet name="Delaware" sheetId="195" r:id="rId34"/>
    <sheet name="DC" sheetId="196" r:id="rId35"/>
    <sheet name="Florida" sheetId="197" r:id="rId36"/>
    <sheet name="Georgia" sheetId="198" r:id="rId37"/>
    <sheet name="Hawaii" sheetId="199" r:id="rId38"/>
    <sheet name="Idaho" sheetId="200" r:id="rId39"/>
    <sheet name="Illinois" sheetId="201" r:id="rId40"/>
    <sheet name="Indiana" sheetId="202" r:id="rId41"/>
    <sheet name="Iowa" sheetId="203" r:id="rId42"/>
    <sheet name="Kansas" sheetId="204" r:id="rId43"/>
    <sheet name="Kentucky" sheetId="205" r:id="rId44"/>
    <sheet name="Louisiana" sheetId="215" r:id="rId45"/>
    <sheet name="Maine" sheetId="214" r:id="rId46"/>
    <sheet name="Maryland" sheetId="213" r:id="rId47"/>
    <sheet name="Massachusetts" sheetId="212" r:id="rId48"/>
    <sheet name="Michigan" sheetId="211" r:id="rId49"/>
    <sheet name="Minnesota" sheetId="210" r:id="rId50"/>
    <sheet name="Mississippi" sheetId="209" r:id="rId51"/>
    <sheet name="Missouri" sheetId="208" r:id="rId52"/>
    <sheet name="Montana" sheetId="207" r:id="rId53"/>
    <sheet name="Nebraska" sheetId="206" r:id="rId54"/>
    <sheet name="Nevada" sheetId="216" r:id="rId55"/>
    <sheet name="New Hampshire" sheetId="217" r:id="rId56"/>
    <sheet name="New Jersey" sheetId="218" r:id="rId57"/>
    <sheet name="New Mexico" sheetId="219" r:id="rId58"/>
    <sheet name="New York" sheetId="238" r:id="rId59"/>
    <sheet name="North Carolina" sheetId="220" r:id="rId60"/>
    <sheet name="North Dakota" sheetId="221" r:id="rId61"/>
    <sheet name="Ohio" sheetId="231" r:id="rId62"/>
    <sheet name="Oklahoma" sheetId="222" r:id="rId63"/>
    <sheet name="Oregon" sheetId="230" r:id="rId64"/>
    <sheet name="Pennsylvania" sheetId="229" r:id="rId65"/>
    <sheet name="Rhode Island" sheetId="228" r:id="rId66"/>
    <sheet name="South Carolina" sheetId="227" r:id="rId67"/>
    <sheet name="South Dakota" sheetId="226" r:id="rId68"/>
    <sheet name="Tennessee" sheetId="225" r:id="rId69"/>
    <sheet name="Texas" sheetId="224" r:id="rId70"/>
    <sheet name="Utah" sheetId="223" r:id="rId71"/>
    <sheet name="Vermont" sheetId="232" r:id="rId72"/>
    <sheet name="Virginia" sheetId="237" r:id="rId73"/>
    <sheet name="Washington" sheetId="236" r:id="rId74"/>
    <sheet name="West Virginia" sheetId="235" r:id="rId75"/>
    <sheet name="Wisconsin" sheetId="234" r:id="rId76"/>
    <sheet name="Wyoming" sheetId="233" r:id="rId77"/>
    <sheet name="E-Expenditures, Funding Stream" sheetId="239" r:id="rId78"/>
    <sheet name="Fed &amp; State Funding Streams " sheetId="245" r:id="rId79"/>
    <sheet name="SFAG" sheetId="244" r:id="rId80"/>
    <sheet name="SFAG Summary" sheetId="246" r:id="rId81"/>
    <sheet name="SFAG Assistance" sheetId="247" r:id="rId82"/>
    <sheet name="SFAG Non-Assistance" sheetId="241" r:id="rId83"/>
    <sheet name="SFAG Non-A Subcategories" sheetId="242" r:id="rId84"/>
    <sheet name="MOE in TANF" sheetId="248" r:id="rId85"/>
    <sheet name="MOE in TANF Summary" sheetId="249" r:id="rId86"/>
    <sheet name="MOE in TANF Assistance" sheetId="250" r:id="rId87"/>
    <sheet name="MOE in TANF Non-Assistance" sheetId="251" r:id="rId88"/>
    <sheet name="MOE in TANF Non-A Subcategories" sheetId="252" r:id="rId89"/>
    <sheet name="MOE in SSP-" sheetId="111" r:id="rId90"/>
    <sheet name="MOE SSP Summary" sheetId="11" r:id="rId91"/>
    <sheet name="MOE SSP Assistance" sheetId="12" r:id="rId92"/>
    <sheet name="MOE SSP Non-Assistance" sheetId="13" r:id="rId93"/>
    <sheet name="MOE SSP Non-A Subcategories" sheetId="14" r:id="rId94"/>
    <sheet name="Contingency Funds" sheetId="158" r:id="rId95"/>
    <sheet name="Contingency Summary" sheetId="159" r:id="rId96"/>
    <sheet name="Contingency Assistance" sheetId="160" r:id="rId97"/>
    <sheet name="Contingency Non-Assistance" sheetId="161" r:id="rId98"/>
    <sheet name="Contingency Non-A Subcategories" sheetId="162" r:id="rId99"/>
    <sheet name="ECF (ARRA)" sheetId="116" r:id="rId100"/>
    <sheet name="ECF Summary" sheetId="125" r:id="rId101"/>
    <sheet name="ECF Assistance" sheetId="126" r:id="rId102"/>
    <sheet name="ECF-Non-Assistance" sheetId="127" r:id="rId103"/>
    <sheet name="ECF Non-A Subcategories" sheetId="128" r:id="rId104"/>
    <sheet name="Supplemental Grants" sheetId="151" r:id="rId105"/>
    <sheet name="Supplemental Summary" sheetId="150" r:id="rId106"/>
    <sheet name="Supplemental Assistance" sheetId="152" r:id="rId107"/>
    <sheet name="Supplemental Non-Assistance" sheetId="153" r:id="rId108"/>
    <sheet name="SupplementalNon-ASubcategorties" sheetId="154" r:id="rId109"/>
  </sheets>
  <externalReferences>
    <externalReference r:id="rId110"/>
    <externalReference r:id="rId111"/>
  </externalReferences>
  <definedNames>
    <definedName name="Amount1">[1]SpendingFromFedlTANFgrantInFY!$B$7:$C$58,[1]SpendingFromFedlTANFgrantInFY!$D$7:$D$58,[1]SpendingFromFedlTANFgrantInFY!$E$7:$J$58</definedName>
    <definedName name="Amount4">#REF!</definedName>
    <definedName name="Calculation1">#REF!</definedName>
    <definedName name="data">#REF!</definedName>
    <definedName name="Data1">#REF!</definedName>
    <definedName name="Data2">'[2]TANF assistance'!$A$7:$G$63</definedName>
    <definedName name="Data3">'[2]TANF non-assistance'!$A$7:$M$62</definedName>
    <definedName name="Data4">#REF!</definedName>
    <definedName name="Data5">#REF!</definedName>
    <definedName name="datatest">#REF!</definedName>
    <definedName name="_xlnm.Print_Area" localSheetId="0">'Table of Contents'!$A$1:$V$71</definedName>
    <definedName name="Quarter">[1]SpendingFromFedlTANFgrantInFY!$K$1</definedName>
    <definedName name="Remark1">#REF!</definedName>
    <definedName name="State1">#REF!</definedName>
    <definedName name="State2">'[2]TANF assistance'!$A$7:$A$57</definedName>
    <definedName name="State3">'[2]TANF non-assistance'!$A$7:$A$57</definedName>
    <definedName name="State4">#REF!</definedName>
    <definedName name="State5">#REF!</definedName>
    <definedName name="year">[1]SpendingFromFedlTANFgrantInFY!$K$6</definedName>
    <definedName name="year2">#REF!</definedName>
  </definedNames>
  <calcPr calcId="145621"/>
</workbook>
</file>

<file path=xl/calcChain.xml><?xml version="1.0" encoding="utf-8"?>
<calcChain xmlns="http://schemas.openxmlformats.org/spreadsheetml/2006/main">
  <c r="H49" i="125" l="1"/>
  <c r="H48" i="125"/>
  <c r="H56" i="125"/>
  <c r="H55" i="125"/>
  <c r="H54" i="125"/>
  <c r="H53" i="125"/>
  <c r="H52" i="125"/>
  <c r="H51" i="125"/>
  <c r="H50" i="125"/>
  <c r="H47" i="125"/>
  <c r="H46" i="125"/>
  <c r="H45" i="125"/>
  <c r="H44" i="125"/>
  <c r="H43" i="125"/>
  <c r="H42" i="125"/>
  <c r="H41" i="125"/>
  <c r="H40" i="125"/>
  <c r="H39" i="125"/>
  <c r="H38" i="125"/>
  <c r="H37" i="125"/>
  <c r="H36" i="125"/>
  <c r="H35" i="125"/>
  <c r="H34" i="125"/>
  <c r="H33" i="125"/>
  <c r="H32" i="125"/>
  <c r="H31" i="125"/>
  <c r="H30" i="125"/>
  <c r="H29" i="125"/>
  <c r="H28" i="125"/>
  <c r="H27" i="125"/>
  <c r="H26" i="125"/>
  <c r="H25" i="125"/>
  <c r="H24" i="125"/>
  <c r="H23" i="125"/>
  <c r="H22" i="125"/>
  <c r="H21" i="125"/>
  <c r="H20" i="125"/>
  <c r="H19" i="125"/>
  <c r="H18" i="125"/>
  <c r="H17" i="125"/>
  <c r="H16" i="125"/>
  <c r="H15" i="125"/>
  <c r="H14" i="125"/>
  <c r="H13" i="125"/>
  <c r="H12" i="125"/>
  <c r="H11" i="125"/>
  <c r="H10" i="125"/>
  <c r="H9" i="125"/>
  <c r="H8" i="125"/>
  <c r="H7" i="125"/>
  <c r="H6" i="125"/>
  <c r="G50" i="125"/>
  <c r="I50" i="125" s="1"/>
  <c r="G35" i="125"/>
  <c r="I35" i="125" s="1"/>
  <c r="G56" i="125"/>
  <c r="I56" i="125" s="1"/>
  <c r="G55" i="125"/>
  <c r="I55" i="125" s="1"/>
  <c r="G54" i="125"/>
  <c r="I54" i="125" s="1"/>
  <c r="G53" i="125"/>
  <c r="I53" i="125" s="1"/>
  <c r="G52" i="125"/>
  <c r="I52" i="125" s="1"/>
  <c r="G51" i="125"/>
  <c r="I51" i="125" s="1"/>
  <c r="G49" i="125"/>
  <c r="I49" i="125" s="1"/>
  <c r="G48" i="125"/>
  <c r="G47" i="125"/>
  <c r="G46" i="125"/>
  <c r="I46" i="125" s="1"/>
  <c r="G45" i="125"/>
  <c r="I45" i="125" s="1"/>
  <c r="G44" i="125"/>
  <c r="I44" i="125" s="1"/>
  <c r="G43" i="125"/>
  <c r="G42" i="125"/>
  <c r="I42" i="125" s="1"/>
  <c r="G41" i="125"/>
  <c r="I41" i="125" s="1"/>
  <c r="G40" i="125"/>
  <c r="I40" i="125" s="1"/>
  <c r="G39" i="125"/>
  <c r="G38" i="125"/>
  <c r="I38" i="125" s="1"/>
  <c r="G37" i="125"/>
  <c r="I37" i="125" s="1"/>
  <c r="G36" i="125"/>
  <c r="I36" i="125" s="1"/>
  <c r="G34" i="125"/>
  <c r="I34" i="125" s="1"/>
  <c r="G33" i="125"/>
  <c r="I33" i="125" s="1"/>
  <c r="G32" i="125"/>
  <c r="I32" i="125" s="1"/>
  <c r="G31" i="125"/>
  <c r="I31" i="125" s="1"/>
  <c r="G30" i="125"/>
  <c r="I30" i="125" s="1"/>
  <c r="G29" i="125"/>
  <c r="I29" i="125" s="1"/>
  <c r="G28" i="125"/>
  <c r="I28" i="125" s="1"/>
  <c r="G27" i="125"/>
  <c r="I27" i="125" s="1"/>
  <c r="G26" i="125"/>
  <c r="I26" i="125" s="1"/>
  <c r="G25" i="125"/>
  <c r="I25" i="125" s="1"/>
  <c r="G24" i="125"/>
  <c r="I24" i="125" s="1"/>
  <c r="G23" i="125"/>
  <c r="I23" i="125" s="1"/>
  <c r="G22" i="125"/>
  <c r="I22" i="125" s="1"/>
  <c r="G21" i="125"/>
  <c r="I21" i="125" s="1"/>
  <c r="G20" i="125"/>
  <c r="I20" i="125" s="1"/>
  <c r="G19" i="125"/>
  <c r="I19" i="125" s="1"/>
  <c r="G18" i="125"/>
  <c r="I18" i="125" s="1"/>
  <c r="G17" i="125"/>
  <c r="I17" i="125" s="1"/>
  <c r="G16" i="125"/>
  <c r="I16" i="125" s="1"/>
  <c r="G15" i="125"/>
  <c r="I15" i="125" s="1"/>
  <c r="G14" i="125"/>
  <c r="I14" i="125" s="1"/>
  <c r="G13" i="125"/>
  <c r="I13" i="125" s="1"/>
  <c r="G12" i="125"/>
  <c r="I12" i="125" s="1"/>
  <c r="G11" i="125"/>
  <c r="I11" i="125" s="1"/>
  <c r="G10" i="125"/>
  <c r="I10" i="125" s="1"/>
  <c r="G9" i="125"/>
  <c r="I9" i="125" s="1"/>
  <c r="G8" i="125"/>
  <c r="I8" i="125" s="1"/>
  <c r="G7" i="125"/>
  <c r="I7" i="125" s="1"/>
  <c r="G6" i="125"/>
  <c r="I6" i="125" s="1"/>
  <c r="I39" i="125" l="1"/>
  <c r="I43" i="125"/>
  <c r="I47" i="125"/>
  <c r="H5" i="125"/>
  <c r="I48" i="125"/>
  <c r="G5" i="125"/>
  <c r="I5" i="125" s="1"/>
  <c r="F5" i="152"/>
  <c r="E5" i="152"/>
  <c r="D5" i="152"/>
  <c r="C5" i="152"/>
  <c r="D56" i="150"/>
  <c r="D55" i="150"/>
  <c r="D54" i="150"/>
  <c r="D53" i="150"/>
  <c r="D52" i="150"/>
  <c r="D51" i="150"/>
  <c r="D50" i="150"/>
  <c r="D49" i="150"/>
  <c r="D48" i="150"/>
  <c r="D47" i="150"/>
  <c r="D46" i="150"/>
  <c r="D45" i="150"/>
  <c r="D44" i="150"/>
  <c r="D43" i="150"/>
  <c r="D42" i="150"/>
  <c r="D41" i="150"/>
  <c r="D40" i="150"/>
  <c r="D39" i="150"/>
  <c r="D38" i="150"/>
  <c r="D37" i="150"/>
  <c r="D36" i="150"/>
  <c r="D35" i="150"/>
  <c r="D34" i="150"/>
  <c r="D33" i="150"/>
  <c r="D32" i="150"/>
  <c r="D31" i="150"/>
  <c r="D30" i="150"/>
  <c r="D29" i="150"/>
  <c r="D28" i="150"/>
  <c r="D27" i="150"/>
  <c r="D26" i="150"/>
  <c r="D25" i="150"/>
  <c r="D24" i="150"/>
  <c r="D23" i="150"/>
  <c r="D22" i="150"/>
  <c r="D21" i="150"/>
  <c r="D20" i="150"/>
  <c r="D19" i="150"/>
  <c r="D18" i="150"/>
  <c r="D17" i="150"/>
  <c r="D16" i="150"/>
  <c r="D15" i="150"/>
  <c r="D14" i="150"/>
  <c r="D13" i="150"/>
  <c r="D12" i="150"/>
  <c r="D11" i="150"/>
  <c r="D10" i="150"/>
  <c r="D9" i="150"/>
  <c r="D8" i="150"/>
  <c r="D7" i="150"/>
  <c r="D6" i="150"/>
  <c r="C5" i="150"/>
  <c r="D5" i="150" s="1"/>
  <c r="J35" i="179"/>
  <c r="B28" i="217" s="1"/>
  <c r="D28" i="217" s="1"/>
  <c r="B5" i="152" l="1"/>
  <c r="B56" i="179"/>
  <c r="B55" i="179"/>
  <c r="B54" i="179"/>
  <c r="B53" i="179"/>
  <c r="B52" i="179"/>
  <c r="B51" i="179"/>
  <c r="B50" i="179"/>
  <c r="B49" i="179"/>
  <c r="B48" i="179"/>
  <c r="B47" i="179"/>
  <c r="B46" i="179"/>
  <c r="B45" i="179"/>
  <c r="B44" i="179"/>
  <c r="B43" i="179"/>
  <c r="B42" i="179"/>
  <c r="B41" i="179"/>
  <c r="B40" i="179"/>
  <c r="B39" i="179"/>
  <c r="B38" i="179"/>
  <c r="B37" i="179"/>
  <c r="B36" i="179"/>
  <c r="B35" i="179"/>
  <c r="B34" i="179"/>
  <c r="B33" i="179"/>
  <c r="B32" i="179"/>
  <c r="B31" i="179"/>
  <c r="B30" i="179"/>
  <c r="B29" i="179"/>
  <c r="B28" i="179"/>
  <c r="B27" i="179"/>
  <c r="B26" i="179"/>
  <c r="B25" i="179"/>
  <c r="B24" i="179"/>
  <c r="B23" i="179"/>
  <c r="B22" i="179"/>
  <c r="B21" i="179"/>
  <c r="B20" i="179"/>
  <c r="B19" i="179"/>
  <c r="B18" i="179"/>
  <c r="B17" i="179"/>
  <c r="B16" i="179"/>
  <c r="B15" i="179"/>
  <c r="B14" i="179"/>
  <c r="B13" i="179"/>
  <c r="B12" i="179"/>
  <c r="B11" i="179"/>
  <c r="B10" i="179"/>
  <c r="B9" i="179"/>
  <c r="B8" i="179"/>
  <c r="B7" i="179"/>
  <c r="B6" i="179"/>
  <c r="B10" i="178"/>
  <c r="F56" i="179"/>
  <c r="B24" i="233" s="1"/>
  <c r="D24" i="233" s="1"/>
  <c r="F55" i="179"/>
  <c r="B24" i="234" s="1"/>
  <c r="D24" i="234" s="1"/>
  <c r="F54" i="179"/>
  <c r="B24" i="235" s="1"/>
  <c r="D24" i="235" s="1"/>
  <c r="F53" i="179"/>
  <c r="B24" i="236" s="1"/>
  <c r="D24" i="236" s="1"/>
  <c r="F52" i="179"/>
  <c r="B24" i="237" s="1"/>
  <c r="D24" i="237" s="1"/>
  <c r="F51" i="179"/>
  <c r="B24" i="232" s="1"/>
  <c r="D24" i="232" s="1"/>
  <c r="F50" i="179"/>
  <c r="B24" i="223" s="1"/>
  <c r="D24" i="223" s="1"/>
  <c r="F49" i="179"/>
  <c r="B24" i="224" s="1"/>
  <c r="D24" i="224" s="1"/>
  <c r="F48" i="179"/>
  <c r="B24" i="225" s="1"/>
  <c r="D24" i="225" s="1"/>
  <c r="F47" i="179"/>
  <c r="B24" i="226" s="1"/>
  <c r="D24" i="226" s="1"/>
  <c r="F46" i="179"/>
  <c r="B24" i="227" s="1"/>
  <c r="D24" i="227" s="1"/>
  <c r="F45" i="179"/>
  <c r="B24" i="228" s="1"/>
  <c r="D24" i="228" s="1"/>
  <c r="F44" i="179"/>
  <c r="B24" i="229" s="1"/>
  <c r="D24" i="229" s="1"/>
  <c r="F43" i="179"/>
  <c r="B24" i="230" s="1"/>
  <c r="D24" i="230" s="1"/>
  <c r="F42" i="179"/>
  <c r="B24" i="222" s="1"/>
  <c r="D24" i="222" s="1"/>
  <c r="F41" i="179"/>
  <c r="B24" i="231" s="1"/>
  <c r="D24" i="231" s="1"/>
  <c r="F40" i="179"/>
  <c r="B24" i="221" s="1"/>
  <c r="D24" i="221" s="1"/>
  <c r="F39" i="179"/>
  <c r="B24" i="220" s="1"/>
  <c r="D24" i="220" s="1"/>
  <c r="F38" i="179"/>
  <c r="B24" i="238" s="1"/>
  <c r="D24" i="238" s="1"/>
  <c r="F37" i="179"/>
  <c r="B24" i="219" s="1"/>
  <c r="D24" i="219" s="1"/>
  <c r="F36" i="179"/>
  <c r="B24" i="218" s="1"/>
  <c r="D24" i="218" s="1"/>
  <c r="F35" i="179"/>
  <c r="B24" i="217" s="1"/>
  <c r="D24" i="217" s="1"/>
  <c r="F34" i="179"/>
  <c r="B24" i="216" s="1"/>
  <c r="D24" i="216" s="1"/>
  <c r="F33" i="179"/>
  <c r="B24" i="206" s="1"/>
  <c r="D24" i="206" s="1"/>
  <c r="F32" i="179"/>
  <c r="B24" i="207" s="1"/>
  <c r="D24" i="207" s="1"/>
  <c r="F31" i="179"/>
  <c r="B24" i="208" s="1"/>
  <c r="D24" i="208" s="1"/>
  <c r="F30" i="179"/>
  <c r="B24" i="209" s="1"/>
  <c r="D24" i="209" s="1"/>
  <c r="F29" i="179"/>
  <c r="B24" i="210" s="1"/>
  <c r="D24" i="210" s="1"/>
  <c r="F28" i="179"/>
  <c r="B24" i="211" s="1"/>
  <c r="D24" i="211" s="1"/>
  <c r="F27" i="179"/>
  <c r="B24" i="212" s="1"/>
  <c r="D24" i="212" s="1"/>
  <c r="F26" i="179"/>
  <c r="B24" i="213" s="1"/>
  <c r="D24" i="213" s="1"/>
  <c r="F25" i="179"/>
  <c r="B24" i="214" s="1"/>
  <c r="D24" i="214" s="1"/>
  <c r="F24" i="179"/>
  <c r="B24" i="215" s="1"/>
  <c r="D24" i="215" s="1"/>
  <c r="F23" i="179"/>
  <c r="B24" i="205" s="1"/>
  <c r="D24" i="205" s="1"/>
  <c r="F22" i="179"/>
  <c r="B24" i="204" s="1"/>
  <c r="D24" i="204" s="1"/>
  <c r="F21" i="179"/>
  <c r="B24" i="203" s="1"/>
  <c r="D24" i="203" s="1"/>
  <c r="F20" i="179"/>
  <c r="B24" i="202" s="1"/>
  <c r="D24" i="202" s="1"/>
  <c r="F19" i="179"/>
  <c r="B24" i="201" s="1"/>
  <c r="D24" i="201" s="1"/>
  <c r="F18" i="179"/>
  <c r="B24" i="200" s="1"/>
  <c r="D24" i="200" s="1"/>
  <c r="F17" i="179"/>
  <c r="B24" i="199" s="1"/>
  <c r="D24" i="199" s="1"/>
  <c r="F16" i="179"/>
  <c r="B24" i="198" s="1"/>
  <c r="D24" i="198" s="1"/>
  <c r="F15" i="179"/>
  <c r="B24" i="197" s="1"/>
  <c r="D24" i="197" s="1"/>
  <c r="F14" i="179"/>
  <c r="B24" i="196" s="1"/>
  <c r="D24" i="196" s="1"/>
  <c r="F13" i="179"/>
  <c r="B24" i="195" s="1"/>
  <c r="D24" i="195" s="1"/>
  <c r="F12" i="179"/>
  <c r="B24" i="194" s="1"/>
  <c r="D24" i="194" s="1"/>
  <c r="F11" i="179"/>
  <c r="B24" i="193" s="1"/>
  <c r="D24" i="193" s="1"/>
  <c r="F10" i="179"/>
  <c r="B24" i="192" s="1"/>
  <c r="D24" i="192" s="1"/>
  <c r="F9" i="179"/>
  <c r="B24" i="191" s="1"/>
  <c r="D24" i="191" s="1"/>
  <c r="F8" i="179"/>
  <c r="B24" i="190" s="1"/>
  <c r="D24" i="190" s="1"/>
  <c r="F7" i="179"/>
  <c r="B24" i="189" s="1"/>
  <c r="D24" i="189" s="1"/>
  <c r="F6" i="179"/>
  <c r="B24" i="188" s="1"/>
  <c r="D24" i="188" s="1"/>
  <c r="E56" i="179"/>
  <c r="B23" i="233" s="1"/>
  <c r="E55" i="179"/>
  <c r="B23" i="234" s="1"/>
  <c r="E54" i="179"/>
  <c r="B23" i="235" s="1"/>
  <c r="E53" i="179"/>
  <c r="B23" i="236" s="1"/>
  <c r="E52" i="179"/>
  <c r="B23" i="237" s="1"/>
  <c r="E51" i="179"/>
  <c r="B23" i="232" s="1"/>
  <c r="E50" i="179"/>
  <c r="B23" i="223" s="1"/>
  <c r="E49" i="179"/>
  <c r="B23" i="224" s="1"/>
  <c r="E48" i="179"/>
  <c r="B23" i="225" s="1"/>
  <c r="E47" i="179"/>
  <c r="B23" i="226" s="1"/>
  <c r="E46" i="179"/>
  <c r="B23" i="227" s="1"/>
  <c r="E45" i="179"/>
  <c r="B23" i="228" s="1"/>
  <c r="E44" i="179"/>
  <c r="B23" i="229" s="1"/>
  <c r="E43" i="179"/>
  <c r="B23" i="230" s="1"/>
  <c r="E42" i="179"/>
  <c r="B23" i="222" s="1"/>
  <c r="E41" i="179"/>
  <c r="B23" i="231" s="1"/>
  <c r="E40" i="179"/>
  <c r="B23" i="221" s="1"/>
  <c r="E39" i="179"/>
  <c r="B23" i="220" s="1"/>
  <c r="E38" i="179"/>
  <c r="B23" i="238" s="1"/>
  <c r="E37" i="179"/>
  <c r="B23" i="219" s="1"/>
  <c r="E36" i="179"/>
  <c r="B23" i="218" s="1"/>
  <c r="E35" i="179"/>
  <c r="B23" i="217" s="1"/>
  <c r="E34" i="179"/>
  <c r="B23" i="216" s="1"/>
  <c r="E33" i="179"/>
  <c r="B23" i="206" s="1"/>
  <c r="E32" i="179"/>
  <c r="B23" i="207" s="1"/>
  <c r="E31" i="179"/>
  <c r="B23" i="208" s="1"/>
  <c r="E30" i="179"/>
  <c r="B23" i="209" s="1"/>
  <c r="E29" i="179"/>
  <c r="B23" i="210" s="1"/>
  <c r="E28" i="179"/>
  <c r="B23" i="211" s="1"/>
  <c r="E27" i="179"/>
  <c r="B23" i="212" s="1"/>
  <c r="E26" i="179"/>
  <c r="B23" i="213" s="1"/>
  <c r="E25" i="179"/>
  <c r="B23" i="214" s="1"/>
  <c r="E24" i="179"/>
  <c r="B23" i="215" s="1"/>
  <c r="E23" i="179"/>
  <c r="B23" i="205" s="1"/>
  <c r="E22" i="179"/>
  <c r="B23" i="204" s="1"/>
  <c r="E21" i="179"/>
  <c r="B23" i="203" s="1"/>
  <c r="E20" i="179"/>
  <c r="B23" i="202" s="1"/>
  <c r="E19" i="179"/>
  <c r="B23" i="201" s="1"/>
  <c r="E18" i="179"/>
  <c r="B23" i="200" s="1"/>
  <c r="E17" i="179"/>
  <c r="B23" i="199" s="1"/>
  <c r="E16" i="179"/>
  <c r="B23" i="198" s="1"/>
  <c r="E15" i="179"/>
  <c r="B23" i="197" s="1"/>
  <c r="E14" i="179"/>
  <c r="B23" i="196" s="1"/>
  <c r="E13" i="179"/>
  <c r="B23" i="195" s="1"/>
  <c r="E12" i="179"/>
  <c r="B23" i="194" s="1"/>
  <c r="E11" i="179"/>
  <c r="B23" i="193" s="1"/>
  <c r="E10" i="179"/>
  <c r="B23" i="192" s="1"/>
  <c r="E9" i="179"/>
  <c r="B23" i="191" s="1"/>
  <c r="E8" i="179"/>
  <c r="B23" i="190" s="1"/>
  <c r="E7" i="179"/>
  <c r="B23" i="189" s="1"/>
  <c r="E6" i="179"/>
  <c r="B23" i="188" s="1"/>
  <c r="B26" i="176"/>
  <c r="F26" i="176" s="1"/>
  <c r="B23" i="176"/>
  <c r="B27" i="176" s="1"/>
  <c r="D23" i="176"/>
  <c r="D27" i="176" s="1"/>
  <c r="F25" i="176"/>
  <c r="F24" i="176"/>
  <c r="F22" i="176"/>
  <c r="F21" i="176"/>
  <c r="F20" i="176"/>
  <c r="F19" i="176"/>
  <c r="F18" i="176"/>
  <c r="F17" i="176"/>
  <c r="F16" i="176"/>
  <c r="F15" i="176"/>
  <c r="F14" i="176"/>
  <c r="F13" i="176"/>
  <c r="F12" i="176"/>
  <c r="F11" i="176"/>
  <c r="F10" i="176"/>
  <c r="F9" i="176"/>
  <c r="F8" i="176"/>
  <c r="F7" i="176"/>
  <c r="F6" i="176"/>
  <c r="F5" i="176"/>
  <c r="F4" i="176"/>
  <c r="D23" i="188" l="1"/>
  <c r="B25" i="188"/>
  <c r="D25" i="188" s="1"/>
  <c r="D23" i="190"/>
  <c r="B25" i="190"/>
  <c r="D25" i="190" s="1"/>
  <c r="D23" i="192"/>
  <c r="B25" i="192"/>
  <c r="D25" i="192" s="1"/>
  <c r="D23" i="194"/>
  <c r="B25" i="194"/>
  <c r="D25" i="194" s="1"/>
  <c r="D23" i="196"/>
  <c r="B25" i="196"/>
  <c r="D25" i="196" s="1"/>
  <c r="D23" i="198"/>
  <c r="B25" i="198"/>
  <c r="D25" i="198" s="1"/>
  <c r="D23" i="200"/>
  <c r="B25" i="200"/>
  <c r="D25" i="200" s="1"/>
  <c r="D23" i="202"/>
  <c r="B25" i="202"/>
  <c r="D25" i="202" s="1"/>
  <c r="D23" i="204"/>
  <c r="B25" i="204"/>
  <c r="D25" i="204" s="1"/>
  <c r="B25" i="215"/>
  <c r="D25" i="215" s="1"/>
  <c r="D23" i="215"/>
  <c r="D23" i="213"/>
  <c r="B25" i="213"/>
  <c r="D25" i="213" s="1"/>
  <c r="D23" i="211"/>
  <c r="B25" i="211"/>
  <c r="D25" i="211" s="1"/>
  <c r="D23" i="209"/>
  <c r="B25" i="209"/>
  <c r="D25" i="209" s="1"/>
  <c r="D23" i="207"/>
  <c r="B25" i="207"/>
  <c r="D25" i="207" s="1"/>
  <c r="D23" i="216"/>
  <c r="B25" i="216"/>
  <c r="D25" i="216" s="1"/>
  <c r="D23" i="218"/>
  <c r="B25" i="218"/>
  <c r="D25" i="218" s="1"/>
  <c r="D23" i="238"/>
  <c r="B25" i="238"/>
  <c r="D25" i="238" s="1"/>
  <c r="D23" i="221"/>
  <c r="B25" i="221"/>
  <c r="D25" i="221" s="1"/>
  <c r="D23" i="222"/>
  <c r="B25" i="222"/>
  <c r="D25" i="222" s="1"/>
  <c r="D23" i="229"/>
  <c r="B25" i="229"/>
  <c r="D25" i="229" s="1"/>
  <c r="D23" i="227"/>
  <c r="B25" i="227"/>
  <c r="D25" i="227" s="1"/>
  <c r="D23" i="225"/>
  <c r="B25" i="225"/>
  <c r="D25" i="225" s="1"/>
  <c r="D23" i="223"/>
  <c r="B25" i="223"/>
  <c r="D25" i="223" s="1"/>
  <c r="D23" i="237"/>
  <c r="B25" i="237"/>
  <c r="D25" i="237" s="1"/>
  <c r="B25" i="235"/>
  <c r="D25" i="235" s="1"/>
  <c r="D23" i="235"/>
  <c r="D23" i="233"/>
  <c r="B25" i="233"/>
  <c r="D25" i="233" s="1"/>
  <c r="F27" i="176"/>
  <c r="H27" i="176" s="1"/>
  <c r="D23" i="189"/>
  <c r="B25" i="189"/>
  <c r="D25" i="189" s="1"/>
  <c r="D23" i="191"/>
  <c r="B25" i="191"/>
  <c r="D25" i="191" s="1"/>
  <c r="D23" i="193"/>
  <c r="B25" i="193"/>
  <c r="D25" i="193" s="1"/>
  <c r="D23" i="195"/>
  <c r="B25" i="195"/>
  <c r="D25" i="195" s="1"/>
  <c r="D23" i="197"/>
  <c r="B25" i="197"/>
  <c r="D25" i="197" s="1"/>
  <c r="D23" i="199"/>
  <c r="B25" i="199"/>
  <c r="D25" i="199" s="1"/>
  <c r="D23" i="201"/>
  <c r="B25" i="201"/>
  <c r="D25" i="201" s="1"/>
  <c r="D23" i="203"/>
  <c r="B25" i="203"/>
  <c r="D25" i="203" s="1"/>
  <c r="D23" i="205"/>
  <c r="B25" i="205"/>
  <c r="D25" i="205" s="1"/>
  <c r="D23" i="214"/>
  <c r="B25" i="214"/>
  <c r="D25" i="214" s="1"/>
  <c r="D23" i="212"/>
  <c r="B25" i="212"/>
  <c r="D25" i="212" s="1"/>
  <c r="D23" i="210"/>
  <c r="B25" i="210"/>
  <c r="D25" i="210" s="1"/>
  <c r="D23" i="208"/>
  <c r="B25" i="208"/>
  <c r="D25" i="208" s="1"/>
  <c r="D23" i="206"/>
  <c r="B25" i="206"/>
  <c r="D25" i="206" s="1"/>
  <c r="D23" i="217"/>
  <c r="B25" i="217"/>
  <c r="D25" i="217" s="1"/>
  <c r="D23" i="219"/>
  <c r="B25" i="219"/>
  <c r="D25" i="219" s="1"/>
  <c r="D23" i="220"/>
  <c r="B25" i="220"/>
  <c r="D25" i="220" s="1"/>
  <c r="D23" i="231"/>
  <c r="B25" i="231"/>
  <c r="D25" i="231" s="1"/>
  <c r="D23" i="230"/>
  <c r="B25" i="230"/>
  <c r="D25" i="230" s="1"/>
  <c r="D23" i="228"/>
  <c r="B25" i="228"/>
  <c r="D25" i="228" s="1"/>
  <c r="D23" i="226"/>
  <c r="B25" i="226"/>
  <c r="D25" i="226" s="1"/>
  <c r="B25" i="224"/>
  <c r="D25" i="224" s="1"/>
  <c r="D23" i="224"/>
  <c r="D23" i="232"/>
  <c r="B25" i="232"/>
  <c r="D25" i="232" s="1"/>
  <c r="D23" i="236"/>
  <c r="B25" i="236"/>
  <c r="D25" i="236" s="1"/>
  <c r="B25" i="234"/>
  <c r="D25" i="234" s="1"/>
  <c r="D23" i="234"/>
  <c r="H4" i="176"/>
  <c r="H5" i="176"/>
  <c r="H6" i="176"/>
  <c r="H7" i="176"/>
  <c r="H8" i="176"/>
  <c r="H10" i="176"/>
  <c r="H11" i="176"/>
  <c r="H12" i="176"/>
  <c r="H13" i="176"/>
  <c r="H14" i="176"/>
  <c r="H15" i="176"/>
  <c r="H16" i="176"/>
  <c r="H17" i="176"/>
  <c r="H18" i="176"/>
  <c r="H19" i="176"/>
  <c r="H20" i="176"/>
  <c r="H21" i="176"/>
  <c r="H22" i="176"/>
  <c r="F23" i="176"/>
  <c r="H23" i="176" s="1"/>
  <c r="H24" i="176"/>
  <c r="H25" i="176"/>
  <c r="H26" i="176"/>
  <c r="H9" i="176"/>
  <c r="H5" i="35" l="1"/>
  <c r="G5" i="35"/>
  <c r="E5" i="35"/>
  <c r="D5" i="35"/>
  <c r="C5" i="35"/>
  <c r="H55" i="35"/>
  <c r="G55" i="35"/>
  <c r="E55" i="35"/>
  <c r="D55" i="35"/>
  <c r="C55" i="35"/>
  <c r="H54" i="35"/>
  <c r="G54" i="35"/>
  <c r="E54" i="35"/>
  <c r="D54" i="35"/>
  <c r="C54" i="35"/>
  <c r="H53" i="35"/>
  <c r="G53" i="35"/>
  <c r="E53" i="35"/>
  <c r="D53" i="35"/>
  <c r="C53" i="35"/>
  <c r="H52" i="35"/>
  <c r="G52" i="35"/>
  <c r="E52" i="35"/>
  <c r="D52" i="35"/>
  <c r="C52" i="35"/>
  <c r="H51" i="35"/>
  <c r="G51" i="35"/>
  <c r="E51" i="35"/>
  <c r="D51" i="35"/>
  <c r="C51" i="35"/>
  <c r="H50" i="35"/>
  <c r="G50" i="35"/>
  <c r="E50" i="35"/>
  <c r="D50" i="35"/>
  <c r="C50" i="35"/>
  <c r="H49" i="35"/>
  <c r="G49" i="35"/>
  <c r="E49" i="35"/>
  <c r="D49" i="35"/>
  <c r="C49" i="35"/>
  <c r="H48" i="35"/>
  <c r="G48" i="35"/>
  <c r="E48" i="35"/>
  <c r="D48" i="35"/>
  <c r="C48" i="35"/>
  <c r="H47" i="35"/>
  <c r="G47" i="35"/>
  <c r="E47" i="35"/>
  <c r="D47" i="35"/>
  <c r="C47" i="35"/>
  <c r="H46" i="35"/>
  <c r="G46" i="35"/>
  <c r="E46" i="35"/>
  <c r="D46" i="35"/>
  <c r="C46" i="35"/>
  <c r="H45" i="35"/>
  <c r="G45" i="35"/>
  <c r="E45" i="35"/>
  <c r="D45" i="35"/>
  <c r="C45" i="35"/>
  <c r="H44" i="35"/>
  <c r="G44" i="35"/>
  <c r="E44" i="35"/>
  <c r="D44" i="35"/>
  <c r="C44" i="35"/>
  <c r="H43" i="35"/>
  <c r="G43" i="35"/>
  <c r="E43" i="35"/>
  <c r="D43" i="35"/>
  <c r="C43" i="35"/>
  <c r="H42" i="35"/>
  <c r="G42" i="35"/>
  <c r="E42" i="35"/>
  <c r="D42" i="35"/>
  <c r="C42" i="35"/>
  <c r="H41" i="35"/>
  <c r="G41" i="35"/>
  <c r="E41" i="35"/>
  <c r="D41" i="35"/>
  <c r="C41" i="35"/>
  <c r="H40" i="35"/>
  <c r="G40" i="35"/>
  <c r="E40" i="35"/>
  <c r="D40" i="35"/>
  <c r="C40" i="35"/>
  <c r="H39" i="35"/>
  <c r="G39" i="35"/>
  <c r="E39" i="35"/>
  <c r="D39" i="35"/>
  <c r="C39" i="35"/>
  <c r="H38" i="35"/>
  <c r="G38" i="35"/>
  <c r="E38" i="35"/>
  <c r="D38" i="35"/>
  <c r="C38" i="35"/>
  <c r="H37" i="35"/>
  <c r="G37" i="35"/>
  <c r="E37" i="35"/>
  <c r="D37" i="35"/>
  <c r="C37" i="35"/>
  <c r="H36" i="35"/>
  <c r="G36" i="35"/>
  <c r="E36" i="35"/>
  <c r="D36" i="35"/>
  <c r="C36" i="35"/>
  <c r="H35" i="35"/>
  <c r="G35" i="35"/>
  <c r="E35" i="35"/>
  <c r="D35" i="35"/>
  <c r="C35" i="35"/>
  <c r="H34" i="35"/>
  <c r="G34" i="35"/>
  <c r="E34" i="35"/>
  <c r="D34" i="35"/>
  <c r="C34" i="35"/>
  <c r="H33" i="35"/>
  <c r="G33" i="35"/>
  <c r="E33" i="35"/>
  <c r="D33" i="35"/>
  <c r="C33" i="35"/>
  <c r="H32" i="35"/>
  <c r="G32" i="35"/>
  <c r="E32" i="35"/>
  <c r="D32" i="35"/>
  <c r="C32" i="35"/>
  <c r="H31" i="35"/>
  <c r="G31" i="35"/>
  <c r="E31" i="35"/>
  <c r="D31" i="35"/>
  <c r="C31" i="35"/>
  <c r="H30" i="35"/>
  <c r="G30" i="35"/>
  <c r="E30" i="35"/>
  <c r="D30" i="35"/>
  <c r="C30" i="35"/>
  <c r="H29" i="35"/>
  <c r="G29" i="35"/>
  <c r="E29" i="35"/>
  <c r="D29" i="35"/>
  <c r="C29" i="35"/>
  <c r="H28" i="35"/>
  <c r="G28" i="35"/>
  <c r="E28" i="35"/>
  <c r="D28" i="35"/>
  <c r="C28" i="35"/>
  <c r="H27" i="35"/>
  <c r="G27" i="35"/>
  <c r="E27" i="35"/>
  <c r="D27" i="35"/>
  <c r="C27" i="35"/>
  <c r="H26" i="35"/>
  <c r="G26" i="35"/>
  <c r="E26" i="35"/>
  <c r="D26" i="35"/>
  <c r="C26" i="35"/>
  <c r="H25" i="35"/>
  <c r="G25" i="35"/>
  <c r="E25" i="35"/>
  <c r="D25" i="35"/>
  <c r="C25" i="35"/>
  <c r="H24" i="35"/>
  <c r="G24" i="35"/>
  <c r="E24" i="35"/>
  <c r="D24" i="35"/>
  <c r="C24" i="35"/>
  <c r="H23" i="35"/>
  <c r="G23" i="35"/>
  <c r="E23" i="35"/>
  <c r="D23" i="35"/>
  <c r="C23" i="35"/>
  <c r="H22" i="35"/>
  <c r="G22" i="35"/>
  <c r="E22" i="35"/>
  <c r="D22" i="35"/>
  <c r="C22" i="35"/>
  <c r="H21" i="35"/>
  <c r="G21" i="35"/>
  <c r="E21" i="35"/>
  <c r="D21" i="35"/>
  <c r="C21" i="35"/>
  <c r="H20" i="35"/>
  <c r="G20" i="35"/>
  <c r="E20" i="35"/>
  <c r="D20" i="35"/>
  <c r="C20" i="35"/>
  <c r="H19" i="35"/>
  <c r="G19" i="35"/>
  <c r="E19" i="35"/>
  <c r="D19" i="35"/>
  <c r="C19" i="35"/>
  <c r="H18" i="35"/>
  <c r="G18" i="35"/>
  <c r="E18" i="35"/>
  <c r="D18" i="35"/>
  <c r="C18" i="35"/>
  <c r="H17" i="35"/>
  <c r="G17" i="35"/>
  <c r="E17" i="35"/>
  <c r="D17" i="35"/>
  <c r="C17" i="35"/>
  <c r="H16" i="35"/>
  <c r="G16" i="35"/>
  <c r="E16" i="35"/>
  <c r="D16" i="35"/>
  <c r="C16" i="35"/>
  <c r="H15" i="35"/>
  <c r="G15" i="35"/>
  <c r="E15" i="35"/>
  <c r="D15" i="35"/>
  <c r="C15" i="35"/>
  <c r="H14" i="35"/>
  <c r="G14" i="35"/>
  <c r="E14" i="35"/>
  <c r="D14" i="35"/>
  <c r="C14" i="35"/>
  <c r="H13" i="35"/>
  <c r="G13" i="35"/>
  <c r="E13" i="35"/>
  <c r="D13" i="35"/>
  <c r="C13" i="35"/>
  <c r="H12" i="35"/>
  <c r="G12" i="35"/>
  <c r="E12" i="35"/>
  <c r="D12" i="35"/>
  <c r="C12" i="35"/>
  <c r="H11" i="35"/>
  <c r="G11" i="35"/>
  <c r="E11" i="35"/>
  <c r="D11" i="35"/>
  <c r="C11" i="35"/>
  <c r="H10" i="35"/>
  <c r="G10" i="35"/>
  <c r="E10" i="35"/>
  <c r="D10" i="35"/>
  <c r="C10" i="35"/>
  <c r="H9" i="35"/>
  <c r="G9" i="35"/>
  <c r="E9" i="35"/>
  <c r="D9" i="35"/>
  <c r="C9" i="35"/>
  <c r="H8" i="35"/>
  <c r="G8" i="35"/>
  <c r="E8" i="35"/>
  <c r="D8" i="35"/>
  <c r="C8" i="35"/>
  <c r="H7" i="35"/>
  <c r="G7" i="35"/>
  <c r="E7" i="35"/>
  <c r="D7" i="35"/>
  <c r="C7" i="35"/>
  <c r="H6" i="35"/>
  <c r="G6" i="35"/>
  <c r="E6" i="35"/>
  <c r="D6" i="35"/>
  <c r="C6" i="35"/>
  <c r="O56" i="34"/>
  <c r="C21" i="233" s="1"/>
  <c r="M56" i="34"/>
  <c r="C19" i="233" s="1"/>
  <c r="L56" i="34"/>
  <c r="C18" i="233" s="1"/>
  <c r="K56" i="34"/>
  <c r="C17" i="233" s="1"/>
  <c r="J56" i="34"/>
  <c r="C16" i="233" s="1"/>
  <c r="I56" i="34"/>
  <c r="C15" i="233" s="1"/>
  <c r="H56" i="34"/>
  <c r="C14" i="233" s="1"/>
  <c r="G56" i="34"/>
  <c r="C13" i="233" s="1"/>
  <c r="F56" i="34"/>
  <c r="C12" i="233" s="1"/>
  <c r="E56" i="34"/>
  <c r="C11" i="233" s="1"/>
  <c r="D56" i="34"/>
  <c r="C10" i="233" s="1"/>
  <c r="C56" i="34"/>
  <c r="C9" i="233" s="1"/>
  <c r="O55" i="34"/>
  <c r="C21" i="234" s="1"/>
  <c r="M55" i="34"/>
  <c r="C19" i="234" s="1"/>
  <c r="L55" i="34"/>
  <c r="C18" i="234" s="1"/>
  <c r="K55" i="34"/>
  <c r="C17" i="234" s="1"/>
  <c r="J55" i="34"/>
  <c r="C16" i="234" s="1"/>
  <c r="I55" i="34"/>
  <c r="C15" i="234" s="1"/>
  <c r="H55" i="34"/>
  <c r="C14" i="234" s="1"/>
  <c r="G55" i="34"/>
  <c r="C13" i="234" s="1"/>
  <c r="F55" i="34"/>
  <c r="C12" i="234" s="1"/>
  <c r="E55" i="34"/>
  <c r="C11" i="234" s="1"/>
  <c r="D55" i="34"/>
  <c r="C10" i="234" s="1"/>
  <c r="C55" i="34"/>
  <c r="C9" i="234" s="1"/>
  <c r="O54" i="34"/>
  <c r="C21" i="235" s="1"/>
  <c r="M54" i="34"/>
  <c r="C19" i="235" s="1"/>
  <c r="L54" i="34"/>
  <c r="C18" i="235" s="1"/>
  <c r="K54" i="34"/>
  <c r="C17" i="235" s="1"/>
  <c r="J54" i="34"/>
  <c r="C16" i="235" s="1"/>
  <c r="I54" i="34"/>
  <c r="C15" i="235" s="1"/>
  <c r="H54" i="34"/>
  <c r="C14" i="235" s="1"/>
  <c r="G54" i="34"/>
  <c r="C13" i="235" s="1"/>
  <c r="F54" i="34"/>
  <c r="C12" i="235" s="1"/>
  <c r="E54" i="34"/>
  <c r="C11" i="235" s="1"/>
  <c r="D54" i="34"/>
  <c r="C10" i="235" s="1"/>
  <c r="C54" i="34"/>
  <c r="C9" i="235" s="1"/>
  <c r="O53" i="34"/>
  <c r="C21" i="236" s="1"/>
  <c r="M53" i="34"/>
  <c r="C19" i="236" s="1"/>
  <c r="L53" i="34"/>
  <c r="C18" i="236" s="1"/>
  <c r="K53" i="34"/>
  <c r="C17" i="236" s="1"/>
  <c r="J53" i="34"/>
  <c r="C16" i="236" s="1"/>
  <c r="I53" i="34"/>
  <c r="C15" i="236" s="1"/>
  <c r="H53" i="34"/>
  <c r="C14" i="236" s="1"/>
  <c r="G53" i="34"/>
  <c r="C13" i="236" s="1"/>
  <c r="F53" i="34"/>
  <c r="C12" i="236" s="1"/>
  <c r="E53" i="34"/>
  <c r="C11" i="236" s="1"/>
  <c r="D53" i="34"/>
  <c r="C10" i="236" s="1"/>
  <c r="C53" i="34"/>
  <c r="C9" i="236" s="1"/>
  <c r="O52" i="34"/>
  <c r="C21" i="237" s="1"/>
  <c r="M52" i="34"/>
  <c r="C19" i="237" s="1"/>
  <c r="L52" i="34"/>
  <c r="C18" i="237" s="1"/>
  <c r="K52" i="34"/>
  <c r="C17" i="237" s="1"/>
  <c r="J52" i="34"/>
  <c r="C16" i="237" s="1"/>
  <c r="I52" i="34"/>
  <c r="C15" i="237" s="1"/>
  <c r="H52" i="34"/>
  <c r="C14" i="237" s="1"/>
  <c r="G52" i="34"/>
  <c r="C13" i="237" s="1"/>
  <c r="F52" i="34"/>
  <c r="C12" i="237" s="1"/>
  <c r="E52" i="34"/>
  <c r="C11" i="237" s="1"/>
  <c r="D52" i="34"/>
  <c r="C10" i="237" s="1"/>
  <c r="C52" i="34"/>
  <c r="C9" i="237" s="1"/>
  <c r="O51" i="34"/>
  <c r="C21" i="232" s="1"/>
  <c r="M51" i="34"/>
  <c r="C19" i="232" s="1"/>
  <c r="L51" i="34"/>
  <c r="C18" i="232" s="1"/>
  <c r="K51" i="34"/>
  <c r="C17" i="232" s="1"/>
  <c r="J51" i="34"/>
  <c r="C16" i="232" s="1"/>
  <c r="I51" i="34"/>
  <c r="C15" i="232" s="1"/>
  <c r="H51" i="34"/>
  <c r="C14" i="232" s="1"/>
  <c r="G51" i="34"/>
  <c r="C13" i="232" s="1"/>
  <c r="F51" i="34"/>
  <c r="C12" i="232" s="1"/>
  <c r="E51" i="34"/>
  <c r="C11" i="232" s="1"/>
  <c r="D51" i="34"/>
  <c r="C10" i="232" s="1"/>
  <c r="C51" i="34"/>
  <c r="C9" i="232" s="1"/>
  <c r="O50" i="34"/>
  <c r="C21" i="223" s="1"/>
  <c r="M50" i="34"/>
  <c r="C19" i="223" s="1"/>
  <c r="L50" i="34"/>
  <c r="C18" i="223" s="1"/>
  <c r="K50" i="34"/>
  <c r="C17" i="223" s="1"/>
  <c r="J50" i="34"/>
  <c r="C16" i="223" s="1"/>
  <c r="I50" i="34"/>
  <c r="C15" i="223" s="1"/>
  <c r="H50" i="34"/>
  <c r="C14" i="223" s="1"/>
  <c r="G50" i="34"/>
  <c r="C13" i="223" s="1"/>
  <c r="F50" i="34"/>
  <c r="C12" i="223" s="1"/>
  <c r="E50" i="34"/>
  <c r="C11" i="223" s="1"/>
  <c r="D50" i="34"/>
  <c r="C10" i="223" s="1"/>
  <c r="C50" i="34"/>
  <c r="C9" i="223" s="1"/>
  <c r="O49" i="34"/>
  <c r="C21" i="224" s="1"/>
  <c r="M49" i="34"/>
  <c r="C19" i="224" s="1"/>
  <c r="L49" i="34"/>
  <c r="C18" i="224" s="1"/>
  <c r="K49" i="34"/>
  <c r="C17" i="224" s="1"/>
  <c r="J49" i="34"/>
  <c r="C16" i="224" s="1"/>
  <c r="I49" i="34"/>
  <c r="C15" i="224" s="1"/>
  <c r="H49" i="34"/>
  <c r="C14" i="224" s="1"/>
  <c r="G49" i="34"/>
  <c r="C13" i="224" s="1"/>
  <c r="F49" i="34"/>
  <c r="C12" i="224" s="1"/>
  <c r="E49" i="34"/>
  <c r="C11" i="224" s="1"/>
  <c r="D49" i="34"/>
  <c r="C10" i="224" s="1"/>
  <c r="C49" i="34"/>
  <c r="C9" i="224" s="1"/>
  <c r="O48" i="34"/>
  <c r="C21" i="225" s="1"/>
  <c r="M48" i="34"/>
  <c r="C19" i="225" s="1"/>
  <c r="L48" i="34"/>
  <c r="C18" i="225" s="1"/>
  <c r="K48" i="34"/>
  <c r="C17" i="225" s="1"/>
  <c r="J48" i="34"/>
  <c r="C16" i="225" s="1"/>
  <c r="I48" i="34"/>
  <c r="C15" i="225" s="1"/>
  <c r="H48" i="34"/>
  <c r="C14" i="225" s="1"/>
  <c r="G48" i="34"/>
  <c r="C13" i="225" s="1"/>
  <c r="F48" i="34"/>
  <c r="C12" i="225" s="1"/>
  <c r="E48" i="34"/>
  <c r="C11" i="225" s="1"/>
  <c r="D48" i="34"/>
  <c r="C10" i="225" s="1"/>
  <c r="C48" i="34"/>
  <c r="C9" i="225" s="1"/>
  <c r="O47" i="34"/>
  <c r="C21" i="226" s="1"/>
  <c r="M47" i="34"/>
  <c r="C19" i="226" s="1"/>
  <c r="L47" i="34"/>
  <c r="C18" i="226" s="1"/>
  <c r="K47" i="34"/>
  <c r="C17" i="226" s="1"/>
  <c r="J47" i="34"/>
  <c r="C16" i="226" s="1"/>
  <c r="I47" i="34"/>
  <c r="C15" i="226" s="1"/>
  <c r="H47" i="34"/>
  <c r="C14" i="226" s="1"/>
  <c r="G47" i="34"/>
  <c r="C13" i="226" s="1"/>
  <c r="F47" i="34"/>
  <c r="C12" i="226" s="1"/>
  <c r="E47" i="34"/>
  <c r="C11" i="226" s="1"/>
  <c r="D47" i="34"/>
  <c r="C10" i="226" s="1"/>
  <c r="C47" i="34"/>
  <c r="C9" i="226" s="1"/>
  <c r="O46" i="34"/>
  <c r="C21" i="227" s="1"/>
  <c r="M46" i="34"/>
  <c r="C19" i="227" s="1"/>
  <c r="L46" i="34"/>
  <c r="C18" i="227" s="1"/>
  <c r="K46" i="34"/>
  <c r="C17" i="227" s="1"/>
  <c r="J46" i="34"/>
  <c r="C16" i="227" s="1"/>
  <c r="I46" i="34"/>
  <c r="C15" i="227" s="1"/>
  <c r="H46" i="34"/>
  <c r="C14" i="227" s="1"/>
  <c r="G46" i="34"/>
  <c r="C13" i="227" s="1"/>
  <c r="F46" i="34"/>
  <c r="C12" i="227" s="1"/>
  <c r="E46" i="34"/>
  <c r="C11" i="227" s="1"/>
  <c r="D46" i="34"/>
  <c r="C10" i="227" s="1"/>
  <c r="C46" i="34"/>
  <c r="C9" i="227" s="1"/>
  <c r="O45" i="34"/>
  <c r="C21" i="228" s="1"/>
  <c r="M45" i="34"/>
  <c r="C19" i="228" s="1"/>
  <c r="L45" i="34"/>
  <c r="C18" i="228" s="1"/>
  <c r="K45" i="34"/>
  <c r="C17" i="228" s="1"/>
  <c r="J45" i="34"/>
  <c r="C16" i="228" s="1"/>
  <c r="I45" i="34"/>
  <c r="C15" i="228" s="1"/>
  <c r="H45" i="34"/>
  <c r="C14" i="228" s="1"/>
  <c r="G45" i="34"/>
  <c r="C13" i="228" s="1"/>
  <c r="F45" i="34"/>
  <c r="C12" i="228" s="1"/>
  <c r="E45" i="34"/>
  <c r="C11" i="228" s="1"/>
  <c r="D45" i="34"/>
  <c r="C10" i="228" s="1"/>
  <c r="C45" i="34"/>
  <c r="C9" i="228" s="1"/>
  <c r="O44" i="34"/>
  <c r="C21" i="229" s="1"/>
  <c r="M44" i="34"/>
  <c r="C19" i="229" s="1"/>
  <c r="L44" i="34"/>
  <c r="C18" i="229" s="1"/>
  <c r="K44" i="34"/>
  <c r="C17" i="229" s="1"/>
  <c r="J44" i="34"/>
  <c r="C16" i="229" s="1"/>
  <c r="I44" i="34"/>
  <c r="C15" i="229" s="1"/>
  <c r="H44" i="34"/>
  <c r="C14" i="229" s="1"/>
  <c r="G44" i="34"/>
  <c r="C13" i="229" s="1"/>
  <c r="F44" i="34"/>
  <c r="C12" i="229" s="1"/>
  <c r="E44" i="34"/>
  <c r="C11" i="229" s="1"/>
  <c r="D44" i="34"/>
  <c r="C10" i="229" s="1"/>
  <c r="C44" i="34"/>
  <c r="C9" i="229" s="1"/>
  <c r="O43" i="34"/>
  <c r="C21" i="230" s="1"/>
  <c r="M43" i="34"/>
  <c r="C19" i="230" s="1"/>
  <c r="L43" i="34"/>
  <c r="C18" i="230" s="1"/>
  <c r="K43" i="34"/>
  <c r="C17" i="230" s="1"/>
  <c r="J43" i="34"/>
  <c r="C16" i="230" s="1"/>
  <c r="I43" i="34"/>
  <c r="C15" i="230" s="1"/>
  <c r="H43" i="34"/>
  <c r="C14" i="230" s="1"/>
  <c r="G43" i="34"/>
  <c r="C13" i="230" s="1"/>
  <c r="F43" i="34"/>
  <c r="C12" i="230" s="1"/>
  <c r="E43" i="34"/>
  <c r="C11" i="230" s="1"/>
  <c r="D43" i="34"/>
  <c r="C10" i="230" s="1"/>
  <c r="C43" i="34"/>
  <c r="C9" i="230" s="1"/>
  <c r="O42" i="34"/>
  <c r="C21" i="222" s="1"/>
  <c r="M42" i="34"/>
  <c r="C19" i="222" s="1"/>
  <c r="L42" i="34"/>
  <c r="C18" i="222" s="1"/>
  <c r="K42" i="34"/>
  <c r="C17" i="222" s="1"/>
  <c r="J42" i="34"/>
  <c r="C16" i="222" s="1"/>
  <c r="I42" i="34"/>
  <c r="C15" i="222" s="1"/>
  <c r="H42" i="34"/>
  <c r="C14" i="222" s="1"/>
  <c r="G42" i="34"/>
  <c r="C13" i="222" s="1"/>
  <c r="F42" i="34"/>
  <c r="C12" i="222" s="1"/>
  <c r="E42" i="34"/>
  <c r="C11" i="222" s="1"/>
  <c r="D42" i="34"/>
  <c r="C10" i="222" s="1"/>
  <c r="C42" i="34"/>
  <c r="C9" i="222" s="1"/>
  <c r="O41" i="34"/>
  <c r="C21" i="231" s="1"/>
  <c r="M41" i="34"/>
  <c r="C19" i="231" s="1"/>
  <c r="L41" i="34"/>
  <c r="C18" i="231" s="1"/>
  <c r="K41" i="34"/>
  <c r="C17" i="231" s="1"/>
  <c r="J41" i="34"/>
  <c r="C16" i="231" s="1"/>
  <c r="I41" i="34"/>
  <c r="C15" i="231" s="1"/>
  <c r="H41" i="34"/>
  <c r="C14" i="231" s="1"/>
  <c r="G41" i="34"/>
  <c r="C13" i="231" s="1"/>
  <c r="F41" i="34"/>
  <c r="C12" i="231" s="1"/>
  <c r="E41" i="34"/>
  <c r="C11" i="231" s="1"/>
  <c r="D41" i="34"/>
  <c r="C10" i="231" s="1"/>
  <c r="C41" i="34"/>
  <c r="C9" i="231" s="1"/>
  <c r="O40" i="34"/>
  <c r="C21" i="221" s="1"/>
  <c r="M40" i="34"/>
  <c r="C19" i="221" s="1"/>
  <c r="L40" i="34"/>
  <c r="C18" i="221" s="1"/>
  <c r="K40" i="34"/>
  <c r="C17" i="221" s="1"/>
  <c r="J40" i="34"/>
  <c r="C16" i="221" s="1"/>
  <c r="I40" i="34"/>
  <c r="C15" i="221" s="1"/>
  <c r="H40" i="34"/>
  <c r="C14" i="221" s="1"/>
  <c r="G40" i="34"/>
  <c r="C13" i="221" s="1"/>
  <c r="F40" i="34"/>
  <c r="C12" i="221" s="1"/>
  <c r="E40" i="34"/>
  <c r="C11" i="221" s="1"/>
  <c r="D40" i="34"/>
  <c r="C10" i="221" s="1"/>
  <c r="C40" i="34"/>
  <c r="C9" i="221" s="1"/>
  <c r="O39" i="34"/>
  <c r="C21" i="220" s="1"/>
  <c r="M39" i="34"/>
  <c r="C19" i="220" s="1"/>
  <c r="L39" i="34"/>
  <c r="C18" i="220" s="1"/>
  <c r="K39" i="34"/>
  <c r="C17" i="220" s="1"/>
  <c r="J39" i="34"/>
  <c r="C16" i="220" s="1"/>
  <c r="I39" i="34"/>
  <c r="C15" i="220" s="1"/>
  <c r="H39" i="34"/>
  <c r="C14" i="220" s="1"/>
  <c r="G39" i="34"/>
  <c r="C13" i="220" s="1"/>
  <c r="F39" i="34"/>
  <c r="C12" i="220" s="1"/>
  <c r="E39" i="34"/>
  <c r="C11" i="220" s="1"/>
  <c r="D39" i="34"/>
  <c r="C10" i="220" s="1"/>
  <c r="C39" i="34"/>
  <c r="C9" i="220" s="1"/>
  <c r="O38" i="34"/>
  <c r="C21" i="238" s="1"/>
  <c r="M38" i="34"/>
  <c r="C19" i="238" s="1"/>
  <c r="L38" i="34"/>
  <c r="C18" i="238" s="1"/>
  <c r="K38" i="34"/>
  <c r="C17" i="238" s="1"/>
  <c r="J38" i="34"/>
  <c r="C16" i="238" s="1"/>
  <c r="I38" i="34"/>
  <c r="C15" i="238" s="1"/>
  <c r="H38" i="34"/>
  <c r="C14" i="238" s="1"/>
  <c r="G38" i="34"/>
  <c r="C13" i="238" s="1"/>
  <c r="F38" i="34"/>
  <c r="C12" i="238" s="1"/>
  <c r="E38" i="34"/>
  <c r="C11" i="238" s="1"/>
  <c r="D38" i="34"/>
  <c r="C10" i="238" s="1"/>
  <c r="C38" i="34"/>
  <c r="C9" i="238" s="1"/>
  <c r="O37" i="34"/>
  <c r="C21" i="219" s="1"/>
  <c r="M37" i="34"/>
  <c r="C19" i="219" s="1"/>
  <c r="L37" i="34"/>
  <c r="C18" i="219" s="1"/>
  <c r="K37" i="34"/>
  <c r="C17" i="219" s="1"/>
  <c r="J37" i="34"/>
  <c r="C16" i="219" s="1"/>
  <c r="I37" i="34"/>
  <c r="C15" i="219" s="1"/>
  <c r="H37" i="34"/>
  <c r="C14" i="219" s="1"/>
  <c r="G37" i="34"/>
  <c r="C13" i="219" s="1"/>
  <c r="F37" i="34"/>
  <c r="C12" i="219" s="1"/>
  <c r="E37" i="34"/>
  <c r="C11" i="219" s="1"/>
  <c r="D37" i="34"/>
  <c r="C10" i="219" s="1"/>
  <c r="C37" i="34"/>
  <c r="C9" i="219" s="1"/>
  <c r="O36" i="34"/>
  <c r="C21" i="218" s="1"/>
  <c r="M36" i="34"/>
  <c r="C19" i="218" s="1"/>
  <c r="L36" i="34"/>
  <c r="C18" i="218" s="1"/>
  <c r="K36" i="34"/>
  <c r="C17" i="218" s="1"/>
  <c r="J36" i="34"/>
  <c r="C16" i="218" s="1"/>
  <c r="I36" i="34"/>
  <c r="C15" i="218" s="1"/>
  <c r="H36" i="34"/>
  <c r="C14" i="218" s="1"/>
  <c r="G36" i="34"/>
  <c r="C13" i="218" s="1"/>
  <c r="F36" i="34"/>
  <c r="C12" i="218" s="1"/>
  <c r="E36" i="34"/>
  <c r="C11" i="218" s="1"/>
  <c r="D36" i="34"/>
  <c r="C10" i="218" s="1"/>
  <c r="C36" i="34"/>
  <c r="C9" i="218" s="1"/>
  <c r="O35" i="34"/>
  <c r="C21" i="217" s="1"/>
  <c r="M35" i="34"/>
  <c r="C19" i="217" s="1"/>
  <c r="L35" i="34"/>
  <c r="C18" i="217" s="1"/>
  <c r="K35" i="34"/>
  <c r="C17" i="217" s="1"/>
  <c r="J35" i="34"/>
  <c r="C16" i="217" s="1"/>
  <c r="I35" i="34"/>
  <c r="C15" i="217" s="1"/>
  <c r="H35" i="34"/>
  <c r="C14" i="217" s="1"/>
  <c r="G35" i="34"/>
  <c r="C13" i="217" s="1"/>
  <c r="F35" i="34"/>
  <c r="C12" i="217" s="1"/>
  <c r="E35" i="34"/>
  <c r="C11" i="217" s="1"/>
  <c r="D35" i="34"/>
  <c r="C10" i="217" s="1"/>
  <c r="C35" i="34"/>
  <c r="C9" i="217" s="1"/>
  <c r="O34" i="34"/>
  <c r="C21" i="216" s="1"/>
  <c r="M34" i="34"/>
  <c r="C19" i="216" s="1"/>
  <c r="L34" i="34"/>
  <c r="C18" i="216" s="1"/>
  <c r="K34" i="34"/>
  <c r="C17" i="216" s="1"/>
  <c r="J34" i="34"/>
  <c r="C16" i="216" s="1"/>
  <c r="I34" i="34"/>
  <c r="C15" i="216" s="1"/>
  <c r="H34" i="34"/>
  <c r="C14" i="216" s="1"/>
  <c r="G34" i="34"/>
  <c r="C13" i="216" s="1"/>
  <c r="F34" i="34"/>
  <c r="C12" i="216" s="1"/>
  <c r="E34" i="34"/>
  <c r="C11" i="216" s="1"/>
  <c r="D34" i="34"/>
  <c r="C10" i="216" s="1"/>
  <c r="C34" i="34"/>
  <c r="C9" i="216" s="1"/>
  <c r="O33" i="34"/>
  <c r="C21" i="206" s="1"/>
  <c r="M33" i="34"/>
  <c r="C19" i="206" s="1"/>
  <c r="L33" i="34"/>
  <c r="C18" i="206" s="1"/>
  <c r="K33" i="34"/>
  <c r="C17" i="206" s="1"/>
  <c r="J33" i="34"/>
  <c r="C16" i="206" s="1"/>
  <c r="I33" i="34"/>
  <c r="C15" i="206" s="1"/>
  <c r="H33" i="34"/>
  <c r="C14" i="206" s="1"/>
  <c r="G33" i="34"/>
  <c r="C13" i="206" s="1"/>
  <c r="F33" i="34"/>
  <c r="C12" i="206" s="1"/>
  <c r="E33" i="34"/>
  <c r="C11" i="206" s="1"/>
  <c r="D33" i="34"/>
  <c r="C10" i="206" s="1"/>
  <c r="C33" i="34"/>
  <c r="C9" i="206" s="1"/>
  <c r="O32" i="34"/>
  <c r="C21" i="207" s="1"/>
  <c r="M32" i="34"/>
  <c r="C19" i="207" s="1"/>
  <c r="L32" i="34"/>
  <c r="C18" i="207" s="1"/>
  <c r="K32" i="34"/>
  <c r="C17" i="207" s="1"/>
  <c r="J32" i="34"/>
  <c r="C16" i="207" s="1"/>
  <c r="I32" i="34"/>
  <c r="C15" i="207" s="1"/>
  <c r="H32" i="34"/>
  <c r="C14" i="207" s="1"/>
  <c r="G32" i="34"/>
  <c r="C13" i="207" s="1"/>
  <c r="F32" i="34"/>
  <c r="C12" i="207" s="1"/>
  <c r="E32" i="34"/>
  <c r="C11" i="207" s="1"/>
  <c r="D32" i="34"/>
  <c r="C10" i="207" s="1"/>
  <c r="C32" i="34"/>
  <c r="C9" i="207" s="1"/>
  <c r="O31" i="34"/>
  <c r="C21" i="208" s="1"/>
  <c r="M31" i="34"/>
  <c r="C19" i="208" s="1"/>
  <c r="L31" i="34"/>
  <c r="C18" i="208" s="1"/>
  <c r="K31" i="34"/>
  <c r="C17" i="208" s="1"/>
  <c r="J31" i="34"/>
  <c r="C16" i="208" s="1"/>
  <c r="I31" i="34"/>
  <c r="C15" i="208" s="1"/>
  <c r="H31" i="34"/>
  <c r="C14" i="208" s="1"/>
  <c r="G31" i="34"/>
  <c r="C13" i="208" s="1"/>
  <c r="F31" i="34"/>
  <c r="C12" i="208" s="1"/>
  <c r="E31" i="34"/>
  <c r="C11" i="208" s="1"/>
  <c r="D31" i="34"/>
  <c r="C10" i="208" s="1"/>
  <c r="C31" i="34"/>
  <c r="C9" i="208" s="1"/>
  <c r="O30" i="34"/>
  <c r="C21" i="209" s="1"/>
  <c r="M30" i="34"/>
  <c r="C19" i="209" s="1"/>
  <c r="L30" i="34"/>
  <c r="C18" i="209" s="1"/>
  <c r="K30" i="34"/>
  <c r="C17" i="209" s="1"/>
  <c r="J30" i="34"/>
  <c r="C16" i="209" s="1"/>
  <c r="I30" i="34"/>
  <c r="C15" i="209" s="1"/>
  <c r="H30" i="34"/>
  <c r="C14" i="209" s="1"/>
  <c r="G30" i="34"/>
  <c r="C13" i="209" s="1"/>
  <c r="F30" i="34"/>
  <c r="C12" i="209" s="1"/>
  <c r="E30" i="34"/>
  <c r="C11" i="209" s="1"/>
  <c r="D30" i="34"/>
  <c r="C10" i="209" s="1"/>
  <c r="C30" i="34"/>
  <c r="C9" i="209" s="1"/>
  <c r="O29" i="34"/>
  <c r="C21" i="210" s="1"/>
  <c r="M29" i="34"/>
  <c r="C19" i="210" s="1"/>
  <c r="L29" i="34"/>
  <c r="C18" i="210" s="1"/>
  <c r="K29" i="34"/>
  <c r="C17" i="210" s="1"/>
  <c r="J29" i="34"/>
  <c r="C16" i="210" s="1"/>
  <c r="I29" i="34"/>
  <c r="C15" i="210" s="1"/>
  <c r="H29" i="34"/>
  <c r="C14" i="210" s="1"/>
  <c r="G29" i="34"/>
  <c r="C13" i="210" s="1"/>
  <c r="F29" i="34"/>
  <c r="C12" i="210" s="1"/>
  <c r="E29" i="34"/>
  <c r="C11" i="210" s="1"/>
  <c r="D29" i="34"/>
  <c r="C10" i="210" s="1"/>
  <c r="C29" i="34"/>
  <c r="C9" i="210" s="1"/>
  <c r="O28" i="34"/>
  <c r="C21" i="211" s="1"/>
  <c r="M28" i="34"/>
  <c r="C19" i="211" s="1"/>
  <c r="L28" i="34"/>
  <c r="C18" i="211" s="1"/>
  <c r="K28" i="34"/>
  <c r="C17" i="211" s="1"/>
  <c r="J28" i="34"/>
  <c r="C16" i="211" s="1"/>
  <c r="I28" i="34"/>
  <c r="C15" i="211" s="1"/>
  <c r="H28" i="34"/>
  <c r="C14" i="211" s="1"/>
  <c r="G28" i="34"/>
  <c r="C13" i="211" s="1"/>
  <c r="F28" i="34"/>
  <c r="C12" i="211" s="1"/>
  <c r="E28" i="34"/>
  <c r="C11" i="211" s="1"/>
  <c r="D28" i="34"/>
  <c r="C10" i="211" s="1"/>
  <c r="C28" i="34"/>
  <c r="C9" i="211" s="1"/>
  <c r="O27" i="34"/>
  <c r="C21" i="212" s="1"/>
  <c r="M27" i="34"/>
  <c r="C19" i="212" s="1"/>
  <c r="L27" i="34"/>
  <c r="C18" i="212" s="1"/>
  <c r="K27" i="34"/>
  <c r="C17" i="212" s="1"/>
  <c r="J27" i="34"/>
  <c r="C16" i="212" s="1"/>
  <c r="I27" i="34"/>
  <c r="C15" i="212" s="1"/>
  <c r="H27" i="34"/>
  <c r="C14" i="212" s="1"/>
  <c r="G27" i="34"/>
  <c r="C13" i="212" s="1"/>
  <c r="F27" i="34"/>
  <c r="C12" i="212" s="1"/>
  <c r="E27" i="34"/>
  <c r="C11" i="212" s="1"/>
  <c r="D27" i="34"/>
  <c r="C10" i="212" s="1"/>
  <c r="C27" i="34"/>
  <c r="C9" i="212" s="1"/>
  <c r="O26" i="34"/>
  <c r="C21" i="213" s="1"/>
  <c r="M26" i="34"/>
  <c r="C19" i="213" s="1"/>
  <c r="L26" i="34"/>
  <c r="C18" i="213" s="1"/>
  <c r="K26" i="34"/>
  <c r="C17" i="213" s="1"/>
  <c r="J26" i="34"/>
  <c r="C16" i="213" s="1"/>
  <c r="I26" i="34"/>
  <c r="C15" i="213" s="1"/>
  <c r="H26" i="34"/>
  <c r="C14" i="213" s="1"/>
  <c r="G26" i="34"/>
  <c r="C13" i="213" s="1"/>
  <c r="F26" i="34"/>
  <c r="C12" i="213" s="1"/>
  <c r="E26" i="34"/>
  <c r="C11" i="213" s="1"/>
  <c r="D26" i="34"/>
  <c r="C10" i="213" s="1"/>
  <c r="C26" i="34"/>
  <c r="C9" i="213" s="1"/>
  <c r="O25" i="34"/>
  <c r="C21" i="214" s="1"/>
  <c r="M25" i="34"/>
  <c r="C19" i="214" s="1"/>
  <c r="L25" i="34"/>
  <c r="C18" i="214" s="1"/>
  <c r="K25" i="34"/>
  <c r="C17" i="214" s="1"/>
  <c r="J25" i="34"/>
  <c r="C16" i="214" s="1"/>
  <c r="I25" i="34"/>
  <c r="C15" i="214" s="1"/>
  <c r="H25" i="34"/>
  <c r="C14" i="214" s="1"/>
  <c r="G25" i="34"/>
  <c r="C13" i="214" s="1"/>
  <c r="F25" i="34"/>
  <c r="C12" i="214" s="1"/>
  <c r="E25" i="34"/>
  <c r="C11" i="214" s="1"/>
  <c r="D25" i="34"/>
  <c r="C10" i="214" s="1"/>
  <c r="C25" i="34"/>
  <c r="C9" i="214" s="1"/>
  <c r="O24" i="34"/>
  <c r="C21" i="215" s="1"/>
  <c r="M24" i="34"/>
  <c r="C19" i="215" s="1"/>
  <c r="L24" i="34"/>
  <c r="C18" i="215" s="1"/>
  <c r="K24" i="34"/>
  <c r="C17" i="215" s="1"/>
  <c r="J24" i="34"/>
  <c r="C16" i="215" s="1"/>
  <c r="I24" i="34"/>
  <c r="C15" i="215" s="1"/>
  <c r="H24" i="34"/>
  <c r="C14" i="215" s="1"/>
  <c r="G24" i="34"/>
  <c r="C13" i="215" s="1"/>
  <c r="F24" i="34"/>
  <c r="C12" i="215" s="1"/>
  <c r="E24" i="34"/>
  <c r="C11" i="215" s="1"/>
  <c r="D24" i="34"/>
  <c r="C10" i="215" s="1"/>
  <c r="C24" i="34"/>
  <c r="C9" i="215" s="1"/>
  <c r="O23" i="34"/>
  <c r="C21" i="205" s="1"/>
  <c r="M23" i="34"/>
  <c r="C19" i="205" s="1"/>
  <c r="L23" i="34"/>
  <c r="C18" i="205" s="1"/>
  <c r="K23" i="34"/>
  <c r="C17" i="205" s="1"/>
  <c r="J23" i="34"/>
  <c r="C16" i="205" s="1"/>
  <c r="I23" i="34"/>
  <c r="C15" i="205" s="1"/>
  <c r="H23" i="34"/>
  <c r="C14" i="205" s="1"/>
  <c r="G23" i="34"/>
  <c r="C13" i="205" s="1"/>
  <c r="F23" i="34"/>
  <c r="C12" i="205" s="1"/>
  <c r="E23" i="34"/>
  <c r="C11" i="205" s="1"/>
  <c r="D23" i="34"/>
  <c r="C10" i="205" s="1"/>
  <c r="C23" i="34"/>
  <c r="C9" i="205" s="1"/>
  <c r="O22" i="34"/>
  <c r="C21" i="204" s="1"/>
  <c r="M22" i="34"/>
  <c r="C19" i="204" s="1"/>
  <c r="L22" i="34"/>
  <c r="C18" i="204" s="1"/>
  <c r="K22" i="34"/>
  <c r="C17" i="204" s="1"/>
  <c r="J22" i="34"/>
  <c r="C16" i="204" s="1"/>
  <c r="I22" i="34"/>
  <c r="C15" i="204" s="1"/>
  <c r="H22" i="34"/>
  <c r="C14" i="204" s="1"/>
  <c r="G22" i="34"/>
  <c r="C13" i="204" s="1"/>
  <c r="F22" i="34"/>
  <c r="C12" i="204" s="1"/>
  <c r="E22" i="34"/>
  <c r="C11" i="204" s="1"/>
  <c r="D22" i="34"/>
  <c r="C10" i="204" s="1"/>
  <c r="C22" i="34"/>
  <c r="C9" i="204" s="1"/>
  <c r="O21" i="34"/>
  <c r="C21" i="203" s="1"/>
  <c r="M21" i="34"/>
  <c r="C19" i="203" s="1"/>
  <c r="L21" i="34"/>
  <c r="C18" i="203" s="1"/>
  <c r="K21" i="34"/>
  <c r="C17" i="203" s="1"/>
  <c r="J21" i="34"/>
  <c r="C16" i="203" s="1"/>
  <c r="I21" i="34"/>
  <c r="C15" i="203" s="1"/>
  <c r="H21" i="34"/>
  <c r="C14" i="203" s="1"/>
  <c r="G21" i="34"/>
  <c r="C13" i="203" s="1"/>
  <c r="F21" i="34"/>
  <c r="C12" i="203" s="1"/>
  <c r="E21" i="34"/>
  <c r="C11" i="203" s="1"/>
  <c r="D21" i="34"/>
  <c r="C10" i="203" s="1"/>
  <c r="C21" i="34"/>
  <c r="C9" i="203" s="1"/>
  <c r="O20" i="34"/>
  <c r="C21" i="202" s="1"/>
  <c r="M20" i="34"/>
  <c r="C19" i="202" s="1"/>
  <c r="L20" i="34"/>
  <c r="C18" i="202" s="1"/>
  <c r="K20" i="34"/>
  <c r="C17" i="202" s="1"/>
  <c r="J20" i="34"/>
  <c r="C16" i="202" s="1"/>
  <c r="I20" i="34"/>
  <c r="C15" i="202" s="1"/>
  <c r="H20" i="34"/>
  <c r="C14" i="202" s="1"/>
  <c r="G20" i="34"/>
  <c r="C13" i="202" s="1"/>
  <c r="F20" i="34"/>
  <c r="C12" i="202" s="1"/>
  <c r="E20" i="34"/>
  <c r="C11" i="202" s="1"/>
  <c r="D20" i="34"/>
  <c r="C10" i="202" s="1"/>
  <c r="C20" i="34"/>
  <c r="C9" i="202" s="1"/>
  <c r="O19" i="34"/>
  <c r="C21" i="201" s="1"/>
  <c r="M19" i="34"/>
  <c r="C19" i="201" s="1"/>
  <c r="L19" i="34"/>
  <c r="C18" i="201" s="1"/>
  <c r="K19" i="34"/>
  <c r="C17" i="201" s="1"/>
  <c r="J19" i="34"/>
  <c r="C16" i="201" s="1"/>
  <c r="I19" i="34"/>
  <c r="C15" i="201" s="1"/>
  <c r="H19" i="34"/>
  <c r="C14" i="201" s="1"/>
  <c r="G19" i="34"/>
  <c r="C13" i="201" s="1"/>
  <c r="F19" i="34"/>
  <c r="C12" i="201" s="1"/>
  <c r="E19" i="34"/>
  <c r="C11" i="201" s="1"/>
  <c r="D19" i="34"/>
  <c r="C10" i="201" s="1"/>
  <c r="C19" i="34"/>
  <c r="C9" i="201" s="1"/>
  <c r="O18" i="34"/>
  <c r="C21" i="200" s="1"/>
  <c r="M18" i="34"/>
  <c r="C19" i="200" s="1"/>
  <c r="L18" i="34"/>
  <c r="C18" i="200" s="1"/>
  <c r="K18" i="34"/>
  <c r="C17" i="200" s="1"/>
  <c r="J18" i="34"/>
  <c r="C16" i="200" s="1"/>
  <c r="I18" i="34"/>
  <c r="C15" i="200" s="1"/>
  <c r="H18" i="34"/>
  <c r="C14" i="200" s="1"/>
  <c r="G18" i="34"/>
  <c r="C13" i="200" s="1"/>
  <c r="F18" i="34"/>
  <c r="C12" i="200" s="1"/>
  <c r="E18" i="34"/>
  <c r="C11" i="200" s="1"/>
  <c r="D18" i="34"/>
  <c r="C10" i="200" s="1"/>
  <c r="C18" i="34"/>
  <c r="C9" i="200" s="1"/>
  <c r="O17" i="34"/>
  <c r="C21" i="199" s="1"/>
  <c r="M17" i="34"/>
  <c r="C19" i="199" s="1"/>
  <c r="L17" i="34"/>
  <c r="C18" i="199" s="1"/>
  <c r="K17" i="34"/>
  <c r="C17" i="199" s="1"/>
  <c r="J17" i="34"/>
  <c r="C16" i="199" s="1"/>
  <c r="I17" i="34"/>
  <c r="C15" i="199" s="1"/>
  <c r="H17" i="34"/>
  <c r="C14" i="199" s="1"/>
  <c r="G17" i="34"/>
  <c r="C13" i="199" s="1"/>
  <c r="F17" i="34"/>
  <c r="C12" i="199" s="1"/>
  <c r="E17" i="34"/>
  <c r="C11" i="199" s="1"/>
  <c r="D17" i="34"/>
  <c r="C10" i="199" s="1"/>
  <c r="C17" i="34"/>
  <c r="C9" i="199" s="1"/>
  <c r="O16" i="34"/>
  <c r="C21" i="198" s="1"/>
  <c r="M16" i="34"/>
  <c r="C19" i="198" s="1"/>
  <c r="L16" i="34"/>
  <c r="C18" i="198" s="1"/>
  <c r="K16" i="34"/>
  <c r="C17" i="198" s="1"/>
  <c r="J16" i="34"/>
  <c r="C16" i="198" s="1"/>
  <c r="I16" i="34"/>
  <c r="C15" i="198" s="1"/>
  <c r="H16" i="34"/>
  <c r="C14" i="198" s="1"/>
  <c r="G16" i="34"/>
  <c r="C13" i="198" s="1"/>
  <c r="F16" i="34"/>
  <c r="C12" i="198" s="1"/>
  <c r="E16" i="34"/>
  <c r="C11" i="198" s="1"/>
  <c r="D16" i="34"/>
  <c r="C10" i="198" s="1"/>
  <c r="C16" i="34"/>
  <c r="C9" i="198" s="1"/>
  <c r="O15" i="34"/>
  <c r="C21" i="197" s="1"/>
  <c r="M15" i="34"/>
  <c r="C19" i="197" s="1"/>
  <c r="L15" i="34"/>
  <c r="C18" i="197" s="1"/>
  <c r="K15" i="34"/>
  <c r="C17" i="197" s="1"/>
  <c r="J15" i="34"/>
  <c r="C16" i="197" s="1"/>
  <c r="I15" i="34"/>
  <c r="C15" i="197" s="1"/>
  <c r="H15" i="34"/>
  <c r="C14" i="197" s="1"/>
  <c r="G15" i="34"/>
  <c r="C13" i="197" s="1"/>
  <c r="F15" i="34"/>
  <c r="C12" i="197" s="1"/>
  <c r="E15" i="34"/>
  <c r="C11" i="197" s="1"/>
  <c r="D15" i="34"/>
  <c r="C10" i="197" s="1"/>
  <c r="C15" i="34"/>
  <c r="C9" i="197" s="1"/>
  <c r="O14" i="34"/>
  <c r="C21" i="196" s="1"/>
  <c r="M14" i="34"/>
  <c r="C19" i="196" s="1"/>
  <c r="L14" i="34"/>
  <c r="C18" i="196" s="1"/>
  <c r="K14" i="34"/>
  <c r="C17" i="196" s="1"/>
  <c r="J14" i="34"/>
  <c r="C16" i="196" s="1"/>
  <c r="I14" i="34"/>
  <c r="C15" i="196" s="1"/>
  <c r="H14" i="34"/>
  <c r="C14" i="196" s="1"/>
  <c r="G14" i="34"/>
  <c r="C13" i="196" s="1"/>
  <c r="F14" i="34"/>
  <c r="C12" i="196" s="1"/>
  <c r="E14" i="34"/>
  <c r="C11" i="196" s="1"/>
  <c r="D14" i="34"/>
  <c r="C10" i="196" s="1"/>
  <c r="C14" i="34"/>
  <c r="C9" i="196" s="1"/>
  <c r="O13" i="34"/>
  <c r="C21" i="195" s="1"/>
  <c r="M13" i="34"/>
  <c r="C19" i="195" s="1"/>
  <c r="L13" i="34"/>
  <c r="C18" i="195" s="1"/>
  <c r="K13" i="34"/>
  <c r="C17" i="195" s="1"/>
  <c r="J13" i="34"/>
  <c r="C16" i="195" s="1"/>
  <c r="I13" i="34"/>
  <c r="C15" i="195" s="1"/>
  <c r="H13" i="34"/>
  <c r="C14" i="195" s="1"/>
  <c r="G13" i="34"/>
  <c r="C13" i="195" s="1"/>
  <c r="F13" i="34"/>
  <c r="C12" i="195" s="1"/>
  <c r="E13" i="34"/>
  <c r="C11" i="195" s="1"/>
  <c r="D13" i="34"/>
  <c r="C10" i="195" s="1"/>
  <c r="C13" i="34"/>
  <c r="C9" i="195" s="1"/>
  <c r="O12" i="34"/>
  <c r="C21" i="194" s="1"/>
  <c r="M12" i="34"/>
  <c r="C19" i="194" s="1"/>
  <c r="L12" i="34"/>
  <c r="C18" i="194" s="1"/>
  <c r="K12" i="34"/>
  <c r="C17" i="194" s="1"/>
  <c r="J12" i="34"/>
  <c r="C16" i="194" s="1"/>
  <c r="I12" i="34"/>
  <c r="C15" i="194" s="1"/>
  <c r="H12" i="34"/>
  <c r="C14" i="194" s="1"/>
  <c r="G12" i="34"/>
  <c r="C13" i="194" s="1"/>
  <c r="F12" i="34"/>
  <c r="C12" i="194" s="1"/>
  <c r="E12" i="34"/>
  <c r="C11" i="194" s="1"/>
  <c r="D12" i="34"/>
  <c r="C10" i="194" s="1"/>
  <c r="C12" i="34"/>
  <c r="C9" i="194" s="1"/>
  <c r="O11" i="34"/>
  <c r="C21" i="193" s="1"/>
  <c r="M11" i="34"/>
  <c r="C19" i="193" s="1"/>
  <c r="L11" i="34"/>
  <c r="C18" i="193" s="1"/>
  <c r="K11" i="34"/>
  <c r="C17" i="193" s="1"/>
  <c r="J11" i="34"/>
  <c r="C16" i="193" s="1"/>
  <c r="I11" i="34"/>
  <c r="C15" i="193" s="1"/>
  <c r="H11" i="34"/>
  <c r="C14" i="193" s="1"/>
  <c r="G11" i="34"/>
  <c r="C13" i="193" s="1"/>
  <c r="F11" i="34"/>
  <c r="C12" i="193" s="1"/>
  <c r="E11" i="34"/>
  <c r="C11" i="193" s="1"/>
  <c r="D11" i="34"/>
  <c r="C10" i="193" s="1"/>
  <c r="C11" i="34"/>
  <c r="C9" i="193" s="1"/>
  <c r="O10" i="34"/>
  <c r="C21" i="192" s="1"/>
  <c r="M10" i="34"/>
  <c r="C19" i="192" s="1"/>
  <c r="L10" i="34"/>
  <c r="C18" i="192" s="1"/>
  <c r="K10" i="34"/>
  <c r="C17" i="192" s="1"/>
  <c r="J10" i="34"/>
  <c r="C16" i="192" s="1"/>
  <c r="I10" i="34"/>
  <c r="C15" i="192" s="1"/>
  <c r="H10" i="34"/>
  <c r="C14" i="192" s="1"/>
  <c r="G10" i="34"/>
  <c r="C13" i="192" s="1"/>
  <c r="F10" i="34"/>
  <c r="C12" i="192" s="1"/>
  <c r="E10" i="34"/>
  <c r="C11" i="192" s="1"/>
  <c r="D10" i="34"/>
  <c r="C10" i="192" s="1"/>
  <c r="C10" i="34"/>
  <c r="C9" i="192" s="1"/>
  <c r="O9" i="34"/>
  <c r="C21" i="191" s="1"/>
  <c r="M9" i="34"/>
  <c r="C19" i="191" s="1"/>
  <c r="L9" i="34"/>
  <c r="C18" i="191" s="1"/>
  <c r="K9" i="34"/>
  <c r="C17" i="191" s="1"/>
  <c r="J9" i="34"/>
  <c r="C16" i="191" s="1"/>
  <c r="I9" i="34"/>
  <c r="C15" i="191" s="1"/>
  <c r="H9" i="34"/>
  <c r="C14" i="191" s="1"/>
  <c r="G9" i="34"/>
  <c r="C13" i="191" s="1"/>
  <c r="F9" i="34"/>
  <c r="C12" i="191" s="1"/>
  <c r="E9" i="34"/>
  <c r="C11" i="191" s="1"/>
  <c r="D9" i="34"/>
  <c r="C10" i="191" s="1"/>
  <c r="C9" i="34"/>
  <c r="C9" i="191" s="1"/>
  <c r="O8" i="34"/>
  <c r="C21" i="190" s="1"/>
  <c r="M8" i="34"/>
  <c r="C19" i="190" s="1"/>
  <c r="L8" i="34"/>
  <c r="C18" i="190" s="1"/>
  <c r="K8" i="34"/>
  <c r="C17" i="190" s="1"/>
  <c r="J8" i="34"/>
  <c r="C16" i="190" s="1"/>
  <c r="I8" i="34"/>
  <c r="C15" i="190" s="1"/>
  <c r="H8" i="34"/>
  <c r="C14" i="190" s="1"/>
  <c r="G8" i="34"/>
  <c r="C13" i="190" s="1"/>
  <c r="F8" i="34"/>
  <c r="C12" i="190" s="1"/>
  <c r="E8" i="34"/>
  <c r="C11" i="190" s="1"/>
  <c r="D8" i="34"/>
  <c r="C10" i="190" s="1"/>
  <c r="C8" i="34"/>
  <c r="C9" i="190" s="1"/>
  <c r="O7" i="34"/>
  <c r="C21" i="189" s="1"/>
  <c r="M7" i="34"/>
  <c r="C19" i="189" s="1"/>
  <c r="L7" i="34"/>
  <c r="C18" i="189" s="1"/>
  <c r="K7" i="34"/>
  <c r="C17" i="189" s="1"/>
  <c r="J7" i="34"/>
  <c r="C16" i="189" s="1"/>
  <c r="I7" i="34"/>
  <c r="C15" i="189" s="1"/>
  <c r="H7" i="34"/>
  <c r="C14" i="189" s="1"/>
  <c r="G7" i="34"/>
  <c r="C13" i="189" s="1"/>
  <c r="F7" i="34"/>
  <c r="C12" i="189" s="1"/>
  <c r="E7" i="34"/>
  <c r="C11" i="189" s="1"/>
  <c r="D7" i="34"/>
  <c r="C10" i="189" s="1"/>
  <c r="C7" i="34"/>
  <c r="C9" i="189" s="1"/>
  <c r="O6" i="34"/>
  <c r="C21" i="188" s="1"/>
  <c r="M6" i="34"/>
  <c r="C19" i="188" s="1"/>
  <c r="L6" i="34"/>
  <c r="C18" i="188" s="1"/>
  <c r="K6" i="34"/>
  <c r="C17" i="188" s="1"/>
  <c r="J6" i="34"/>
  <c r="C16" i="188" s="1"/>
  <c r="I6" i="34"/>
  <c r="C15" i="188" s="1"/>
  <c r="H6" i="34"/>
  <c r="C14" i="188" s="1"/>
  <c r="G6" i="34"/>
  <c r="C13" i="188" s="1"/>
  <c r="F6" i="34"/>
  <c r="C12" i="188" s="1"/>
  <c r="E6" i="34"/>
  <c r="C11" i="188" s="1"/>
  <c r="D6" i="34"/>
  <c r="C10" i="188" s="1"/>
  <c r="C6" i="34"/>
  <c r="C9" i="188" s="1"/>
  <c r="B55" i="27"/>
  <c r="B57" i="43" s="1"/>
  <c r="B54" i="27"/>
  <c r="B56" i="43" s="1"/>
  <c r="B53" i="27"/>
  <c r="B55" i="43" s="1"/>
  <c r="B52" i="27"/>
  <c r="B54" i="43" s="1"/>
  <c r="B51" i="27"/>
  <c r="B53" i="43" s="1"/>
  <c r="B50" i="27"/>
  <c r="B52" i="43" s="1"/>
  <c r="B49" i="27"/>
  <c r="B51" i="43" s="1"/>
  <c r="B48" i="27"/>
  <c r="B50" i="43" s="1"/>
  <c r="B47" i="27"/>
  <c r="B49" i="43" s="1"/>
  <c r="B46" i="27"/>
  <c r="B48" i="43" s="1"/>
  <c r="B45" i="27"/>
  <c r="B47" i="43" s="1"/>
  <c r="B44" i="27"/>
  <c r="B46" i="43" s="1"/>
  <c r="B43" i="27"/>
  <c r="B45" i="43" s="1"/>
  <c r="B42" i="27"/>
  <c r="B44" i="43" s="1"/>
  <c r="B41" i="27"/>
  <c r="B43" i="43" s="1"/>
  <c r="B40" i="27"/>
  <c r="B42" i="43" s="1"/>
  <c r="B39" i="27"/>
  <c r="B41" i="43" s="1"/>
  <c r="B38" i="27"/>
  <c r="B40" i="43" s="1"/>
  <c r="B37" i="27"/>
  <c r="B39" i="43" s="1"/>
  <c r="B36" i="27"/>
  <c r="B38" i="43" s="1"/>
  <c r="B35" i="27"/>
  <c r="B37" i="43" s="1"/>
  <c r="B34" i="27"/>
  <c r="B36" i="43" s="1"/>
  <c r="B33" i="27"/>
  <c r="B35" i="43" s="1"/>
  <c r="B32" i="27"/>
  <c r="B34" i="43" s="1"/>
  <c r="B31" i="27"/>
  <c r="B33" i="43" s="1"/>
  <c r="B30" i="27"/>
  <c r="B32" i="43" s="1"/>
  <c r="B29" i="27"/>
  <c r="B31" i="43" s="1"/>
  <c r="B28" i="27"/>
  <c r="B30" i="43" s="1"/>
  <c r="B27" i="27"/>
  <c r="B29" i="43" s="1"/>
  <c r="B26" i="27"/>
  <c r="B28" i="43" s="1"/>
  <c r="B25" i="27"/>
  <c r="B27" i="43" s="1"/>
  <c r="B24" i="27"/>
  <c r="B26" i="43" s="1"/>
  <c r="B23" i="27"/>
  <c r="B25" i="43" s="1"/>
  <c r="B22" i="27"/>
  <c r="B24" i="43" s="1"/>
  <c r="B21" i="27"/>
  <c r="B23" i="43" s="1"/>
  <c r="B20" i="27"/>
  <c r="B22" i="43" s="1"/>
  <c r="B19" i="27"/>
  <c r="B21" i="43" s="1"/>
  <c r="B18" i="27"/>
  <c r="B20" i="43" s="1"/>
  <c r="B17" i="27"/>
  <c r="B19" i="43" s="1"/>
  <c r="B16" i="27"/>
  <c r="B18" i="43" s="1"/>
  <c r="B15" i="27"/>
  <c r="B17" i="43" s="1"/>
  <c r="B14" i="27"/>
  <c r="B16" i="43" s="1"/>
  <c r="B13" i="27"/>
  <c r="B15" i="43" s="1"/>
  <c r="B12" i="27"/>
  <c r="B14" i="43" s="1"/>
  <c r="B11" i="27"/>
  <c r="B13" i="43" s="1"/>
  <c r="B10" i="27"/>
  <c r="B12" i="43" s="1"/>
  <c r="B9" i="27"/>
  <c r="B11" i="43" s="1"/>
  <c r="B8" i="27"/>
  <c r="B10" i="43" s="1"/>
  <c r="B7" i="27"/>
  <c r="B9" i="43" s="1"/>
  <c r="B6" i="27"/>
  <c r="B8" i="43" s="1"/>
  <c r="C55" i="27"/>
  <c r="F54" i="157" s="1"/>
  <c r="C54" i="27"/>
  <c r="F53" i="157" s="1"/>
  <c r="C53" i="27"/>
  <c r="F52" i="157" s="1"/>
  <c r="C52" i="27"/>
  <c r="F51" i="157" s="1"/>
  <c r="C51" i="27"/>
  <c r="F50" i="157" s="1"/>
  <c r="C50" i="27"/>
  <c r="F49" i="157" s="1"/>
  <c r="C49" i="27"/>
  <c r="F48" i="157" s="1"/>
  <c r="C48" i="27"/>
  <c r="F47" i="157" s="1"/>
  <c r="C47" i="27"/>
  <c r="F46" i="157" s="1"/>
  <c r="C46" i="27"/>
  <c r="F45" i="157" s="1"/>
  <c r="C45" i="27"/>
  <c r="F44" i="157" s="1"/>
  <c r="C44" i="27"/>
  <c r="F43" i="157" s="1"/>
  <c r="C43" i="27"/>
  <c r="F42" i="157" s="1"/>
  <c r="C42" i="27"/>
  <c r="F41" i="157" s="1"/>
  <c r="C41" i="27"/>
  <c r="F40" i="157" s="1"/>
  <c r="C40" i="27"/>
  <c r="F39" i="157" s="1"/>
  <c r="C39" i="27"/>
  <c r="F38" i="157" s="1"/>
  <c r="C38" i="27"/>
  <c r="F37" i="157" s="1"/>
  <c r="C37" i="27"/>
  <c r="F36" i="157" s="1"/>
  <c r="C36" i="27"/>
  <c r="F35" i="157" s="1"/>
  <c r="C35" i="27"/>
  <c r="F34" i="157" s="1"/>
  <c r="C34" i="27"/>
  <c r="F33" i="157" s="1"/>
  <c r="C33" i="27"/>
  <c r="F32" i="157" s="1"/>
  <c r="C32" i="27"/>
  <c r="F31" i="157" s="1"/>
  <c r="C31" i="27"/>
  <c r="F30" i="157" s="1"/>
  <c r="C30" i="27"/>
  <c r="F29" i="157" s="1"/>
  <c r="C29" i="27"/>
  <c r="F28" i="157" s="1"/>
  <c r="C28" i="27"/>
  <c r="F27" i="157" s="1"/>
  <c r="C27" i="27"/>
  <c r="F26" i="157" s="1"/>
  <c r="C26" i="27"/>
  <c r="F25" i="157" s="1"/>
  <c r="C25" i="27"/>
  <c r="F24" i="157" s="1"/>
  <c r="C24" i="27"/>
  <c r="F23" i="157" s="1"/>
  <c r="C23" i="27"/>
  <c r="F22" i="157" s="1"/>
  <c r="C22" i="27"/>
  <c r="F21" i="157" s="1"/>
  <c r="C21" i="27"/>
  <c r="F20" i="157" s="1"/>
  <c r="C20" i="27"/>
  <c r="F19" i="157" s="1"/>
  <c r="C19" i="27"/>
  <c r="F18" i="157" s="1"/>
  <c r="C18" i="27"/>
  <c r="F17" i="157" s="1"/>
  <c r="C17" i="27"/>
  <c r="F16" i="157" s="1"/>
  <c r="C16" i="27"/>
  <c r="F15" i="157" s="1"/>
  <c r="C15" i="27"/>
  <c r="F14" i="157" s="1"/>
  <c r="C14" i="27"/>
  <c r="F13" i="157" s="1"/>
  <c r="C13" i="27"/>
  <c r="F12" i="157" s="1"/>
  <c r="C12" i="27"/>
  <c r="F11" i="157" s="1"/>
  <c r="C11" i="27"/>
  <c r="F10" i="157" s="1"/>
  <c r="C10" i="27"/>
  <c r="F9" i="157" s="1"/>
  <c r="C9" i="27"/>
  <c r="F8" i="157" s="1"/>
  <c r="C8" i="27"/>
  <c r="F7" i="157" s="1"/>
  <c r="C7" i="27"/>
  <c r="F6" i="157" s="1"/>
  <c r="C6" i="27"/>
  <c r="C5" i="27"/>
  <c r="F4" i="157" s="1"/>
  <c r="B5" i="27"/>
  <c r="B7" i="43" s="1"/>
  <c r="E56" i="33"/>
  <c r="C6" i="233" s="1"/>
  <c r="D56" i="33"/>
  <c r="C5" i="233" s="1"/>
  <c r="C56" i="33"/>
  <c r="C4" i="233" s="1"/>
  <c r="E55" i="33"/>
  <c r="C6" i="234" s="1"/>
  <c r="D55" i="33"/>
  <c r="C5" i="234" s="1"/>
  <c r="C55" i="33"/>
  <c r="C4" i="234" s="1"/>
  <c r="E54" i="33"/>
  <c r="C6" i="235" s="1"/>
  <c r="D54" i="33"/>
  <c r="C5" i="235" s="1"/>
  <c r="C54" i="33"/>
  <c r="C4" i="235" s="1"/>
  <c r="E53" i="33"/>
  <c r="C6" i="236" s="1"/>
  <c r="D53" i="33"/>
  <c r="C5" i="236" s="1"/>
  <c r="C53" i="33"/>
  <c r="C4" i="236" s="1"/>
  <c r="E52" i="33"/>
  <c r="C6" i="237" s="1"/>
  <c r="D52" i="33"/>
  <c r="C5" i="237" s="1"/>
  <c r="C52" i="33"/>
  <c r="C4" i="237" s="1"/>
  <c r="E51" i="33"/>
  <c r="C6" i="232" s="1"/>
  <c r="D51" i="33"/>
  <c r="C5" i="232" s="1"/>
  <c r="C51" i="33"/>
  <c r="C4" i="232" s="1"/>
  <c r="E50" i="33"/>
  <c r="C6" i="223" s="1"/>
  <c r="D50" i="33"/>
  <c r="C5" i="223" s="1"/>
  <c r="C50" i="33"/>
  <c r="C4" i="223" s="1"/>
  <c r="E49" i="33"/>
  <c r="C6" i="224" s="1"/>
  <c r="D49" i="33"/>
  <c r="C5" i="224" s="1"/>
  <c r="C49" i="33"/>
  <c r="C4" i="224" s="1"/>
  <c r="E48" i="33"/>
  <c r="C6" i="225" s="1"/>
  <c r="D48" i="33"/>
  <c r="C5" i="225" s="1"/>
  <c r="C48" i="33"/>
  <c r="C4" i="225" s="1"/>
  <c r="E47" i="33"/>
  <c r="C6" i="226" s="1"/>
  <c r="D47" i="33"/>
  <c r="C5" i="226" s="1"/>
  <c r="C47" i="33"/>
  <c r="C4" i="226" s="1"/>
  <c r="E46" i="33"/>
  <c r="C6" i="227" s="1"/>
  <c r="D46" i="33"/>
  <c r="C5" i="227" s="1"/>
  <c r="C46" i="33"/>
  <c r="C4" i="227" s="1"/>
  <c r="E45" i="33"/>
  <c r="C6" i="228" s="1"/>
  <c r="D45" i="33"/>
  <c r="C5" i="228" s="1"/>
  <c r="C45" i="33"/>
  <c r="C4" i="228" s="1"/>
  <c r="E44" i="33"/>
  <c r="C6" i="229" s="1"/>
  <c r="D44" i="33"/>
  <c r="C5" i="229" s="1"/>
  <c r="C44" i="33"/>
  <c r="C4" i="229" s="1"/>
  <c r="E43" i="33"/>
  <c r="C6" i="230" s="1"/>
  <c r="D43" i="33"/>
  <c r="C5" i="230" s="1"/>
  <c r="C43" i="33"/>
  <c r="C4" i="230" s="1"/>
  <c r="E42" i="33"/>
  <c r="C6" i="222" s="1"/>
  <c r="D42" i="33"/>
  <c r="C5" i="222" s="1"/>
  <c r="C42" i="33"/>
  <c r="C4" i="222" s="1"/>
  <c r="E41" i="33"/>
  <c r="C6" i="231" s="1"/>
  <c r="D41" i="33"/>
  <c r="C5" i="231" s="1"/>
  <c r="C41" i="33"/>
  <c r="C4" i="231" s="1"/>
  <c r="E40" i="33"/>
  <c r="C6" i="221" s="1"/>
  <c r="D40" i="33"/>
  <c r="C5" i="221" s="1"/>
  <c r="C40" i="33"/>
  <c r="C4" i="221" s="1"/>
  <c r="E39" i="33"/>
  <c r="C6" i="220" s="1"/>
  <c r="D39" i="33"/>
  <c r="C5" i="220" s="1"/>
  <c r="C39" i="33"/>
  <c r="C4" i="220" s="1"/>
  <c r="E38" i="33"/>
  <c r="C6" i="238" s="1"/>
  <c r="D38" i="33"/>
  <c r="C5" i="238" s="1"/>
  <c r="C38" i="33"/>
  <c r="C4" i="238" s="1"/>
  <c r="E37" i="33"/>
  <c r="C6" i="219" s="1"/>
  <c r="D37" i="33"/>
  <c r="C5" i="219" s="1"/>
  <c r="C37" i="33"/>
  <c r="C4" i="219" s="1"/>
  <c r="E36" i="33"/>
  <c r="C6" i="218" s="1"/>
  <c r="D36" i="33"/>
  <c r="C5" i="218" s="1"/>
  <c r="C36" i="33"/>
  <c r="C4" i="218" s="1"/>
  <c r="E35" i="33"/>
  <c r="C6" i="217" s="1"/>
  <c r="D35" i="33"/>
  <c r="C5" i="217" s="1"/>
  <c r="C35" i="33"/>
  <c r="C4" i="217" s="1"/>
  <c r="E34" i="33"/>
  <c r="C6" i="216" s="1"/>
  <c r="D34" i="33"/>
  <c r="C5" i="216" s="1"/>
  <c r="C34" i="33"/>
  <c r="C4" i="216" s="1"/>
  <c r="E33" i="33"/>
  <c r="C6" i="206" s="1"/>
  <c r="D33" i="33"/>
  <c r="C5" i="206" s="1"/>
  <c r="C33" i="33"/>
  <c r="C4" i="206" s="1"/>
  <c r="E32" i="33"/>
  <c r="C6" i="207" s="1"/>
  <c r="D32" i="33"/>
  <c r="C5" i="207" s="1"/>
  <c r="C32" i="33"/>
  <c r="C4" i="207" s="1"/>
  <c r="E31" i="33"/>
  <c r="C6" i="208" s="1"/>
  <c r="D31" i="33"/>
  <c r="C5" i="208" s="1"/>
  <c r="C31" i="33"/>
  <c r="C4" i="208" s="1"/>
  <c r="E30" i="33"/>
  <c r="C6" i="209" s="1"/>
  <c r="D30" i="33"/>
  <c r="C5" i="209" s="1"/>
  <c r="C30" i="33"/>
  <c r="C4" i="209" s="1"/>
  <c r="E29" i="33"/>
  <c r="C6" i="210" s="1"/>
  <c r="D29" i="33"/>
  <c r="C5" i="210" s="1"/>
  <c r="C29" i="33"/>
  <c r="C4" i="210" s="1"/>
  <c r="E28" i="33"/>
  <c r="C6" i="211" s="1"/>
  <c r="D28" i="33"/>
  <c r="C5" i="211" s="1"/>
  <c r="C28" i="33"/>
  <c r="C4" i="211" s="1"/>
  <c r="E27" i="33"/>
  <c r="C6" i="212" s="1"/>
  <c r="D27" i="33"/>
  <c r="C5" i="212" s="1"/>
  <c r="C27" i="33"/>
  <c r="C4" i="212" s="1"/>
  <c r="E26" i="33"/>
  <c r="C6" i="213" s="1"/>
  <c r="D26" i="33"/>
  <c r="C5" i="213" s="1"/>
  <c r="C26" i="33"/>
  <c r="C4" i="213" s="1"/>
  <c r="E25" i="33"/>
  <c r="C6" i="214" s="1"/>
  <c r="D25" i="33"/>
  <c r="C5" i="214" s="1"/>
  <c r="C25" i="33"/>
  <c r="C4" i="214" s="1"/>
  <c r="E24" i="33"/>
  <c r="C6" i="215" s="1"/>
  <c r="D24" i="33"/>
  <c r="C5" i="215" s="1"/>
  <c r="C24" i="33"/>
  <c r="C4" i="215" s="1"/>
  <c r="E23" i="33"/>
  <c r="C6" i="205" s="1"/>
  <c r="D23" i="33"/>
  <c r="C5" i="205" s="1"/>
  <c r="C23" i="33"/>
  <c r="C4" i="205" s="1"/>
  <c r="E22" i="33"/>
  <c r="C6" i="204" s="1"/>
  <c r="D22" i="33"/>
  <c r="C5" i="204" s="1"/>
  <c r="C22" i="33"/>
  <c r="C4" i="204" s="1"/>
  <c r="E21" i="33"/>
  <c r="C6" i="203" s="1"/>
  <c r="D21" i="33"/>
  <c r="C5" i="203" s="1"/>
  <c r="C21" i="33"/>
  <c r="C4" i="203" s="1"/>
  <c r="E20" i="33"/>
  <c r="C6" i="202" s="1"/>
  <c r="D20" i="33"/>
  <c r="C5" i="202" s="1"/>
  <c r="C20" i="33"/>
  <c r="C4" i="202" s="1"/>
  <c r="E19" i="33"/>
  <c r="C6" i="201" s="1"/>
  <c r="D19" i="33"/>
  <c r="C5" i="201" s="1"/>
  <c r="C19" i="33"/>
  <c r="C4" i="201" s="1"/>
  <c r="E18" i="33"/>
  <c r="C6" i="200" s="1"/>
  <c r="D18" i="33"/>
  <c r="C5" i="200" s="1"/>
  <c r="C18" i="33"/>
  <c r="C4" i="200" s="1"/>
  <c r="E17" i="33"/>
  <c r="C6" i="199" s="1"/>
  <c r="D17" i="33"/>
  <c r="C5" i="199" s="1"/>
  <c r="C17" i="33"/>
  <c r="C4" i="199" s="1"/>
  <c r="E16" i="33"/>
  <c r="C6" i="198" s="1"/>
  <c r="D16" i="33"/>
  <c r="C5" i="198" s="1"/>
  <c r="C16" i="33"/>
  <c r="C4" i="198" s="1"/>
  <c r="E15" i="33"/>
  <c r="C6" i="197" s="1"/>
  <c r="D15" i="33"/>
  <c r="C5" i="197" s="1"/>
  <c r="C15" i="33"/>
  <c r="C4" i="197" s="1"/>
  <c r="E14" i="33"/>
  <c r="C6" i="196" s="1"/>
  <c r="D14" i="33"/>
  <c r="C5" i="196" s="1"/>
  <c r="C14" i="33"/>
  <c r="C4" i="196" s="1"/>
  <c r="E13" i="33"/>
  <c r="C6" i="195" s="1"/>
  <c r="D13" i="33"/>
  <c r="C5" i="195" s="1"/>
  <c r="C13" i="33"/>
  <c r="C4" i="195" s="1"/>
  <c r="E12" i="33"/>
  <c r="C6" i="194" s="1"/>
  <c r="D12" i="33"/>
  <c r="C5" i="194" s="1"/>
  <c r="C12" i="33"/>
  <c r="C4" i="194" s="1"/>
  <c r="E11" i="33"/>
  <c r="C6" i="193" s="1"/>
  <c r="D11" i="33"/>
  <c r="C5" i="193" s="1"/>
  <c r="C11" i="33"/>
  <c r="C4" i="193" s="1"/>
  <c r="E10" i="33"/>
  <c r="C6" i="192" s="1"/>
  <c r="D10" i="33"/>
  <c r="C5" i="192" s="1"/>
  <c r="C10" i="33"/>
  <c r="C4" i="192" s="1"/>
  <c r="E9" i="33"/>
  <c r="C6" i="191" s="1"/>
  <c r="D9" i="33"/>
  <c r="C5" i="191" s="1"/>
  <c r="C9" i="33"/>
  <c r="C4" i="191" s="1"/>
  <c r="E8" i="33"/>
  <c r="C6" i="190" s="1"/>
  <c r="D8" i="33"/>
  <c r="C5" i="190" s="1"/>
  <c r="C8" i="33"/>
  <c r="C4" i="190" s="1"/>
  <c r="E7" i="33"/>
  <c r="C6" i="189" s="1"/>
  <c r="D7" i="33"/>
  <c r="C5" i="189" s="1"/>
  <c r="C7" i="33"/>
  <c r="C4" i="189" s="1"/>
  <c r="E6" i="33"/>
  <c r="C6" i="188" s="1"/>
  <c r="D6" i="33"/>
  <c r="C5" i="188" s="1"/>
  <c r="C6" i="33"/>
  <c r="C4" i="188" s="1"/>
  <c r="U56" i="245"/>
  <c r="U55" i="245"/>
  <c r="U54" i="245"/>
  <c r="U53" i="245"/>
  <c r="U52" i="245"/>
  <c r="U51" i="245"/>
  <c r="U50" i="245"/>
  <c r="U49" i="245"/>
  <c r="U48" i="245"/>
  <c r="U47" i="245"/>
  <c r="U46" i="245"/>
  <c r="U45" i="245"/>
  <c r="U44" i="245"/>
  <c r="U43" i="245"/>
  <c r="U42" i="245"/>
  <c r="U41" i="245"/>
  <c r="U40" i="245"/>
  <c r="U39" i="245"/>
  <c r="U38" i="245"/>
  <c r="U37" i="245"/>
  <c r="U36" i="245"/>
  <c r="U35" i="245"/>
  <c r="U34" i="245"/>
  <c r="U33" i="245"/>
  <c r="U32" i="245"/>
  <c r="U31" i="245"/>
  <c r="U30" i="245"/>
  <c r="U29" i="245"/>
  <c r="U28" i="245"/>
  <c r="U27" i="245"/>
  <c r="U26" i="245"/>
  <c r="U25" i="245"/>
  <c r="U24" i="245"/>
  <c r="U23" i="245"/>
  <c r="U22" i="245"/>
  <c r="U21" i="245"/>
  <c r="U20" i="245"/>
  <c r="U19" i="245"/>
  <c r="U18" i="245"/>
  <c r="U17" i="245"/>
  <c r="U16" i="245"/>
  <c r="U15" i="245"/>
  <c r="U14" i="245"/>
  <c r="U13" i="245"/>
  <c r="U12" i="245"/>
  <c r="U11" i="245"/>
  <c r="U10" i="245"/>
  <c r="U9" i="245"/>
  <c r="U8" i="245"/>
  <c r="U7" i="245"/>
  <c r="T56" i="245"/>
  <c r="T55" i="245"/>
  <c r="T54" i="245"/>
  <c r="T53" i="245"/>
  <c r="T52" i="245"/>
  <c r="T51" i="245"/>
  <c r="T50" i="245"/>
  <c r="T49" i="245"/>
  <c r="T48" i="245"/>
  <c r="T47" i="245"/>
  <c r="T46" i="245"/>
  <c r="T45" i="245"/>
  <c r="T44" i="245"/>
  <c r="T43" i="245"/>
  <c r="T42" i="245"/>
  <c r="T41" i="245"/>
  <c r="T40" i="245"/>
  <c r="T39" i="245"/>
  <c r="T38" i="245"/>
  <c r="T37" i="245"/>
  <c r="T36" i="245"/>
  <c r="T35" i="245"/>
  <c r="T34" i="245"/>
  <c r="T33" i="245"/>
  <c r="T32" i="245"/>
  <c r="T31" i="245"/>
  <c r="T30" i="245"/>
  <c r="T29" i="245"/>
  <c r="T28" i="245"/>
  <c r="T27" i="245"/>
  <c r="T26" i="245"/>
  <c r="T25" i="245"/>
  <c r="T24" i="245"/>
  <c r="T23" i="245"/>
  <c r="T22" i="245"/>
  <c r="T21" i="245"/>
  <c r="T20" i="245"/>
  <c r="T19" i="245"/>
  <c r="T18" i="245"/>
  <c r="T17" i="245"/>
  <c r="T16" i="245"/>
  <c r="T15" i="245"/>
  <c r="T14" i="245"/>
  <c r="T13" i="245"/>
  <c r="T12" i="245"/>
  <c r="T11" i="245"/>
  <c r="T10" i="245"/>
  <c r="T9" i="245"/>
  <c r="T8" i="245"/>
  <c r="T7" i="245"/>
  <c r="U6" i="245"/>
  <c r="T6" i="245"/>
  <c r="R56" i="245"/>
  <c r="R55" i="245"/>
  <c r="R54" i="245"/>
  <c r="R53" i="245"/>
  <c r="R52" i="245"/>
  <c r="R51" i="245"/>
  <c r="R50" i="245"/>
  <c r="R49" i="245"/>
  <c r="R48" i="245"/>
  <c r="R47" i="245"/>
  <c r="R46" i="245"/>
  <c r="R45" i="245"/>
  <c r="R44" i="245"/>
  <c r="R43" i="245"/>
  <c r="R42" i="245"/>
  <c r="R41" i="245"/>
  <c r="R40" i="245"/>
  <c r="R39" i="245"/>
  <c r="R38" i="245"/>
  <c r="R37" i="245"/>
  <c r="R36" i="245"/>
  <c r="R35" i="245"/>
  <c r="R34" i="245"/>
  <c r="R33" i="245"/>
  <c r="R32" i="245"/>
  <c r="R31" i="245"/>
  <c r="R30" i="245"/>
  <c r="R29" i="245"/>
  <c r="R28" i="245"/>
  <c r="R27" i="245"/>
  <c r="R26" i="245"/>
  <c r="R25" i="245"/>
  <c r="R24" i="245"/>
  <c r="R23" i="245"/>
  <c r="R22" i="245"/>
  <c r="R21" i="245"/>
  <c r="R20" i="245"/>
  <c r="R19" i="245"/>
  <c r="R18" i="245"/>
  <c r="R17" i="245"/>
  <c r="R16" i="245"/>
  <c r="R15" i="245"/>
  <c r="R14" i="245"/>
  <c r="R13" i="245"/>
  <c r="R12" i="245"/>
  <c r="R11" i="245"/>
  <c r="R10" i="245"/>
  <c r="R9" i="245"/>
  <c r="R8" i="245"/>
  <c r="R7" i="245"/>
  <c r="Q56" i="245"/>
  <c r="S56" i="245" s="1"/>
  <c r="Q55" i="245"/>
  <c r="S55" i="245" s="1"/>
  <c r="Q54" i="245"/>
  <c r="S54" i="245" s="1"/>
  <c r="Q53" i="245"/>
  <c r="S53" i="245" s="1"/>
  <c r="Q52" i="245"/>
  <c r="S52" i="245" s="1"/>
  <c r="Q51" i="245"/>
  <c r="S51" i="245" s="1"/>
  <c r="Q50" i="245"/>
  <c r="S50" i="245" s="1"/>
  <c r="Q49" i="245"/>
  <c r="S49" i="245" s="1"/>
  <c r="Q48" i="245"/>
  <c r="S48" i="245" s="1"/>
  <c r="Q47" i="245"/>
  <c r="S47" i="245" s="1"/>
  <c r="Q46" i="245"/>
  <c r="S46" i="245" s="1"/>
  <c r="Q45" i="245"/>
  <c r="S45" i="245" s="1"/>
  <c r="Q44" i="245"/>
  <c r="S44" i="245" s="1"/>
  <c r="Q43" i="245"/>
  <c r="S43" i="245" s="1"/>
  <c r="Q42" i="245"/>
  <c r="S42" i="245" s="1"/>
  <c r="Q41" i="245"/>
  <c r="S41" i="245" s="1"/>
  <c r="Q40" i="245"/>
  <c r="S40" i="245" s="1"/>
  <c r="Q39" i="245"/>
  <c r="S39" i="245" s="1"/>
  <c r="Q38" i="245"/>
  <c r="S38" i="245" s="1"/>
  <c r="Q37" i="245"/>
  <c r="S37" i="245" s="1"/>
  <c r="Q36" i="245"/>
  <c r="S36" i="245" s="1"/>
  <c r="Q35" i="245"/>
  <c r="S35" i="245" s="1"/>
  <c r="Q34" i="245"/>
  <c r="S34" i="245" s="1"/>
  <c r="Q33" i="245"/>
  <c r="S33" i="245" s="1"/>
  <c r="Q32" i="245"/>
  <c r="S32" i="245" s="1"/>
  <c r="Q31" i="245"/>
  <c r="S31" i="245" s="1"/>
  <c r="Q30" i="245"/>
  <c r="S30" i="245" s="1"/>
  <c r="Q29" i="245"/>
  <c r="S29" i="245" s="1"/>
  <c r="Q28" i="245"/>
  <c r="S28" i="245" s="1"/>
  <c r="Q27" i="245"/>
  <c r="S27" i="245" s="1"/>
  <c r="Q26" i="245"/>
  <c r="S26" i="245" s="1"/>
  <c r="Q25" i="245"/>
  <c r="S25" i="245" s="1"/>
  <c r="Q24" i="245"/>
  <c r="S24" i="245" s="1"/>
  <c r="Q23" i="245"/>
  <c r="S23" i="245" s="1"/>
  <c r="Q22" i="245"/>
  <c r="S22" i="245" s="1"/>
  <c r="Q21" i="245"/>
  <c r="S21" i="245" s="1"/>
  <c r="Q20" i="245"/>
  <c r="S20" i="245" s="1"/>
  <c r="Q19" i="245"/>
  <c r="S19" i="245" s="1"/>
  <c r="Q18" i="245"/>
  <c r="S18" i="245" s="1"/>
  <c r="Q17" i="245"/>
  <c r="S17" i="245" s="1"/>
  <c r="Q16" i="245"/>
  <c r="S16" i="245" s="1"/>
  <c r="Q15" i="245"/>
  <c r="S15" i="245" s="1"/>
  <c r="Q14" i="245"/>
  <c r="S14" i="245" s="1"/>
  <c r="Q13" i="245"/>
  <c r="S13" i="245" s="1"/>
  <c r="Q12" i="245"/>
  <c r="S12" i="245" s="1"/>
  <c r="Q11" i="245"/>
  <c r="S11" i="245" s="1"/>
  <c r="Q10" i="245"/>
  <c r="S10" i="245" s="1"/>
  <c r="Q9" i="245"/>
  <c r="S9" i="245" s="1"/>
  <c r="Q8" i="245"/>
  <c r="S8" i="245" s="1"/>
  <c r="Q7" i="245"/>
  <c r="S7" i="245" s="1"/>
  <c r="D5" i="11"/>
  <c r="C5" i="11"/>
  <c r="R6" i="245"/>
  <c r="Q6" i="245"/>
  <c r="D55" i="27"/>
  <c r="I54" i="157" s="1"/>
  <c r="D54" i="27"/>
  <c r="I53" i="157" s="1"/>
  <c r="D53" i="27"/>
  <c r="I52" i="157" s="1"/>
  <c r="D52" i="27"/>
  <c r="I51" i="157" s="1"/>
  <c r="D51" i="27"/>
  <c r="I50" i="157" s="1"/>
  <c r="D50" i="27"/>
  <c r="I49" i="157" s="1"/>
  <c r="D49" i="27"/>
  <c r="I48" i="157" s="1"/>
  <c r="D48" i="27"/>
  <c r="I47" i="157" s="1"/>
  <c r="D47" i="27"/>
  <c r="I46" i="157" s="1"/>
  <c r="D46" i="27"/>
  <c r="I45" i="157" s="1"/>
  <c r="D45" i="27"/>
  <c r="I44" i="157" s="1"/>
  <c r="D44" i="27"/>
  <c r="I43" i="157" s="1"/>
  <c r="D43" i="27"/>
  <c r="I42" i="157" s="1"/>
  <c r="D42" i="27"/>
  <c r="I41" i="157" s="1"/>
  <c r="D41" i="27"/>
  <c r="I40" i="157" s="1"/>
  <c r="D40" i="27"/>
  <c r="I39" i="157" s="1"/>
  <c r="D39" i="27"/>
  <c r="I38" i="157" s="1"/>
  <c r="D38" i="27"/>
  <c r="I37" i="157" s="1"/>
  <c r="D37" i="27"/>
  <c r="I36" i="157" s="1"/>
  <c r="D36" i="27"/>
  <c r="I35" i="157" s="1"/>
  <c r="D35" i="27"/>
  <c r="I34" i="157" s="1"/>
  <c r="D34" i="27"/>
  <c r="I33" i="157" s="1"/>
  <c r="D33" i="27"/>
  <c r="I32" i="157" s="1"/>
  <c r="D32" i="27"/>
  <c r="I31" i="157" s="1"/>
  <c r="D31" i="27"/>
  <c r="I30" i="157" s="1"/>
  <c r="D30" i="27"/>
  <c r="I29" i="157" s="1"/>
  <c r="D29" i="27"/>
  <c r="I28" i="157" s="1"/>
  <c r="D28" i="27"/>
  <c r="I27" i="157" s="1"/>
  <c r="D27" i="27"/>
  <c r="I26" i="157" s="1"/>
  <c r="D26" i="27"/>
  <c r="I25" i="157" s="1"/>
  <c r="D25" i="27"/>
  <c r="I24" i="157" s="1"/>
  <c r="D24" i="27"/>
  <c r="I23" i="157" s="1"/>
  <c r="D23" i="27"/>
  <c r="I22" i="157" s="1"/>
  <c r="D22" i="27"/>
  <c r="I21" i="157" s="1"/>
  <c r="D21" i="27"/>
  <c r="I20" i="157" s="1"/>
  <c r="D20" i="27"/>
  <c r="I19" i="157" s="1"/>
  <c r="D19" i="27"/>
  <c r="I18" i="157" s="1"/>
  <c r="D18" i="27"/>
  <c r="I17" i="157" s="1"/>
  <c r="D17" i="27"/>
  <c r="I16" i="157" s="1"/>
  <c r="D16" i="27"/>
  <c r="I15" i="157" s="1"/>
  <c r="D15" i="27"/>
  <c r="I14" i="157" s="1"/>
  <c r="D14" i="27"/>
  <c r="I13" i="157" s="1"/>
  <c r="D13" i="27"/>
  <c r="I12" i="157" s="1"/>
  <c r="D12" i="27"/>
  <c r="I11" i="157" s="1"/>
  <c r="D11" i="27"/>
  <c r="I10" i="157" s="1"/>
  <c r="D10" i="27"/>
  <c r="I9" i="157" s="1"/>
  <c r="D9" i="27"/>
  <c r="I8" i="157" s="1"/>
  <c r="D8" i="27"/>
  <c r="I7" i="157" s="1"/>
  <c r="D7" i="27"/>
  <c r="I6" i="157" s="1"/>
  <c r="D6" i="27"/>
  <c r="I5" i="157" s="1"/>
  <c r="D5" i="249"/>
  <c r="B56" i="250"/>
  <c r="B55" i="250"/>
  <c r="B54" i="250"/>
  <c r="B53" i="250"/>
  <c r="B52" i="250"/>
  <c r="B51" i="250"/>
  <c r="B50" i="250"/>
  <c r="B49" i="250"/>
  <c r="B48" i="250"/>
  <c r="B47" i="250"/>
  <c r="B46" i="250"/>
  <c r="B45" i="250"/>
  <c r="B44" i="250"/>
  <c r="B43" i="250"/>
  <c r="B42" i="250"/>
  <c r="B41" i="250"/>
  <c r="B40" i="250"/>
  <c r="B39" i="250"/>
  <c r="B38" i="250"/>
  <c r="B37" i="250"/>
  <c r="B36" i="250"/>
  <c r="B35" i="250"/>
  <c r="B34" i="250"/>
  <c r="B33" i="250"/>
  <c r="B32" i="250"/>
  <c r="B31" i="250"/>
  <c r="B30" i="250"/>
  <c r="B29" i="250"/>
  <c r="B28" i="250"/>
  <c r="B27" i="250"/>
  <c r="B26" i="250"/>
  <c r="B25" i="250"/>
  <c r="B24" i="250"/>
  <c r="B23" i="250"/>
  <c r="B22" i="250"/>
  <c r="B21" i="250"/>
  <c r="B20" i="250"/>
  <c r="B19" i="250"/>
  <c r="B18" i="250"/>
  <c r="B17" i="250"/>
  <c r="B16" i="250"/>
  <c r="B15" i="250"/>
  <c r="B14" i="250"/>
  <c r="B13" i="250"/>
  <c r="B12" i="250"/>
  <c r="B11" i="250"/>
  <c r="B10" i="250"/>
  <c r="B9" i="250"/>
  <c r="B8" i="250"/>
  <c r="B7" i="250"/>
  <c r="B6" i="250"/>
  <c r="F55" i="252"/>
  <c r="F54" i="252"/>
  <c r="F53" i="252"/>
  <c r="F52" i="252"/>
  <c r="F51" i="252"/>
  <c r="F50" i="252"/>
  <c r="F49" i="252"/>
  <c r="F48" i="252"/>
  <c r="F47" i="252"/>
  <c r="F46" i="252"/>
  <c r="F45" i="252"/>
  <c r="F44" i="252"/>
  <c r="F43" i="252"/>
  <c r="F42" i="252"/>
  <c r="F41" i="252"/>
  <c r="F40" i="252"/>
  <c r="F39" i="252"/>
  <c r="F38" i="252"/>
  <c r="F37" i="252"/>
  <c r="F36" i="252"/>
  <c r="F35" i="252"/>
  <c r="F34" i="252"/>
  <c r="F33" i="252"/>
  <c r="F32" i="252"/>
  <c r="F31" i="252"/>
  <c r="F30" i="252"/>
  <c r="F29" i="252"/>
  <c r="F28" i="252"/>
  <c r="F27" i="252"/>
  <c r="F26" i="252"/>
  <c r="F25" i="252"/>
  <c r="F24" i="252"/>
  <c r="F23" i="252"/>
  <c r="F22" i="252"/>
  <c r="F21" i="252"/>
  <c r="F20" i="252"/>
  <c r="F19" i="252"/>
  <c r="F18" i="252"/>
  <c r="F17" i="252"/>
  <c r="F16" i="252"/>
  <c r="F15" i="252"/>
  <c r="F14" i="252"/>
  <c r="F13" i="252"/>
  <c r="F12" i="252"/>
  <c r="F11" i="252"/>
  <c r="F10" i="252"/>
  <c r="F9" i="252"/>
  <c r="F8" i="252"/>
  <c r="F7" i="252"/>
  <c r="F6" i="252"/>
  <c r="F5" i="252"/>
  <c r="B55" i="252"/>
  <c r="B54" i="252"/>
  <c r="B53" i="252"/>
  <c r="B52" i="252"/>
  <c r="B51" i="252"/>
  <c r="B50" i="252"/>
  <c r="B49" i="252"/>
  <c r="B48" i="252"/>
  <c r="B47" i="252"/>
  <c r="B46" i="252"/>
  <c r="B45" i="252"/>
  <c r="B44" i="252"/>
  <c r="B43" i="252"/>
  <c r="B42" i="252"/>
  <c r="B41" i="252"/>
  <c r="B40" i="252"/>
  <c r="B39" i="252"/>
  <c r="B38" i="252"/>
  <c r="B37" i="252"/>
  <c r="B36" i="252"/>
  <c r="B35" i="252"/>
  <c r="B34" i="252"/>
  <c r="B33" i="252"/>
  <c r="B32" i="252"/>
  <c r="B31" i="252"/>
  <c r="B30" i="252"/>
  <c r="B29" i="252"/>
  <c r="B28" i="252"/>
  <c r="B27" i="252"/>
  <c r="B26" i="252"/>
  <c r="B25" i="252"/>
  <c r="B24" i="252"/>
  <c r="B23" i="252"/>
  <c r="B22" i="252"/>
  <c r="B21" i="252"/>
  <c r="B20" i="252"/>
  <c r="B19" i="252"/>
  <c r="B18" i="252"/>
  <c r="B17" i="252"/>
  <c r="B16" i="252"/>
  <c r="B15" i="252"/>
  <c r="B14" i="252"/>
  <c r="B13" i="252"/>
  <c r="B12" i="252"/>
  <c r="B11" i="252"/>
  <c r="B10" i="252"/>
  <c r="B9" i="252"/>
  <c r="B8" i="252"/>
  <c r="B7" i="252"/>
  <c r="B6" i="252"/>
  <c r="B5" i="252"/>
  <c r="B56" i="251"/>
  <c r="B55" i="251"/>
  <c r="B54" i="251"/>
  <c r="B53" i="251"/>
  <c r="B52" i="251"/>
  <c r="B51" i="251"/>
  <c r="B50" i="251"/>
  <c r="B49" i="251"/>
  <c r="B48" i="251"/>
  <c r="B47" i="251"/>
  <c r="B46" i="251"/>
  <c r="B45" i="251"/>
  <c r="B44" i="251"/>
  <c r="B43" i="251"/>
  <c r="B42" i="251"/>
  <c r="B41" i="251"/>
  <c r="B40" i="251"/>
  <c r="B39" i="251"/>
  <c r="B38" i="251"/>
  <c r="B37" i="251"/>
  <c r="B36" i="251"/>
  <c r="B35" i="251"/>
  <c r="B34" i="251"/>
  <c r="B33" i="251"/>
  <c r="B32" i="251"/>
  <c r="B31" i="251"/>
  <c r="B30" i="251"/>
  <c r="B29" i="251"/>
  <c r="B28" i="251"/>
  <c r="B27" i="251"/>
  <c r="B26" i="251"/>
  <c r="B25" i="251"/>
  <c r="B24" i="251"/>
  <c r="B23" i="251"/>
  <c r="B22" i="251"/>
  <c r="B21" i="251"/>
  <c r="B20" i="251"/>
  <c r="B19" i="251"/>
  <c r="B18" i="251"/>
  <c r="B17" i="251"/>
  <c r="B16" i="251"/>
  <c r="B15" i="251"/>
  <c r="B14" i="251"/>
  <c r="B13" i="251"/>
  <c r="B12" i="251"/>
  <c r="B11" i="251"/>
  <c r="B10" i="251"/>
  <c r="B9" i="251"/>
  <c r="B8" i="251"/>
  <c r="B7" i="251"/>
  <c r="B6" i="251"/>
  <c r="H4" i="252"/>
  <c r="G4" i="252"/>
  <c r="F4" i="252"/>
  <c r="E4" i="252"/>
  <c r="D4" i="252"/>
  <c r="C4" i="252"/>
  <c r="O5" i="251"/>
  <c r="M5" i="251"/>
  <c r="L5" i="251"/>
  <c r="K5" i="251"/>
  <c r="J5" i="251"/>
  <c r="I5" i="251"/>
  <c r="H5" i="251"/>
  <c r="G5" i="251"/>
  <c r="F5" i="251"/>
  <c r="E5" i="251"/>
  <c r="D5" i="251"/>
  <c r="C5" i="251"/>
  <c r="E5" i="250"/>
  <c r="D5" i="250"/>
  <c r="C5" i="250"/>
  <c r="B5" i="250"/>
  <c r="C5" i="249"/>
  <c r="I56" i="245"/>
  <c r="I55" i="245"/>
  <c r="I54" i="245"/>
  <c r="I53" i="245"/>
  <c r="I52" i="245"/>
  <c r="I51" i="245"/>
  <c r="I50" i="245"/>
  <c r="I49" i="245"/>
  <c r="I48" i="245"/>
  <c r="I47" i="245"/>
  <c r="I46" i="245"/>
  <c r="I45" i="245"/>
  <c r="I44" i="245"/>
  <c r="I43" i="245"/>
  <c r="I42" i="245"/>
  <c r="I41" i="245"/>
  <c r="I40" i="245"/>
  <c r="I39" i="245"/>
  <c r="I38" i="245"/>
  <c r="I37" i="245"/>
  <c r="I36" i="245"/>
  <c r="I35" i="245"/>
  <c r="I34" i="245"/>
  <c r="I33" i="245"/>
  <c r="I32" i="245"/>
  <c r="I31" i="245"/>
  <c r="I30" i="245"/>
  <c r="I29" i="245"/>
  <c r="I28" i="245"/>
  <c r="I27" i="245"/>
  <c r="I26" i="245"/>
  <c r="I25" i="245"/>
  <c r="I24" i="245"/>
  <c r="I23" i="245"/>
  <c r="I22" i="245"/>
  <c r="I21" i="245"/>
  <c r="I20" i="245"/>
  <c r="I19" i="245"/>
  <c r="I18" i="245"/>
  <c r="I17" i="245"/>
  <c r="I16" i="245"/>
  <c r="I15" i="245"/>
  <c r="I14" i="245"/>
  <c r="I13" i="245"/>
  <c r="I12" i="245"/>
  <c r="I11" i="245"/>
  <c r="I10" i="245"/>
  <c r="I9" i="245"/>
  <c r="I8" i="245"/>
  <c r="I7" i="245"/>
  <c r="H56" i="245"/>
  <c r="J56" i="245" s="1"/>
  <c r="H55" i="245"/>
  <c r="J55" i="245" s="1"/>
  <c r="H54" i="245"/>
  <c r="J54" i="245" s="1"/>
  <c r="H53" i="245"/>
  <c r="J53" i="245" s="1"/>
  <c r="H52" i="245"/>
  <c r="J52" i="245" s="1"/>
  <c r="H51" i="245"/>
  <c r="J51" i="245" s="1"/>
  <c r="H50" i="245"/>
  <c r="J50" i="245" s="1"/>
  <c r="H49" i="245"/>
  <c r="J49" i="245" s="1"/>
  <c r="H48" i="245"/>
  <c r="J48" i="245" s="1"/>
  <c r="H47" i="245"/>
  <c r="J47" i="245" s="1"/>
  <c r="H46" i="245"/>
  <c r="J46" i="245" s="1"/>
  <c r="H45" i="245"/>
  <c r="J45" i="245" s="1"/>
  <c r="H44" i="245"/>
  <c r="J44" i="245" s="1"/>
  <c r="H43" i="245"/>
  <c r="J43" i="245" s="1"/>
  <c r="H42" i="245"/>
  <c r="J42" i="245" s="1"/>
  <c r="H41" i="245"/>
  <c r="J41" i="245" s="1"/>
  <c r="H40" i="245"/>
  <c r="J40" i="245" s="1"/>
  <c r="H39" i="245"/>
  <c r="J39" i="245" s="1"/>
  <c r="H38" i="245"/>
  <c r="J38" i="245" s="1"/>
  <c r="H37" i="245"/>
  <c r="J37" i="245" s="1"/>
  <c r="H36" i="245"/>
  <c r="J36" i="245" s="1"/>
  <c r="H35" i="245"/>
  <c r="J35" i="245" s="1"/>
  <c r="H34" i="245"/>
  <c r="J34" i="245" s="1"/>
  <c r="H33" i="245"/>
  <c r="J33" i="245" s="1"/>
  <c r="H32" i="245"/>
  <c r="J32" i="245" s="1"/>
  <c r="H31" i="245"/>
  <c r="J31" i="245" s="1"/>
  <c r="H30" i="245"/>
  <c r="J30" i="245" s="1"/>
  <c r="H29" i="245"/>
  <c r="J29" i="245" s="1"/>
  <c r="H28" i="245"/>
  <c r="J28" i="245" s="1"/>
  <c r="H27" i="245"/>
  <c r="J27" i="245" s="1"/>
  <c r="H26" i="245"/>
  <c r="J26" i="245" s="1"/>
  <c r="H25" i="245"/>
  <c r="J25" i="245" s="1"/>
  <c r="H24" i="245"/>
  <c r="J24" i="245" s="1"/>
  <c r="H23" i="245"/>
  <c r="J23" i="245" s="1"/>
  <c r="H22" i="245"/>
  <c r="J22" i="245" s="1"/>
  <c r="H21" i="245"/>
  <c r="J21" i="245" s="1"/>
  <c r="H20" i="245"/>
  <c r="J20" i="245" s="1"/>
  <c r="H19" i="245"/>
  <c r="J19" i="245" s="1"/>
  <c r="H18" i="245"/>
  <c r="J18" i="245" s="1"/>
  <c r="H17" i="245"/>
  <c r="J17" i="245" s="1"/>
  <c r="H16" i="245"/>
  <c r="J16" i="245" s="1"/>
  <c r="H15" i="245"/>
  <c r="J15" i="245" s="1"/>
  <c r="H14" i="245"/>
  <c r="J14" i="245" s="1"/>
  <c r="H13" i="245"/>
  <c r="J13" i="245" s="1"/>
  <c r="H12" i="245"/>
  <c r="J12" i="245" s="1"/>
  <c r="H11" i="245"/>
  <c r="J11" i="245" s="1"/>
  <c r="H10" i="245"/>
  <c r="J10" i="245" s="1"/>
  <c r="H9" i="245"/>
  <c r="J9" i="245" s="1"/>
  <c r="H8" i="245"/>
  <c r="J8" i="245" s="1"/>
  <c r="H7" i="245"/>
  <c r="J7" i="245" s="1"/>
  <c r="I6" i="245"/>
  <c r="I5" i="245" s="1"/>
  <c r="H6" i="245"/>
  <c r="B5" i="246"/>
  <c r="C5" i="246"/>
  <c r="B8" i="178" s="1"/>
  <c r="R5" i="245"/>
  <c r="T5" i="245"/>
  <c r="Q5" i="245"/>
  <c r="F56" i="245"/>
  <c r="F55" i="245"/>
  <c r="F54" i="245"/>
  <c r="F53" i="245"/>
  <c r="F52" i="245"/>
  <c r="F51" i="245"/>
  <c r="F50" i="245"/>
  <c r="F49" i="245"/>
  <c r="F48" i="245"/>
  <c r="F47" i="245"/>
  <c r="F46" i="245"/>
  <c r="F45" i="245"/>
  <c r="F44" i="245"/>
  <c r="F43" i="245"/>
  <c r="F42" i="245"/>
  <c r="F41" i="245"/>
  <c r="F40" i="245"/>
  <c r="F39" i="245"/>
  <c r="F38" i="245"/>
  <c r="F37" i="245"/>
  <c r="F36" i="245"/>
  <c r="F35" i="245"/>
  <c r="F34" i="245"/>
  <c r="F33" i="245"/>
  <c r="F32" i="245"/>
  <c r="F31" i="245"/>
  <c r="F30" i="245"/>
  <c r="F29" i="245"/>
  <c r="F28" i="245"/>
  <c r="F27" i="245"/>
  <c r="F26" i="245"/>
  <c r="F25" i="245"/>
  <c r="F24" i="245"/>
  <c r="F23" i="245"/>
  <c r="F22" i="245"/>
  <c r="F21" i="245"/>
  <c r="F20" i="245"/>
  <c r="F19" i="245"/>
  <c r="F18" i="245"/>
  <c r="F17" i="245"/>
  <c r="F16" i="245"/>
  <c r="F15" i="245"/>
  <c r="F14" i="245"/>
  <c r="F13" i="245"/>
  <c r="F12" i="245"/>
  <c r="F11" i="245"/>
  <c r="F10" i="245"/>
  <c r="F9" i="245"/>
  <c r="F8" i="245"/>
  <c r="F7" i="245"/>
  <c r="F6" i="245"/>
  <c r="E56" i="245"/>
  <c r="G56" i="245" s="1"/>
  <c r="E55" i="245"/>
  <c r="E54" i="245"/>
  <c r="G54" i="245" s="1"/>
  <c r="E53" i="245"/>
  <c r="E52" i="245"/>
  <c r="G52" i="245" s="1"/>
  <c r="E51" i="245"/>
  <c r="E50" i="245"/>
  <c r="G50" i="245" s="1"/>
  <c r="E49" i="245"/>
  <c r="E48" i="245"/>
  <c r="G48" i="245" s="1"/>
  <c r="E47" i="245"/>
  <c r="E46" i="245"/>
  <c r="G46" i="245" s="1"/>
  <c r="E45" i="245"/>
  <c r="E44" i="245"/>
  <c r="G44" i="245" s="1"/>
  <c r="E43" i="245"/>
  <c r="E42" i="245"/>
  <c r="G42" i="245" s="1"/>
  <c r="E41" i="245"/>
  <c r="E40" i="245"/>
  <c r="G40" i="245" s="1"/>
  <c r="E39" i="245"/>
  <c r="E38" i="245"/>
  <c r="G38" i="245" s="1"/>
  <c r="E37" i="245"/>
  <c r="E36" i="245"/>
  <c r="G36" i="245" s="1"/>
  <c r="E35" i="245"/>
  <c r="E34" i="245"/>
  <c r="G34" i="245" s="1"/>
  <c r="E33" i="245"/>
  <c r="E32" i="245"/>
  <c r="G32" i="245" s="1"/>
  <c r="E31" i="245"/>
  <c r="E30" i="245"/>
  <c r="G30" i="245" s="1"/>
  <c r="E29" i="245"/>
  <c r="E28" i="245"/>
  <c r="G28" i="245" s="1"/>
  <c r="E27" i="245"/>
  <c r="E26" i="245"/>
  <c r="G26" i="245" s="1"/>
  <c r="E25" i="245"/>
  <c r="G25" i="245" s="1"/>
  <c r="E24" i="245"/>
  <c r="G24" i="245" s="1"/>
  <c r="E23" i="245"/>
  <c r="G23" i="245" s="1"/>
  <c r="E22" i="245"/>
  <c r="G22" i="245" s="1"/>
  <c r="E21" i="245"/>
  <c r="G21" i="245" s="1"/>
  <c r="E20" i="245"/>
  <c r="G20" i="245" s="1"/>
  <c r="E19" i="245"/>
  <c r="G19" i="245" s="1"/>
  <c r="E18" i="245"/>
  <c r="G18" i="245" s="1"/>
  <c r="E17" i="245"/>
  <c r="G17" i="245" s="1"/>
  <c r="E16" i="245"/>
  <c r="G16" i="245" s="1"/>
  <c r="E15" i="245"/>
  <c r="G15" i="245" s="1"/>
  <c r="E14" i="245"/>
  <c r="G14" i="245" s="1"/>
  <c r="E13" i="245"/>
  <c r="G13" i="245" s="1"/>
  <c r="E12" i="245"/>
  <c r="G12" i="245" s="1"/>
  <c r="E11" i="245"/>
  <c r="G11" i="245" s="1"/>
  <c r="E10" i="245"/>
  <c r="G10" i="245" s="1"/>
  <c r="E9" i="245"/>
  <c r="G9" i="245" s="1"/>
  <c r="E8" i="245"/>
  <c r="G8" i="245" s="1"/>
  <c r="E7" i="245"/>
  <c r="G7" i="245" s="1"/>
  <c r="E6" i="245"/>
  <c r="G6" i="245" s="1"/>
  <c r="L5" i="246"/>
  <c r="K5" i="246"/>
  <c r="H5" i="246"/>
  <c r="G5" i="246"/>
  <c r="D56" i="246"/>
  <c r="D55" i="246"/>
  <c r="D54" i="246"/>
  <c r="D53" i="246"/>
  <c r="D52" i="246"/>
  <c r="D51" i="246"/>
  <c r="D50" i="246"/>
  <c r="D49" i="246"/>
  <c r="D48" i="246"/>
  <c r="D47" i="246"/>
  <c r="D46" i="246"/>
  <c r="D45" i="246"/>
  <c r="D44" i="246"/>
  <c r="D43" i="246"/>
  <c r="D42" i="246"/>
  <c r="D41" i="246"/>
  <c r="D40" i="246"/>
  <c r="D39" i="246"/>
  <c r="D38" i="246"/>
  <c r="D37" i="246"/>
  <c r="D36" i="246"/>
  <c r="D35" i="246"/>
  <c r="D34" i="246"/>
  <c r="D33" i="246"/>
  <c r="D32" i="246"/>
  <c r="D31" i="246"/>
  <c r="D30" i="246"/>
  <c r="D29" i="246"/>
  <c r="D28" i="246"/>
  <c r="D27" i="246"/>
  <c r="D26" i="246"/>
  <c r="D25" i="246"/>
  <c r="D24" i="246"/>
  <c r="D23" i="246"/>
  <c r="D22" i="246"/>
  <c r="D21" i="246"/>
  <c r="D20" i="246"/>
  <c r="D19" i="246"/>
  <c r="D18" i="246"/>
  <c r="D17" i="246"/>
  <c r="D16" i="246"/>
  <c r="D15" i="246"/>
  <c r="D14" i="246"/>
  <c r="D13" i="246"/>
  <c r="D12" i="246"/>
  <c r="D11" i="246"/>
  <c r="D10" i="246"/>
  <c r="D9" i="246"/>
  <c r="D8" i="246"/>
  <c r="D7" i="246"/>
  <c r="D6" i="246"/>
  <c r="F5" i="246"/>
  <c r="E5" i="246"/>
  <c r="F55" i="242"/>
  <c r="F54" i="242"/>
  <c r="F53" i="242"/>
  <c r="F52" i="242"/>
  <c r="F51" i="242"/>
  <c r="F50" i="242"/>
  <c r="F49" i="242"/>
  <c r="F48" i="242"/>
  <c r="F47" i="242"/>
  <c r="F46" i="242"/>
  <c r="F45" i="242"/>
  <c r="F44" i="242"/>
  <c r="F43" i="242"/>
  <c r="F42" i="242"/>
  <c r="F41" i="242"/>
  <c r="F40" i="242"/>
  <c r="F39" i="242"/>
  <c r="F38" i="242"/>
  <c r="F37" i="242"/>
  <c r="F36" i="242"/>
  <c r="F35" i="242"/>
  <c r="F34" i="242"/>
  <c r="F33" i="242"/>
  <c r="F32" i="242"/>
  <c r="F31" i="242"/>
  <c r="F30" i="242"/>
  <c r="F29" i="242"/>
  <c r="F28" i="242"/>
  <c r="F27" i="242"/>
  <c r="F26" i="242"/>
  <c r="F25" i="242"/>
  <c r="F24" i="242"/>
  <c r="F23" i="242"/>
  <c r="F22" i="242"/>
  <c r="F21" i="242"/>
  <c r="F20" i="242"/>
  <c r="F19" i="242"/>
  <c r="F18" i="242"/>
  <c r="F17" i="242"/>
  <c r="F16" i="242"/>
  <c r="F15" i="242"/>
  <c r="F14" i="242"/>
  <c r="F13" i="242"/>
  <c r="F12" i="242"/>
  <c r="F11" i="242"/>
  <c r="F10" i="242"/>
  <c r="F9" i="242"/>
  <c r="F8" i="242"/>
  <c r="F7" i="242"/>
  <c r="F6" i="242"/>
  <c r="F5" i="242"/>
  <c r="B55" i="242"/>
  <c r="B54" i="242"/>
  <c r="B53" i="242"/>
  <c r="B52" i="242"/>
  <c r="B51" i="242"/>
  <c r="B50" i="242"/>
  <c r="B49" i="242"/>
  <c r="B48" i="242"/>
  <c r="B47" i="242"/>
  <c r="B46" i="242"/>
  <c r="B45" i="242"/>
  <c r="B44" i="242"/>
  <c r="B43" i="242"/>
  <c r="B42" i="242"/>
  <c r="B41" i="242"/>
  <c r="B40" i="242"/>
  <c r="B39" i="242"/>
  <c r="B38" i="242"/>
  <c r="B37" i="242"/>
  <c r="B36" i="242"/>
  <c r="B35" i="242"/>
  <c r="B34" i="242"/>
  <c r="B33" i="242"/>
  <c r="B32" i="242"/>
  <c r="B31" i="242"/>
  <c r="B30" i="242"/>
  <c r="B29" i="242"/>
  <c r="B28" i="242"/>
  <c r="B27" i="242"/>
  <c r="B26" i="242"/>
  <c r="B25" i="242"/>
  <c r="B24" i="242"/>
  <c r="B23" i="242"/>
  <c r="B22" i="242"/>
  <c r="B21" i="242"/>
  <c r="B20" i="242"/>
  <c r="B19" i="242"/>
  <c r="B18" i="242"/>
  <c r="B17" i="242"/>
  <c r="B16" i="242"/>
  <c r="B15" i="242"/>
  <c r="B14" i="242"/>
  <c r="B13" i="242"/>
  <c r="B12" i="242"/>
  <c r="B11" i="242"/>
  <c r="B10" i="242"/>
  <c r="B9" i="242"/>
  <c r="B8" i="242"/>
  <c r="B7" i="242"/>
  <c r="B6" i="242"/>
  <c r="B5" i="242"/>
  <c r="B56" i="241"/>
  <c r="B55" i="241"/>
  <c r="B54" i="241"/>
  <c r="B53" i="241"/>
  <c r="B52" i="241"/>
  <c r="B51" i="241"/>
  <c r="B50" i="241"/>
  <c r="B49" i="241"/>
  <c r="B48" i="241"/>
  <c r="B47" i="241"/>
  <c r="B46" i="241"/>
  <c r="B45" i="241"/>
  <c r="B44" i="241"/>
  <c r="B43" i="241"/>
  <c r="B42" i="241"/>
  <c r="B41" i="241"/>
  <c r="B40" i="241"/>
  <c r="B39" i="241"/>
  <c r="B38" i="241"/>
  <c r="B37" i="241"/>
  <c r="B36" i="241"/>
  <c r="B35" i="241"/>
  <c r="B34" i="241"/>
  <c r="B33" i="241"/>
  <c r="B32" i="241"/>
  <c r="B31" i="241"/>
  <c r="B30" i="241"/>
  <c r="B29" i="241"/>
  <c r="B28" i="241"/>
  <c r="B27" i="241"/>
  <c r="B26" i="241"/>
  <c r="B25" i="241"/>
  <c r="B24" i="241"/>
  <c r="B23" i="241"/>
  <c r="B22" i="241"/>
  <c r="B21" i="241"/>
  <c r="B20" i="241"/>
  <c r="B19" i="241"/>
  <c r="B18" i="241"/>
  <c r="B17" i="241"/>
  <c r="B16" i="241"/>
  <c r="B15" i="241"/>
  <c r="B14" i="241"/>
  <c r="B13" i="241"/>
  <c r="B12" i="241"/>
  <c r="B11" i="241"/>
  <c r="B10" i="241"/>
  <c r="B9" i="241"/>
  <c r="B8" i="241"/>
  <c r="B7" i="241"/>
  <c r="B6" i="241"/>
  <c r="F5" i="247"/>
  <c r="E5" i="247"/>
  <c r="D5" i="247"/>
  <c r="C5" i="247"/>
  <c r="B56" i="247"/>
  <c r="I56" i="246" s="1"/>
  <c r="J56" i="246" s="1"/>
  <c r="B55" i="247"/>
  <c r="I55" i="246" s="1"/>
  <c r="J55" i="246" s="1"/>
  <c r="B54" i="247"/>
  <c r="I54" i="246" s="1"/>
  <c r="J54" i="246" s="1"/>
  <c r="B53" i="247"/>
  <c r="I53" i="246" s="1"/>
  <c r="J53" i="246" s="1"/>
  <c r="B52" i="247"/>
  <c r="I52" i="246" s="1"/>
  <c r="J52" i="246" s="1"/>
  <c r="B51" i="247"/>
  <c r="I51" i="246" s="1"/>
  <c r="J51" i="246" s="1"/>
  <c r="B50" i="247"/>
  <c r="I50" i="246" s="1"/>
  <c r="J50" i="246" s="1"/>
  <c r="B49" i="247"/>
  <c r="I49" i="246" s="1"/>
  <c r="J49" i="246" s="1"/>
  <c r="B48" i="247"/>
  <c r="I48" i="246" s="1"/>
  <c r="J48" i="246" s="1"/>
  <c r="B47" i="247"/>
  <c r="I47" i="246" s="1"/>
  <c r="J47" i="246" s="1"/>
  <c r="B46" i="247"/>
  <c r="I46" i="246" s="1"/>
  <c r="J46" i="246" s="1"/>
  <c r="B45" i="247"/>
  <c r="I45" i="246" s="1"/>
  <c r="J45" i="246" s="1"/>
  <c r="B44" i="247"/>
  <c r="I44" i="246" s="1"/>
  <c r="J44" i="246" s="1"/>
  <c r="B43" i="247"/>
  <c r="I43" i="246" s="1"/>
  <c r="J43" i="246" s="1"/>
  <c r="B42" i="247"/>
  <c r="I42" i="246" s="1"/>
  <c r="J42" i="246" s="1"/>
  <c r="B41" i="247"/>
  <c r="I41" i="246" s="1"/>
  <c r="J41" i="246" s="1"/>
  <c r="B40" i="247"/>
  <c r="I40" i="246" s="1"/>
  <c r="J40" i="246" s="1"/>
  <c r="B39" i="247"/>
  <c r="I39" i="246" s="1"/>
  <c r="J39" i="246" s="1"/>
  <c r="B38" i="247"/>
  <c r="I38" i="246" s="1"/>
  <c r="J38" i="246" s="1"/>
  <c r="B37" i="247"/>
  <c r="I37" i="246" s="1"/>
  <c r="J37" i="246" s="1"/>
  <c r="B36" i="247"/>
  <c r="I36" i="246" s="1"/>
  <c r="J36" i="246" s="1"/>
  <c r="B35" i="247"/>
  <c r="I35" i="246" s="1"/>
  <c r="J35" i="246" s="1"/>
  <c r="B34" i="247"/>
  <c r="I34" i="246" s="1"/>
  <c r="J34" i="246" s="1"/>
  <c r="B33" i="247"/>
  <c r="I33" i="246" s="1"/>
  <c r="J33" i="246" s="1"/>
  <c r="B32" i="247"/>
  <c r="I32" i="246" s="1"/>
  <c r="J32" i="246" s="1"/>
  <c r="B31" i="247"/>
  <c r="I31" i="246" s="1"/>
  <c r="J31" i="246" s="1"/>
  <c r="B30" i="247"/>
  <c r="I30" i="246" s="1"/>
  <c r="J30" i="246" s="1"/>
  <c r="B29" i="247"/>
  <c r="I29" i="246" s="1"/>
  <c r="J29" i="246" s="1"/>
  <c r="B28" i="247"/>
  <c r="I28" i="246" s="1"/>
  <c r="J28" i="246" s="1"/>
  <c r="B27" i="247"/>
  <c r="I27" i="246" s="1"/>
  <c r="J27" i="246" s="1"/>
  <c r="B26" i="247"/>
  <c r="I26" i="246" s="1"/>
  <c r="J26" i="246" s="1"/>
  <c r="B25" i="247"/>
  <c r="I25" i="246" s="1"/>
  <c r="J25" i="246" s="1"/>
  <c r="B24" i="247"/>
  <c r="I24" i="246" s="1"/>
  <c r="J24" i="246" s="1"/>
  <c r="B23" i="247"/>
  <c r="I23" i="246" s="1"/>
  <c r="J23" i="246" s="1"/>
  <c r="B22" i="247"/>
  <c r="I22" i="246" s="1"/>
  <c r="J22" i="246" s="1"/>
  <c r="B21" i="247"/>
  <c r="I21" i="246" s="1"/>
  <c r="J21" i="246" s="1"/>
  <c r="B20" i="247"/>
  <c r="I20" i="246" s="1"/>
  <c r="J20" i="246" s="1"/>
  <c r="B19" i="247"/>
  <c r="I19" i="246" s="1"/>
  <c r="J19" i="246" s="1"/>
  <c r="B18" i="247"/>
  <c r="I18" i="246" s="1"/>
  <c r="J18" i="246" s="1"/>
  <c r="B17" i="247"/>
  <c r="I17" i="246" s="1"/>
  <c r="J17" i="246" s="1"/>
  <c r="B16" i="247"/>
  <c r="I16" i="246" s="1"/>
  <c r="J16" i="246" s="1"/>
  <c r="B15" i="247"/>
  <c r="I15" i="246" s="1"/>
  <c r="J15" i="246" s="1"/>
  <c r="B14" i="247"/>
  <c r="I14" i="246" s="1"/>
  <c r="J14" i="246" s="1"/>
  <c r="B13" i="247"/>
  <c r="I13" i="246" s="1"/>
  <c r="J13" i="246" s="1"/>
  <c r="B12" i="247"/>
  <c r="I12" i="246" s="1"/>
  <c r="J12" i="246" s="1"/>
  <c r="B11" i="247"/>
  <c r="I11" i="246" s="1"/>
  <c r="J11" i="246" s="1"/>
  <c r="B10" i="247"/>
  <c r="I10" i="246" s="1"/>
  <c r="J10" i="246" s="1"/>
  <c r="B9" i="247"/>
  <c r="I9" i="246" s="1"/>
  <c r="J9" i="246" s="1"/>
  <c r="B8" i="247"/>
  <c r="I8" i="246" s="1"/>
  <c r="J8" i="246" s="1"/>
  <c r="B7" i="247"/>
  <c r="I7" i="246" s="1"/>
  <c r="J7" i="246" s="1"/>
  <c r="B6" i="247"/>
  <c r="B5" i="247" s="1"/>
  <c r="H4" i="242"/>
  <c r="G4" i="242"/>
  <c r="F4" i="242"/>
  <c r="E4" i="242"/>
  <c r="D4" i="242"/>
  <c r="C4" i="242"/>
  <c r="O5" i="241"/>
  <c r="N5" i="241"/>
  <c r="M5" i="241"/>
  <c r="L5" i="241"/>
  <c r="K5" i="241"/>
  <c r="J5" i="241"/>
  <c r="I5" i="241"/>
  <c r="H5" i="241"/>
  <c r="G5" i="241"/>
  <c r="F5" i="241"/>
  <c r="E5" i="241"/>
  <c r="D5" i="241"/>
  <c r="C5" i="241"/>
  <c r="B5" i="241"/>
  <c r="B4" i="242" l="1"/>
  <c r="B3" i="178"/>
  <c r="I6" i="246"/>
  <c r="J6" i="246" s="1"/>
  <c r="B4" i="252"/>
  <c r="B5" i="251"/>
  <c r="B5" i="249" s="1"/>
  <c r="G27" i="245"/>
  <c r="G29" i="245"/>
  <c r="G31" i="245"/>
  <c r="G33" i="245"/>
  <c r="G35" i="245"/>
  <c r="G37" i="245"/>
  <c r="G39" i="245"/>
  <c r="G41" i="245"/>
  <c r="G43" i="245"/>
  <c r="G45" i="245"/>
  <c r="G47" i="245"/>
  <c r="G49" i="245"/>
  <c r="G51" i="245"/>
  <c r="G53" i="245"/>
  <c r="G55" i="245"/>
  <c r="G5" i="245"/>
  <c r="H5" i="245"/>
  <c r="J6" i="245"/>
  <c r="J5" i="245" s="1"/>
  <c r="C6" i="157"/>
  <c r="C8" i="157"/>
  <c r="C10" i="157"/>
  <c r="C12" i="157"/>
  <c r="C14" i="157"/>
  <c r="C16" i="157"/>
  <c r="C18" i="157"/>
  <c r="C20" i="157"/>
  <c r="C22" i="157"/>
  <c r="C24" i="157"/>
  <c r="C26" i="157"/>
  <c r="C28" i="157"/>
  <c r="C30" i="157"/>
  <c r="C32" i="157"/>
  <c r="C34" i="157"/>
  <c r="C36" i="157"/>
  <c r="C38" i="157"/>
  <c r="C40" i="157"/>
  <c r="C42" i="157"/>
  <c r="C44" i="157"/>
  <c r="C46" i="157"/>
  <c r="C48" i="157"/>
  <c r="C50" i="157"/>
  <c r="C52" i="157"/>
  <c r="C54" i="157"/>
  <c r="C4" i="27"/>
  <c r="F3" i="157" s="1"/>
  <c r="F5" i="157"/>
  <c r="C5" i="157" s="1"/>
  <c r="E5" i="245"/>
  <c r="C7" i="157"/>
  <c r="C9" i="157"/>
  <c r="C11" i="157"/>
  <c r="C13" i="157"/>
  <c r="C15" i="157"/>
  <c r="C17" i="157"/>
  <c r="C19" i="157"/>
  <c r="C21" i="157"/>
  <c r="C23" i="157"/>
  <c r="C25" i="157"/>
  <c r="C27" i="157"/>
  <c r="C29" i="157"/>
  <c r="C31" i="157"/>
  <c r="C33" i="157"/>
  <c r="C35" i="157"/>
  <c r="C37" i="157"/>
  <c r="C39" i="157"/>
  <c r="C41" i="157"/>
  <c r="C43" i="157"/>
  <c r="C45" i="157"/>
  <c r="C47" i="157"/>
  <c r="C49" i="157"/>
  <c r="C51" i="157"/>
  <c r="C53" i="157"/>
  <c r="S6" i="245"/>
  <c r="S5" i="245" s="1"/>
  <c r="D5" i="27"/>
  <c r="V6" i="245"/>
  <c r="F5" i="245"/>
  <c r="J5" i="246"/>
  <c r="I5" i="246"/>
  <c r="D5" i="246"/>
  <c r="D4" i="27" l="1"/>
  <c r="I3" i="157" s="1"/>
  <c r="I4" i="157"/>
  <c r="C4" i="157" s="1"/>
  <c r="D56" i="159"/>
  <c r="D55" i="159"/>
  <c r="D54" i="159"/>
  <c r="D53" i="159"/>
  <c r="D52" i="159"/>
  <c r="D51" i="159"/>
  <c r="D50" i="159"/>
  <c r="D49" i="159"/>
  <c r="D48" i="159"/>
  <c r="D47" i="159"/>
  <c r="D46" i="159"/>
  <c r="D45" i="159"/>
  <c r="D44" i="159"/>
  <c r="D43" i="159"/>
  <c r="D42" i="159"/>
  <c r="D41" i="159"/>
  <c r="D40" i="159"/>
  <c r="D39" i="159"/>
  <c r="D38" i="159"/>
  <c r="D37" i="159"/>
  <c r="D36" i="159"/>
  <c r="D35" i="159"/>
  <c r="D34" i="159"/>
  <c r="D33" i="159"/>
  <c r="D32" i="159"/>
  <c r="D31" i="159"/>
  <c r="D30" i="159"/>
  <c r="D29" i="159"/>
  <c r="D28" i="159"/>
  <c r="D27" i="159"/>
  <c r="D26" i="159"/>
  <c r="D25" i="159"/>
  <c r="D24" i="159"/>
  <c r="D23" i="159"/>
  <c r="D22" i="159"/>
  <c r="D21" i="159"/>
  <c r="D20" i="159"/>
  <c r="D19" i="159"/>
  <c r="D18" i="159"/>
  <c r="D17" i="159"/>
  <c r="D16" i="159"/>
  <c r="D15" i="159"/>
  <c r="D14" i="159"/>
  <c r="D13" i="159"/>
  <c r="D12" i="159"/>
  <c r="D11" i="159"/>
  <c r="D10" i="159"/>
  <c r="D9" i="159"/>
  <c r="D8" i="159"/>
  <c r="D7" i="159"/>
  <c r="D6" i="159"/>
  <c r="B5" i="159"/>
  <c r="D5" i="159" l="1"/>
  <c r="B4" i="178"/>
  <c r="B5" i="178" s="1"/>
  <c r="B5" i="179"/>
  <c r="F19" i="162"/>
  <c r="F55" i="162"/>
  <c r="F54" i="162"/>
  <c r="F53" i="162"/>
  <c r="F52" i="162"/>
  <c r="F51" i="162"/>
  <c r="F50" i="162"/>
  <c r="F49" i="162"/>
  <c r="F48" i="162"/>
  <c r="F47" i="162"/>
  <c r="F46" i="162"/>
  <c r="F45" i="162"/>
  <c r="F44" i="162"/>
  <c r="F43" i="162"/>
  <c r="F42" i="162"/>
  <c r="F41" i="162"/>
  <c r="F40" i="162"/>
  <c r="F39" i="162"/>
  <c r="F38" i="162"/>
  <c r="F37" i="162"/>
  <c r="F36" i="162"/>
  <c r="F35" i="162"/>
  <c r="F34" i="162"/>
  <c r="F33" i="162"/>
  <c r="F32" i="162"/>
  <c r="F31" i="162"/>
  <c r="F30" i="162"/>
  <c r="F29" i="162"/>
  <c r="F28" i="162"/>
  <c r="F27" i="162"/>
  <c r="F26" i="162"/>
  <c r="F25" i="162"/>
  <c r="F24" i="162"/>
  <c r="F23" i="162"/>
  <c r="F22" i="162"/>
  <c r="F21" i="162"/>
  <c r="F20" i="162"/>
  <c r="F18" i="162"/>
  <c r="F17" i="162"/>
  <c r="F16" i="162"/>
  <c r="F15" i="162"/>
  <c r="F14" i="162"/>
  <c r="F13" i="162"/>
  <c r="F12" i="162"/>
  <c r="F11" i="162"/>
  <c r="F10" i="162"/>
  <c r="F9" i="162"/>
  <c r="F8" i="162"/>
  <c r="F7" i="162"/>
  <c r="F6" i="162"/>
  <c r="B55" i="162"/>
  <c r="B54" i="162"/>
  <c r="B53" i="162"/>
  <c r="B52" i="162"/>
  <c r="B51" i="162"/>
  <c r="B50" i="162"/>
  <c r="B49" i="162"/>
  <c r="B48" i="162"/>
  <c r="B47" i="162"/>
  <c r="B46" i="162"/>
  <c r="B45" i="162"/>
  <c r="B44" i="162"/>
  <c r="B43" i="162"/>
  <c r="B42" i="162"/>
  <c r="B41" i="162"/>
  <c r="B40" i="162"/>
  <c r="B39" i="162"/>
  <c r="B38" i="162"/>
  <c r="B37" i="162"/>
  <c r="B36" i="162"/>
  <c r="B35" i="162"/>
  <c r="B34" i="162"/>
  <c r="B33" i="162"/>
  <c r="B32" i="162"/>
  <c r="B31" i="162"/>
  <c r="B30" i="162"/>
  <c r="B29" i="162"/>
  <c r="B28" i="162"/>
  <c r="B27" i="162"/>
  <c r="B26" i="162"/>
  <c r="B25" i="162"/>
  <c r="B24" i="162"/>
  <c r="B23" i="162"/>
  <c r="B22" i="162"/>
  <c r="B21" i="162"/>
  <c r="B20" i="162"/>
  <c r="B19" i="162"/>
  <c r="B18" i="162"/>
  <c r="B17" i="162"/>
  <c r="B16" i="162"/>
  <c r="B15" i="162"/>
  <c r="B14" i="162"/>
  <c r="B13" i="162"/>
  <c r="B12" i="162"/>
  <c r="B11" i="162"/>
  <c r="B10" i="162"/>
  <c r="B9" i="162"/>
  <c r="B8" i="162"/>
  <c r="B7" i="162"/>
  <c r="B6" i="162"/>
  <c r="F5" i="162"/>
  <c r="B5" i="162"/>
  <c r="H4" i="162"/>
  <c r="G4" i="162"/>
  <c r="E4" i="162"/>
  <c r="D4" i="162"/>
  <c r="C4" i="162"/>
  <c r="B56" i="161"/>
  <c r="B55" i="161"/>
  <c r="B54" i="161"/>
  <c r="B53" i="161"/>
  <c r="B52" i="161"/>
  <c r="B51" i="161"/>
  <c r="B50" i="161"/>
  <c r="B49" i="161"/>
  <c r="B48" i="161"/>
  <c r="B47" i="161"/>
  <c r="B46" i="161"/>
  <c r="B45" i="161"/>
  <c r="B44" i="161"/>
  <c r="B43" i="161"/>
  <c r="B42" i="161"/>
  <c r="B41" i="161"/>
  <c r="B40" i="161"/>
  <c r="B39" i="161"/>
  <c r="B38" i="161"/>
  <c r="B37" i="161"/>
  <c r="B36" i="161"/>
  <c r="B35" i="161"/>
  <c r="B34" i="161"/>
  <c r="B33" i="161"/>
  <c r="B32" i="161"/>
  <c r="B31" i="161"/>
  <c r="B30" i="161"/>
  <c r="B29" i="161"/>
  <c r="B28" i="161"/>
  <c r="B27" i="161"/>
  <c r="B26" i="161"/>
  <c r="B25" i="161"/>
  <c r="B24" i="161"/>
  <c r="B23" i="161"/>
  <c r="B22" i="161"/>
  <c r="B21" i="161"/>
  <c r="B20" i="161"/>
  <c r="B19" i="161"/>
  <c r="B18" i="161"/>
  <c r="B17" i="161"/>
  <c r="B16" i="161"/>
  <c r="B15" i="161"/>
  <c r="B14" i="161"/>
  <c r="B13" i="161"/>
  <c r="B12" i="161"/>
  <c r="B11" i="161"/>
  <c r="B10" i="161"/>
  <c r="B9" i="161"/>
  <c r="B8" i="161"/>
  <c r="B7" i="161"/>
  <c r="B6" i="161"/>
  <c r="O5" i="161"/>
  <c r="N5" i="161"/>
  <c r="M5" i="161"/>
  <c r="L5" i="161"/>
  <c r="K5" i="161"/>
  <c r="J5" i="161"/>
  <c r="I5" i="161"/>
  <c r="H5" i="161"/>
  <c r="G5" i="161"/>
  <c r="F5" i="161"/>
  <c r="E5" i="161"/>
  <c r="D5" i="161"/>
  <c r="C5" i="161"/>
  <c r="F5" i="160"/>
  <c r="E5" i="160"/>
  <c r="D5" i="160"/>
  <c r="C5" i="160"/>
  <c r="B56" i="160"/>
  <c r="I56" i="159" s="1"/>
  <c r="B55" i="160"/>
  <c r="I55" i="159" s="1"/>
  <c r="B54" i="160"/>
  <c r="I54" i="159" s="1"/>
  <c r="B53" i="160"/>
  <c r="I53" i="159" s="1"/>
  <c r="B52" i="160"/>
  <c r="I52" i="159" s="1"/>
  <c r="B51" i="160"/>
  <c r="I51" i="159" s="1"/>
  <c r="B50" i="160"/>
  <c r="I50" i="159" s="1"/>
  <c r="B49" i="160"/>
  <c r="I49" i="159" s="1"/>
  <c r="B48" i="160"/>
  <c r="I48" i="159" s="1"/>
  <c r="B47" i="160"/>
  <c r="I47" i="159" s="1"/>
  <c r="B46" i="160"/>
  <c r="I46" i="159" s="1"/>
  <c r="B45" i="160"/>
  <c r="I45" i="159" s="1"/>
  <c r="B44" i="160"/>
  <c r="I44" i="159" s="1"/>
  <c r="B43" i="160"/>
  <c r="I43" i="159" s="1"/>
  <c r="B42" i="160"/>
  <c r="I42" i="159" s="1"/>
  <c r="B41" i="160"/>
  <c r="I41" i="159" s="1"/>
  <c r="B40" i="160"/>
  <c r="I40" i="159" s="1"/>
  <c r="B39" i="160"/>
  <c r="I39" i="159" s="1"/>
  <c r="B38" i="160"/>
  <c r="I38" i="159" s="1"/>
  <c r="B37" i="160"/>
  <c r="I37" i="159" s="1"/>
  <c r="B36" i="160"/>
  <c r="I36" i="159" s="1"/>
  <c r="B35" i="160"/>
  <c r="I35" i="159" s="1"/>
  <c r="B34" i="160"/>
  <c r="I34" i="159" s="1"/>
  <c r="B33" i="160"/>
  <c r="I33" i="159" s="1"/>
  <c r="B32" i="160"/>
  <c r="I32" i="159" s="1"/>
  <c r="B31" i="160"/>
  <c r="I31" i="159" s="1"/>
  <c r="B30" i="160"/>
  <c r="I30" i="159" s="1"/>
  <c r="B29" i="160"/>
  <c r="I29" i="159" s="1"/>
  <c r="B28" i="160"/>
  <c r="I28" i="159" s="1"/>
  <c r="B27" i="160"/>
  <c r="I27" i="159" s="1"/>
  <c r="B26" i="160"/>
  <c r="I26" i="159" s="1"/>
  <c r="B25" i="160"/>
  <c r="I25" i="159" s="1"/>
  <c r="B24" i="160"/>
  <c r="I24" i="159" s="1"/>
  <c r="B23" i="160"/>
  <c r="I23" i="159" s="1"/>
  <c r="B22" i="160"/>
  <c r="I22" i="159" s="1"/>
  <c r="B21" i="160"/>
  <c r="I21" i="159" s="1"/>
  <c r="B20" i="160"/>
  <c r="I20" i="159" s="1"/>
  <c r="B19" i="160"/>
  <c r="I19" i="159" s="1"/>
  <c r="B18" i="160"/>
  <c r="I18" i="159" s="1"/>
  <c r="B17" i="160"/>
  <c r="I17" i="159" s="1"/>
  <c r="B16" i="160"/>
  <c r="I16" i="159" s="1"/>
  <c r="B15" i="160"/>
  <c r="I15" i="159" s="1"/>
  <c r="B14" i="160"/>
  <c r="I14" i="159" s="1"/>
  <c r="B13" i="160"/>
  <c r="I13" i="159" s="1"/>
  <c r="B12" i="160"/>
  <c r="I12" i="159" s="1"/>
  <c r="B11" i="160"/>
  <c r="I11" i="159" s="1"/>
  <c r="B10" i="160"/>
  <c r="I10" i="159" s="1"/>
  <c r="B9" i="160"/>
  <c r="I9" i="159" s="1"/>
  <c r="B8" i="160"/>
  <c r="I8" i="159" s="1"/>
  <c r="B7" i="160"/>
  <c r="I7" i="159" s="1"/>
  <c r="B6" i="160"/>
  <c r="I6" i="159" s="1"/>
  <c r="F4" i="162" l="1"/>
  <c r="B5" i="160"/>
  <c r="G5" i="159" s="1"/>
  <c r="I5" i="159" s="1"/>
  <c r="B5" i="161"/>
  <c r="H5" i="159" s="1"/>
  <c r="B4" i="162"/>
  <c r="J54" i="157" l="1"/>
  <c r="J53" i="157"/>
  <c r="J52" i="157"/>
  <c r="J51" i="157"/>
  <c r="J50" i="157"/>
  <c r="J49" i="157"/>
  <c r="J48" i="157"/>
  <c r="J47" i="157"/>
  <c r="J46" i="157"/>
  <c r="J45" i="157"/>
  <c r="J44" i="157"/>
  <c r="J43" i="157"/>
  <c r="J42" i="157"/>
  <c r="J41" i="157"/>
  <c r="J40" i="157"/>
  <c r="J39" i="157"/>
  <c r="J38" i="157"/>
  <c r="J37" i="157"/>
  <c r="J36" i="157"/>
  <c r="J35" i="157"/>
  <c r="J34" i="157"/>
  <c r="J33" i="157"/>
  <c r="J32" i="157"/>
  <c r="J31" i="157"/>
  <c r="J30" i="157"/>
  <c r="J29" i="157"/>
  <c r="J28" i="157"/>
  <c r="J27" i="157"/>
  <c r="J26" i="157"/>
  <c r="J25" i="157"/>
  <c r="J24" i="157"/>
  <c r="J23" i="157"/>
  <c r="J22" i="157"/>
  <c r="J21" i="157"/>
  <c r="J20" i="157"/>
  <c r="J19" i="157"/>
  <c r="J18" i="157"/>
  <c r="J17" i="157"/>
  <c r="J16" i="157"/>
  <c r="J15" i="157"/>
  <c r="J14" i="157"/>
  <c r="J13" i="157"/>
  <c r="J12" i="157"/>
  <c r="J11" i="157"/>
  <c r="J10" i="157"/>
  <c r="J9" i="157"/>
  <c r="J8" i="157"/>
  <c r="J7" i="157"/>
  <c r="J6" i="157"/>
  <c r="J5" i="157"/>
  <c r="J4" i="157"/>
  <c r="J3" i="157"/>
  <c r="G54" i="157"/>
  <c r="G53" i="157"/>
  <c r="G52" i="157"/>
  <c r="G51" i="157"/>
  <c r="G50" i="157"/>
  <c r="G49" i="157"/>
  <c r="G48" i="157"/>
  <c r="G47" i="157"/>
  <c r="G46" i="157"/>
  <c r="G45" i="157"/>
  <c r="G44" i="157"/>
  <c r="G43" i="157"/>
  <c r="G42" i="157"/>
  <c r="G41" i="157"/>
  <c r="G40" i="157"/>
  <c r="G39" i="157"/>
  <c r="G38" i="157"/>
  <c r="G37" i="157"/>
  <c r="G36" i="157"/>
  <c r="G35" i="157"/>
  <c r="G34" i="157"/>
  <c r="G33" i="157"/>
  <c r="G32" i="157"/>
  <c r="G31" i="157"/>
  <c r="G30" i="157"/>
  <c r="G29" i="157"/>
  <c r="G28" i="157"/>
  <c r="G27" i="157"/>
  <c r="G26" i="157"/>
  <c r="G25" i="157"/>
  <c r="G24" i="157"/>
  <c r="G23" i="157"/>
  <c r="G22" i="157"/>
  <c r="G21" i="157"/>
  <c r="G20" i="157"/>
  <c r="G19" i="157"/>
  <c r="G18" i="157"/>
  <c r="G17" i="157"/>
  <c r="G16" i="157"/>
  <c r="G15" i="157"/>
  <c r="G14" i="157"/>
  <c r="G13" i="157"/>
  <c r="G12" i="157"/>
  <c r="G11" i="157"/>
  <c r="G10" i="157"/>
  <c r="G9" i="157"/>
  <c r="G8" i="157"/>
  <c r="G7" i="157"/>
  <c r="G6" i="157"/>
  <c r="G5" i="157"/>
  <c r="G4" i="157"/>
  <c r="G3" i="157"/>
  <c r="L56" i="245" l="1"/>
  <c r="L55" i="245"/>
  <c r="L54" i="245"/>
  <c r="L53" i="245"/>
  <c r="L52" i="245"/>
  <c r="L51" i="245"/>
  <c r="L50" i="245"/>
  <c r="L49" i="245"/>
  <c r="L48" i="245"/>
  <c r="L47" i="245"/>
  <c r="L46" i="245"/>
  <c r="L45" i="245"/>
  <c r="L44" i="245"/>
  <c r="L43" i="245"/>
  <c r="L42" i="245"/>
  <c r="L41" i="245"/>
  <c r="L40" i="245"/>
  <c r="L39" i="245"/>
  <c r="L38" i="245"/>
  <c r="L37" i="245"/>
  <c r="L36" i="245"/>
  <c r="L35" i="245"/>
  <c r="L34" i="245"/>
  <c r="L33" i="245"/>
  <c r="L32" i="245"/>
  <c r="L31" i="245"/>
  <c r="L30" i="245"/>
  <c r="L29" i="245"/>
  <c r="L28" i="245"/>
  <c r="L27" i="245"/>
  <c r="L26" i="245"/>
  <c r="L25" i="245"/>
  <c r="L24" i="245"/>
  <c r="L23" i="245"/>
  <c r="L22" i="245"/>
  <c r="L21" i="245"/>
  <c r="L20" i="245"/>
  <c r="L19" i="245"/>
  <c r="L18" i="245"/>
  <c r="L17" i="245"/>
  <c r="L16" i="245"/>
  <c r="L15" i="245"/>
  <c r="L14" i="245"/>
  <c r="L13" i="245"/>
  <c r="L12" i="245"/>
  <c r="L11" i="245"/>
  <c r="L10" i="245"/>
  <c r="L9" i="245"/>
  <c r="L8" i="245"/>
  <c r="L7" i="245"/>
  <c r="L6" i="245"/>
  <c r="K56" i="245"/>
  <c r="K54" i="245"/>
  <c r="K53" i="245"/>
  <c r="K52" i="245"/>
  <c r="K51" i="245"/>
  <c r="K50" i="245"/>
  <c r="K49" i="245"/>
  <c r="K48" i="245"/>
  <c r="K46" i="245"/>
  <c r="K44" i="245"/>
  <c r="K43" i="245"/>
  <c r="K42" i="245"/>
  <c r="K41" i="245"/>
  <c r="K40" i="245"/>
  <c r="K38" i="245"/>
  <c r="K37" i="245"/>
  <c r="K36" i="245"/>
  <c r="K35" i="245"/>
  <c r="K34" i="245"/>
  <c r="K32" i="245"/>
  <c r="K30" i="245"/>
  <c r="K28" i="245"/>
  <c r="K27" i="245"/>
  <c r="K26" i="245"/>
  <c r="K25" i="245"/>
  <c r="K24" i="245"/>
  <c r="K22" i="245"/>
  <c r="K20" i="245"/>
  <c r="K18" i="245"/>
  <c r="K16" i="245"/>
  <c r="K14" i="245"/>
  <c r="K12" i="245"/>
  <c r="K10" i="245"/>
  <c r="K9" i="245"/>
  <c r="K8" i="245"/>
  <c r="K6" i="245"/>
  <c r="M6" i="245" l="1"/>
  <c r="M10" i="245"/>
  <c r="M14" i="245"/>
  <c r="M18" i="245"/>
  <c r="M22" i="245"/>
  <c r="K7" i="245"/>
  <c r="M9" i="245"/>
  <c r="K11" i="245"/>
  <c r="K13" i="245"/>
  <c r="K15" i="245"/>
  <c r="K17" i="245"/>
  <c r="K19" i="245"/>
  <c r="K21" i="245"/>
  <c r="K23" i="245"/>
  <c r="M25" i="245"/>
  <c r="M27" i="245"/>
  <c r="K29" i="245"/>
  <c r="K31" i="245"/>
  <c r="K33" i="245"/>
  <c r="M35" i="245"/>
  <c r="M37" i="245"/>
  <c r="K39" i="245"/>
  <c r="M41" i="245"/>
  <c r="M43" i="245"/>
  <c r="K45" i="245"/>
  <c r="K47" i="245"/>
  <c r="M49" i="245"/>
  <c r="M51" i="245"/>
  <c r="M53" i="245"/>
  <c r="K55" i="245"/>
  <c r="L5" i="245"/>
  <c r="M8" i="245"/>
  <c r="M12" i="245"/>
  <c r="M16" i="245"/>
  <c r="M20" i="245"/>
  <c r="M24" i="245"/>
  <c r="M26" i="245"/>
  <c r="M28" i="245"/>
  <c r="M30" i="245"/>
  <c r="M32" i="245"/>
  <c r="M34" i="245"/>
  <c r="M36" i="245"/>
  <c r="M38" i="245"/>
  <c r="M40" i="245"/>
  <c r="M42" i="245"/>
  <c r="M44" i="245"/>
  <c r="M46" i="245"/>
  <c r="M48" i="245"/>
  <c r="M50" i="245"/>
  <c r="M52" i="245"/>
  <c r="M54" i="245"/>
  <c r="M56" i="245"/>
  <c r="F55" i="14"/>
  <c r="F55" i="35" s="1"/>
  <c r="F54" i="14"/>
  <c r="F54" i="35" s="1"/>
  <c r="F53" i="14"/>
  <c r="F53" i="35" s="1"/>
  <c r="F52" i="14"/>
  <c r="F52" i="35" s="1"/>
  <c r="F51" i="14"/>
  <c r="F51" i="35" s="1"/>
  <c r="F50" i="14"/>
  <c r="F50" i="35" s="1"/>
  <c r="F49" i="14"/>
  <c r="F49" i="35" s="1"/>
  <c r="F48" i="14"/>
  <c r="F48" i="35" s="1"/>
  <c r="F47" i="14"/>
  <c r="F47" i="35" s="1"/>
  <c r="F46" i="14"/>
  <c r="F46" i="35" s="1"/>
  <c r="F45" i="14"/>
  <c r="F45" i="35" s="1"/>
  <c r="F44" i="14"/>
  <c r="F44" i="35" s="1"/>
  <c r="F43" i="14"/>
  <c r="F43" i="35" s="1"/>
  <c r="F42" i="14"/>
  <c r="F42" i="35" s="1"/>
  <c r="F41" i="14"/>
  <c r="F41" i="35" s="1"/>
  <c r="F40" i="14"/>
  <c r="F40" i="35" s="1"/>
  <c r="F39" i="14"/>
  <c r="F39" i="35" s="1"/>
  <c r="F38" i="14"/>
  <c r="F38" i="35" s="1"/>
  <c r="F37" i="14"/>
  <c r="F37" i="35" s="1"/>
  <c r="F36" i="14"/>
  <c r="F36" i="35" s="1"/>
  <c r="F35" i="14"/>
  <c r="F35" i="35" s="1"/>
  <c r="F34" i="14"/>
  <c r="F34" i="35" s="1"/>
  <c r="F33" i="14"/>
  <c r="F33" i="35" s="1"/>
  <c r="F32" i="14"/>
  <c r="F32" i="35" s="1"/>
  <c r="F31" i="14"/>
  <c r="F31" i="35" s="1"/>
  <c r="F30" i="14"/>
  <c r="F30" i="35" s="1"/>
  <c r="F29" i="14"/>
  <c r="F29" i="35" s="1"/>
  <c r="F28" i="14"/>
  <c r="F28" i="35" s="1"/>
  <c r="F27" i="14"/>
  <c r="F27" i="35" s="1"/>
  <c r="F26" i="14"/>
  <c r="F26" i="35" s="1"/>
  <c r="F25" i="14"/>
  <c r="F25" i="35" s="1"/>
  <c r="F24" i="14"/>
  <c r="F24" i="35" s="1"/>
  <c r="F23" i="14"/>
  <c r="F23" i="35" s="1"/>
  <c r="F22" i="14"/>
  <c r="F22" i="35" s="1"/>
  <c r="F21" i="14"/>
  <c r="F21" i="35" s="1"/>
  <c r="F20" i="14"/>
  <c r="F20" i="35" s="1"/>
  <c r="F19" i="14"/>
  <c r="F19" i="35" s="1"/>
  <c r="F18" i="14"/>
  <c r="F18" i="35" s="1"/>
  <c r="F17" i="14"/>
  <c r="F17" i="35" s="1"/>
  <c r="F16" i="14"/>
  <c r="F16" i="35" s="1"/>
  <c r="F15" i="14"/>
  <c r="F15" i="35" s="1"/>
  <c r="F14" i="14"/>
  <c r="F14" i="35" s="1"/>
  <c r="F13" i="14"/>
  <c r="F13" i="35" s="1"/>
  <c r="F12" i="14"/>
  <c r="F12" i="35" s="1"/>
  <c r="F11" i="14"/>
  <c r="F11" i="35" s="1"/>
  <c r="F10" i="14"/>
  <c r="F10" i="35" s="1"/>
  <c r="F9" i="14"/>
  <c r="F9" i="35" s="1"/>
  <c r="F8" i="14"/>
  <c r="F8" i="35" s="1"/>
  <c r="F7" i="14"/>
  <c r="F7" i="35" s="1"/>
  <c r="F6" i="14"/>
  <c r="F6" i="35" s="1"/>
  <c r="F5" i="14"/>
  <c r="F5" i="35" s="1"/>
  <c r="B55" i="14"/>
  <c r="B55" i="35" s="1"/>
  <c r="B54" i="14"/>
  <c r="B54" i="35" s="1"/>
  <c r="B53" i="14"/>
  <c r="B53" i="35" s="1"/>
  <c r="B52" i="14"/>
  <c r="B52" i="35" s="1"/>
  <c r="B51" i="14"/>
  <c r="B51" i="35" s="1"/>
  <c r="B50" i="14"/>
  <c r="B50" i="35" s="1"/>
  <c r="B49" i="14"/>
  <c r="B49" i="35" s="1"/>
  <c r="B48" i="14"/>
  <c r="B48" i="35" s="1"/>
  <c r="B47" i="14"/>
  <c r="B47" i="35" s="1"/>
  <c r="B46" i="14"/>
  <c r="B46" i="35" s="1"/>
  <c r="B45" i="14"/>
  <c r="B45" i="35" s="1"/>
  <c r="B44" i="14"/>
  <c r="B44" i="35" s="1"/>
  <c r="B43" i="14"/>
  <c r="B43" i="35" s="1"/>
  <c r="B42" i="14"/>
  <c r="B42" i="35" s="1"/>
  <c r="B41" i="14"/>
  <c r="B41" i="35" s="1"/>
  <c r="B40" i="14"/>
  <c r="B40" i="35" s="1"/>
  <c r="B39" i="14"/>
  <c r="B39" i="35" s="1"/>
  <c r="B38" i="14"/>
  <c r="B38" i="35" s="1"/>
  <c r="B37" i="14"/>
  <c r="B37" i="35" s="1"/>
  <c r="B36" i="14"/>
  <c r="B36" i="35" s="1"/>
  <c r="B35" i="14"/>
  <c r="B35" i="35" s="1"/>
  <c r="B34" i="14"/>
  <c r="B34" i="35" s="1"/>
  <c r="B33" i="14"/>
  <c r="B33" i="35" s="1"/>
  <c r="B32" i="14"/>
  <c r="B32" i="35" s="1"/>
  <c r="B31" i="14"/>
  <c r="B31" i="35" s="1"/>
  <c r="B30" i="14"/>
  <c r="B30" i="35" s="1"/>
  <c r="B29" i="14"/>
  <c r="B29" i="35" s="1"/>
  <c r="B28" i="14"/>
  <c r="B28" i="35" s="1"/>
  <c r="B27" i="14"/>
  <c r="B27" i="35" s="1"/>
  <c r="B26" i="14"/>
  <c r="B26" i="35" s="1"/>
  <c r="B25" i="14"/>
  <c r="B25" i="35" s="1"/>
  <c r="B24" i="14"/>
  <c r="B24" i="35" s="1"/>
  <c r="B23" i="14"/>
  <c r="B23" i="35" s="1"/>
  <c r="B22" i="14"/>
  <c r="B22" i="35" s="1"/>
  <c r="B21" i="14"/>
  <c r="B21" i="35" s="1"/>
  <c r="B20" i="14"/>
  <c r="B20" i="35" s="1"/>
  <c r="B19" i="14"/>
  <c r="B19" i="35" s="1"/>
  <c r="B18" i="14"/>
  <c r="B18" i="35" s="1"/>
  <c r="B17" i="14"/>
  <c r="B17" i="35" s="1"/>
  <c r="B16" i="14"/>
  <c r="B16" i="35" s="1"/>
  <c r="B15" i="14"/>
  <c r="B15" i="35" s="1"/>
  <c r="B14" i="14"/>
  <c r="B14" i="35" s="1"/>
  <c r="B13" i="14"/>
  <c r="B13" i="35" s="1"/>
  <c r="B12" i="14"/>
  <c r="B12" i="35" s="1"/>
  <c r="B11" i="14"/>
  <c r="B11" i="35" s="1"/>
  <c r="B10" i="14"/>
  <c r="B10" i="35" s="1"/>
  <c r="B9" i="14"/>
  <c r="B9" i="35" s="1"/>
  <c r="B8" i="14"/>
  <c r="B8" i="35" s="1"/>
  <c r="B7" i="14"/>
  <c r="B7" i="35" s="1"/>
  <c r="B6" i="14"/>
  <c r="B6" i="35" s="1"/>
  <c r="B5" i="14"/>
  <c r="B5" i="35" s="1"/>
  <c r="B56" i="13"/>
  <c r="B56" i="34" s="1"/>
  <c r="C8" i="233" s="1"/>
  <c r="B55" i="13"/>
  <c r="B55" i="34" s="1"/>
  <c r="C8" i="234" s="1"/>
  <c r="B54" i="13"/>
  <c r="B54" i="34" s="1"/>
  <c r="C8" i="235" s="1"/>
  <c r="B53" i="13"/>
  <c r="B53" i="34" s="1"/>
  <c r="C8" i="236" s="1"/>
  <c r="B52" i="13"/>
  <c r="B52" i="34" s="1"/>
  <c r="C8" i="237" s="1"/>
  <c r="B51" i="13"/>
  <c r="B51" i="34" s="1"/>
  <c r="C8" i="232" s="1"/>
  <c r="B50" i="13"/>
  <c r="B50" i="34" s="1"/>
  <c r="C8" i="223" s="1"/>
  <c r="B49" i="13"/>
  <c r="B49" i="34" s="1"/>
  <c r="C8" i="224" s="1"/>
  <c r="B48" i="13"/>
  <c r="B48" i="34" s="1"/>
  <c r="C8" i="225" s="1"/>
  <c r="B47" i="13"/>
  <c r="B47" i="34" s="1"/>
  <c r="C8" i="226" s="1"/>
  <c r="B46" i="13"/>
  <c r="B46" i="34" s="1"/>
  <c r="C8" i="227" s="1"/>
  <c r="B45" i="13"/>
  <c r="B45" i="34" s="1"/>
  <c r="C8" i="228" s="1"/>
  <c r="B44" i="13"/>
  <c r="B44" i="34" s="1"/>
  <c r="C8" i="229" s="1"/>
  <c r="B43" i="13"/>
  <c r="B43" i="34" s="1"/>
  <c r="C8" i="230" s="1"/>
  <c r="B42" i="13"/>
  <c r="B42" i="34" s="1"/>
  <c r="C8" i="222" s="1"/>
  <c r="B41" i="13"/>
  <c r="B41" i="34" s="1"/>
  <c r="C8" i="231" s="1"/>
  <c r="B40" i="13"/>
  <c r="B40" i="34" s="1"/>
  <c r="C8" i="221" s="1"/>
  <c r="B39" i="13"/>
  <c r="B39" i="34" s="1"/>
  <c r="C8" i="220" s="1"/>
  <c r="B38" i="13"/>
  <c r="B38" i="34" s="1"/>
  <c r="C8" i="238" s="1"/>
  <c r="B37" i="13"/>
  <c r="B37" i="34" s="1"/>
  <c r="C8" i="219" s="1"/>
  <c r="B36" i="13"/>
  <c r="B36" i="34" s="1"/>
  <c r="C8" i="218" s="1"/>
  <c r="B35" i="13"/>
  <c r="B35" i="34" s="1"/>
  <c r="C8" i="217" s="1"/>
  <c r="B34" i="13"/>
  <c r="B34" i="34" s="1"/>
  <c r="C8" i="216" s="1"/>
  <c r="B33" i="13"/>
  <c r="B33" i="34" s="1"/>
  <c r="C8" i="206" s="1"/>
  <c r="B32" i="13"/>
  <c r="B32" i="34" s="1"/>
  <c r="C8" i="207" s="1"/>
  <c r="B31" i="13"/>
  <c r="B31" i="34" s="1"/>
  <c r="C8" i="208" s="1"/>
  <c r="B30" i="13"/>
  <c r="B30" i="34" s="1"/>
  <c r="C8" i="209" s="1"/>
  <c r="B29" i="13"/>
  <c r="B29" i="34" s="1"/>
  <c r="C8" i="210" s="1"/>
  <c r="B28" i="13"/>
  <c r="B28" i="34" s="1"/>
  <c r="C8" i="211" s="1"/>
  <c r="B27" i="13"/>
  <c r="B27" i="34" s="1"/>
  <c r="C8" i="212" s="1"/>
  <c r="B26" i="13"/>
  <c r="B26" i="34" s="1"/>
  <c r="C8" i="213" s="1"/>
  <c r="B25" i="13"/>
  <c r="B25" i="34" s="1"/>
  <c r="C8" i="214" s="1"/>
  <c r="B24" i="13"/>
  <c r="B24" i="34" s="1"/>
  <c r="C8" i="215" s="1"/>
  <c r="B23" i="13"/>
  <c r="B23" i="34" s="1"/>
  <c r="C8" i="205" s="1"/>
  <c r="B22" i="13"/>
  <c r="B22" i="34" s="1"/>
  <c r="C8" i="204" s="1"/>
  <c r="B21" i="13"/>
  <c r="B21" i="34" s="1"/>
  <c r="C8" i="203" s="1"/>
  <c r="B20" i="13"/>
  <c r="B20" i="34" s="1"/>
  <c r="C8" i="202" s="1"/>
  <c r="B19" i="13"/>
  <c r="B19" i="34" s="1"/>
  <c r="C8" i="201" s="1"/>
  <c r="B18" i="13"/>
  <c r="B18" i="34" s="1"/>
  <c r="C8" i="200" s="1"/>
  <c r="B17" i="13"/>
  <c r="B17" i="34" s="1"/>
  <c r="C8" i="199" s="1"/>
  <c r="B16" i="13"/>
  <c r="B16" i="34" s="1"/>
  <c r="C8" i="198" s="1"/>
  <c r="B15" i="13"/>
  <c r="B15" i="34" s="1"/>
  <c r="C8" i="197" s="1"/>
  <c r="B14" i="13"/>
  <c r="B14" i="34" s="1"/>
  <c r="C8" i="196" s="1"/>
  <c r="B13" i="13"/>
  <c r="B13" i="34" s="1"/>
  <c r="C8" i="195" s="1"/>
  <c r="B12" i="13"/>
  <c r="B12" i="34" s="1"/>
  <c r="C8" i="194" s="1"/>
  <c r="B11" i="13"/>
  <c r="B11" i="34" s="1"/>
  <c r="C8" i="193" s="1"/>
  <c r="B10" i="13"/>
  <c r="B10" i="34" s="1"/>
  <c r="C8" i="192" s="1"/>
  <c r="B9" i="13"/>
  <c r="B9" i="34" s="1"/>
  <c r="C8" i="191" s="1"/>
  <c r="B8" i="13"/>
  <c r="B8" i="34" s="1"/>
  <c r="C8" i="190" s="1"/>
  <c r="B7" i="13"/>
  <c r="B7" i="34" s="1"/>
  <c r="C8" i="189" s="1"/>
  <c r="B6" i="13"/>
  <c r="B6" i="34" s="1"/>
  <c r="C8" i="188" s="1"/>
  <c r="B56" i="12"/>
  <c r="B56" i="33" s="1"/>
  <c r="C3" i="233" s="1"/>
  <c r="C22" i="233" s="1"/>
  <c r="C26" i="233" s="1"/>
  <c r="B55" i="12"/>
  <c r="B55" i="33" s="1"/>
  <c r="C3" i="234" s="1"/>
  <c r="C22" i="234" s="1"/>
  <c r="C26" i="234" s="1"/>
  <c r="B54" i="12"/>
  <c r="B54" i="33" s="1"/>
  <c r="C3" i="235" s="1"/>
  <c r="C22" i="235" s="1"/>
  <c r="C26" i="235" s="1"/>
  <c r="B53" i="12"/>
  <c r="B53" i="33" s="1"/>
  <c r="C3" i="236" s="1"/>
  <c r="C22" i="236" s="1"/>
  <c r="C26" i="236" s="1"/>
  <c r="B52" i="12"/>
  <c r="B52" i="33" s="1"/>
  <c r="C3" i="237" s="1"/>
  <c r="C22" i="237" s="1"/>
  <c r="C26" i="237" s="1"/>
  <c r="B51" i="12"/>
  <c r="B51" i="33" s="1"/>
  <c r="C3" i="232" s="1"/>
  <c r="C22" i="232" s="1"/>
  <c r="C26" i="232" s="1"/>
  <c r="B50" i="12"/>
  <c r="B50" i="33" s="1"/>
  <c r="C3" i="223" s="1"/>
  <c r="C22" i="223" s="1"/>
  <c r="C26" i="223" s="1"/>
  <c r="B49" i="12"/>
  <c r="B49" i="33" s="1"/>
  <c r="C3" i="224" s="1"/>
  <c r="C22" i="224" s="1"/>
  <c r="C26" i="224" s="1"/>
  <c r="B48" i="12"/>
  <c r="B48" i="33" s="1"/>
  <c r="C3" i="225" s="1"/>
  <c r="C22" i="225" s="1"/>
  <c r="C26" i="225" s="1"/>
  <c r="B47" i="12"/>
  <c r="B47" i="33" s="1"/>
  <c r="C3" i="226" s="1"/>
  <c r="C22" i="226" s="1"/>
  <c r="C26" i="226" s="1"/>
  <c r="B46" i="12"/>
  <c r="B46" i="33" s="1"/>
  <c r="C3" i="227" s="1"/>
  <c r="C22" i="227" s="1"/>
  <c r="C26" i="227" s="1"/>
  <c r="B45" i="12"/>
  <c r="B45" i="33" s="1"/>
  <c r="C3" i="228" s="1"/>
  <c r="C22" i="228" s="1"/>
  <c r="C26" i="228" s="1"/>
  <c r="B44" i="12"/>
  <c r="B44" i="33" s="1"/>
  <c r="C3" i="229" s="1"/>
  <c r="C22" i="229" s="1"/>
  <c r="C26" i="229" s="1"/>
  <c r="B43" i="12"/>
  <c r="B43" i="33" s="1"/>
  <c r="C3" i="230" s="1"/>
  <c r="C22" i="230" s="1"/>
  <c r="C26" i="230" s="1"/>
  <c r="B42" i="12"/>
  <c r="B42" i="33" s="1"/>
  <c r="C3" i="222" s="1"/>
  <c r="C22" i="222" s="1"/>
  <c r="C26" i="222" s="1"/>
  <c r="B41" i="12"/>
  <c r="B41" i="33" s="1"/>
  <c r="C3" i="231" s="1"/>
  <c r="C22" i="231" s="1"/>
  <c r="C26" i="231" s="1"/>
  <c r="B40" i="12"/>
  <c r="B40" i="33" s="1"/>
  <c r="C3" i="221" s="1"/>
  <c r="C22" i="221" s="1"/>
  <c r="C26" i="221" s="1"/>
  <c r="B39" i="12"/>
  <c r="B39" i="33" s="1"/>
  <c r="C3" i="220" s="1"/>
  <c r="C22" i="220" s="1"/>
  <c r="C26" i="220" s="1"/>
  <c r="B38" i="12"/>
  <c r="B38" i="33" s="1"/>
  <c r="C3" i="238" s="1"/>
  <c r="C22" i="238" s="1"/>
  <c r="C26" i="238" s="1"/>
  <c r="B37" i="12"/>
  <c r="B37" i="33" s="1"/>
  <c r="C3" i="219" s="1"/>
  <c r="C22" i="219" s="1"/>
  <c r="C26" i="219" s="1"/>
  <c r="B36" i="12"/>
  <c r="B36" i="33" s="1"/>
  <c r="C3" i="218" s="1"/>
  <c r="C22" i="218" s="1"/>
  <c r="C26" i="218" s="1"/>
  <c r="B35" i="12"/>
  <c r="B35" i="33" s="1"/>
  <c r="C3" i="217" s="1"/>
  <c r="C22" i="217" s="1"/>
  <c r="C26" i="217" s="1"/>
  <c r="B34" i="12"/>
  <c r="B34" i="33" s="1"/>
  <c r="C3" i="216" s="1"/>
  <c r="C22" i="216" s="1"/>
  <c r="C26" i="216" s="1"/>
  <c r="B33" i="12"/>
  <c r="B33" i="33" s="1"/>
  <c r="C3" i="206" s="1"/>
  <c r="C22" i="206" s="1"/>
  <c r="C26" i="206" s="1"/>
  <c r="B32" i="12"/>
  <c r="B32" i="33" s="1"/>
  <c r="C3" i="207" s="1"/>
  <c r="C22" i="207" s="1"/>
  <c r="C26" i="207" s="1"/>
  <c r="B31" i="12"/>
  <c r="B31" i="33" s="1"/>
  <c r="C3" i="208" s="1"/>
  <c r="C22" i="208" s="1"/>
  <c r="C26" i="208" s="1"/>
  <c r="B30" i="12"/>
  <c r="B30" i="33" s="1"/>
  <c r="C3" i="209" s="1"/>
  <c r="C22" i="209" s="1"/>
  <c r="C26" i="209" s="1"/>
  <c r="B29" i="12"/>
  <c r="B29" i="33" s="1"/>
  <c r="C3" i="210" s="1"/>
  <c r="C22" i="210" s="1"/>
  <c r="C26" i="210" s="1"/>
  <c r="B28" i="12"/>
  <c r="B28" i="33" s="1"/>
  <c r="C3" i="211" s="1"/>
  <c r="B27" i="12"/>
  <c r="B27" i="33" s="1"/>
  <c r="C3" i="212" s="1"/>
  <c r="C22" i="212" s="1"/>
  <c r="C26" i="212" s="1"/>
  <c r="B26" i="12"/>
  <c r="B26" i="33" s="1"/>
  <c r="C3" i="213" s="1"/>
  <c r="C22" i="213" s="1"/>
  <c r="C26" i="213" s="1"/>
  <c r="B25" i="12"/>
  <c r="B25" i="33" s="1"/>
  <c r="C3" i="214" s="1"/>
  <c r="C22" i="214" s="1"/>
  <c r="C26" i="214" s="1"/>
  <c r="B24" i="12"/>
  <c r="B24" i="33" s="1"/>
  <c r="C3" i="215" s="1"/>
  <c r="C22" i="215" s="1"/>
  <c r="C26" i="215" s="1"/>
  <c r="B23" i="12"/>
  <c r="B23" i="33" s="1"/>
  <c r="C3" i="205" s="1"/>
  <c r="C22" i="205" s="1"/>
  <c r="C26" i="205" s="1"/>
  <c r="B22" i="12"/>
  <c r="B22" i="33" s="1"/>
  <c r="C3" i="204" s="1"/>
  <c r="B21" i="12"/>
  <c r="B21" i="33" s="1"/>
  <c r="C3" i="203" s="1"/>
  <c r="C22" i="203" s="1"/>
  <c r="C26" i="203" s="1"/>
  <c r="B20" i="12"/>
  <c r="B20" i="33" s="1"/>
  <c r="C3" i="202" s="1"/>
  <c r="C22" i="202" s="1"/>
  <c r="C26" i="202" s="1"/>
  <c r="B19" i="12"/>
  <c r="B19" i="33" s="1"/>
  <c r="C3" i="201" s="1"/>
  <c r="C22" i="201" s="1"/>
  <c r="C26" i="201" s="1"/>
  <c r="B18" i="12"/>
  <c r="B18" i="33" s="1"/>
  <c r="C3" i="200" s="1"/>
  <c r="C22" i="200" s="1"/>
  <c r="C26" i="200" s="1"/>
  <c r="B17" i="12"/>
  <c r="B17" i="33" s="1"/>
  <c r="C3" i="199" s="1"/>
  <c r="C22" i="199" s="1"/>
  <c r="C26" i="199" s="1"/>
  <c r="B16" i="12"/>
  <c r="B16" i="33" s="1"/>
  <c r="C3" i="198" s="1"/>
  <c r="C22" i="198" s="1"/>
  <c r="C26" i="198" s="1"/>
  <c r="B15" i="12"/>
  <c r="B15" i="33" s="1"/>
  <c r="C3" i="197" s="1"/>
  <c r="C22" i="197" s="1"/>
  <c r="C26" i="197" s="1"/>
  <c r="B14" i="12"/>
  <c r="B14" i="33" s="1"/>
  <c r="C3" i="196" s="1"/>
  <c r="C22" i="196" s="1"/>
  <c r="C26" i="196" s="1"/>
  <c r="B13" i="12"/>
  <c r="B13" i="33" s="1"/>
  <c r="C3" i="195" s="1"/>
  <c r="C22" i="195" s="1"/>
  <c r="C26" i="195" s="1"/>
  <c r="B12" i="12"/>
  <c r="B12" i="33" s="1"/>
  <c r="C3" i="194" s="1"/>
  <c r="C22" i="194" s="1"/>
  <c r="C26" i="194" s="1"/>
  <c r="B11" i="12"/>
  <c r="B11" i="33" s="1"/>
  <c r="C3" i="193" s="1"/>
  <c r="C22" i="193" s="1"/>
  <c r="C26" i="193" s="1"/>
  <c r="B10" i="12"/>
  <c r="B10" i="33" s="1"/>
  <c r="C3" i="192" s="1"/>
  <c r="C22" i="192" s="1"/>
  <c r="C26" i="192" s="1"/>
  <c r="B9" i="12"/>
  <c r="B9" i="33" s="1"/>
  <c r="C3" i="191" s="1"/>
  <c r="C22" i="191" s="1"/>
  <c r="C26" i="191" s="1"/>
  <c r="B8" i="12"/>
  <c r="B8" i="33" s="1"/>
  <c r="C3" i="190" s="1"/>
  <c r="C22" i="190" s="1"/>
  <c r="C26" i="190" s="1"/>
  <c r="B7" i="12"/>
  <c r="B7" i="33" s="1"/>
  <c r="C3" i="189" s="1"/>
  <c r="C22" i="189" s="1"/>
  <c r="C26" i="189" s="1"/>
  <c r="B6" i="12"/>
  <c r="B6" i="33" s="1"/>
  <c r="C3" i="188" s="1"/>
  <c r="C22" i="188" s="1"/>
  <c r="C26" i="188" s="1"/>
  <c r="L5" i="150"/>
  <c r="K5" i="150"/>
  <c r="G56" i="150"/>
  <c r="N56" i="245" s="1"/>
  <c r="B56" i="245" s="1"/>
  <c r="G55" i="150"/>
  <c r="N55" i="245" s="1"/>
  <c r="G54" i="150"/>
  <c r="N54" i="245" s="1"/>
  <c r="B54" i="245" s="1"/>
  <c r="G53" i="150"/>
  <c r="N53" i="245" s="1"/>
  <c r="G52" i="150"/>
  <c r="N52" i="245" s="1"/>
  <c r="B52" i="245" s="1"/>
  <c r="G51" i="150"/>
  <c r="N51" i="245" s="1"/>
  <c r="G50" i="150"/>
  <c r="N50" i="245" s="1"/>
  <c r="B50" i="245" s="1"/>
  <c r="G49" i="150"/>
  <c r="N49" i="245" s="1"/>
  <c r="G48" i="150"/>
  <c r="N48" i="245" s="1"/>
  <c r="B48" i="245" s="1"/>
  <c r="G47" i="150"/>
  <c r="N47" i="245" s="1"/>
  <c r="G46" i="150"/>
  <c r="N46" i="245" s="1"/>
  <c r="B46" i="245" s="1"/>
  <c r="G45" i="150"/>
  <c r="N45" i="245" s="1"/>
  <c r="G44" i="150"/>
  <c r="N44" i="245" s="1"/>
  <c r="B44" i="245" s="1"/>
  <c r="G43" i="150"/>
  <c r="N43" i="245" s="1"/>
  <c r="G42" i="150"/>
  <c r="N42" i="245" s="1"/>
  <c r="B42" i="245" s="1"/>
  <c r="G41" i="150"/>
  <c r="N41" i="245" s="1"/>
  <c r="G40" i="150"/>
  <c r="N40" i="245" s="1"/>
  <c r="B40" i="245" s="1"/>
  <c r="G39" i="150"/>
  <c r="N39" i="245" s="1"/>
  <c r="G38" i="150"/>
  <c r="N38" i="245" s="1"/>
  <c r="B38" i="245" s="1"/>
  <c r="G37" i="150"/>
  <c r="N37" i="245" s="1"/>
  <c r="G36" i="150"/>
  <c r="N36" i="245" s="1"/>
  <c r="B36" i="245" s="1"/>
  <c r="G35" i="150"/>
  <c r="N35" i="245" s="1"/>
  <c r="G34" i="150"/>
  <c r="N34" i="245" s="1"/>
  <c r="B34" i="245" s="1"/>
  <c r="G33" i="150"/>
  <c r="N33" i="245" s="1"/>
  <c r="G32" i="150"/>
  <c r="N32" i="245" s="1"/>
  <c r="B32" i="245" s="1"/>
  <c r="G31" i="150"/>
  <c r="N31" i="245" s="1"/>
  <c r="G30" i="150"/>
  <c r="N30" i="245" s="1"/>
  <c r="B30" i="245" s="1"/>
  <c r="G29" i="150"/>
  <c r="N29" i="245" s="1"/>
  <c r="G28" i="150"/>
  <c r="N28" i="245" s="1"/>
  <c r="B28" i="245" s="1"/>
  <c r="G27" i="150"/>
  <c r="N27" i="245" s="1"/>
  <c r="G26" i="150"/>
  <c r="N26" i="245" s="1"/>
  <c r="B26" i="245" s="1"/>
  <c r="G25" i="150"/>
  <c r="N25" i="245" s="1"/>
  <c r="G24" i="150"/>
  <c r="N24" i="245" s="1"/>
  <c r="B24" i="245" s="1"/>
  <c r="G23" i="150"/>
  <c r="N23" i="245" s="1"/>
  <c r="G22" i="150"/>
  <c r="N22" i="245" s="1"/>
  <c r="G21" i="150"/>
  <c r="N21" i="245" s="1"/>
  <c r="G20" i="150"/>
  <c r="N20" i="245" s="1"/>
  <c r="B20" i="245" s="1"/>
  <c r="G19" i="150"/>
  <c r="N19" i="245" s="1"/>
  <c r="G18" i="150"/>
  <c r="N18" i="245" s="1"/>
  <c r="G17" i="150"/>
  <c r="N17" i="245" s="1"/>
  <c r="G16" i="150"/>
  <c r="N16" i="245" s="1"/>
  <c r="B16" i="245" s="1"/>
  <c r="G15" i="150"/>
  <c r="N15" i="245" s="1"/>
  <c r="G14" i="150"/>
  <c r="N14" i="245" s="1"/>
  <c r="G13" i="150"/>
  <c r="N13" i="245" s="1"/>
  <c r="G12" i="150"/>
  <c r="N12" i="245" s="1"/>
  <c r="B12" i="245" s="1"/>
  <c r="G11" i="150"/>
  <c r="N11" i="245" s="1"/>
  <c r="G10" i="150"/>
  <c r="N10" i="245" s="1"/>
  <c r="G9" i="150"/>
  <c r="N9" i="245" s="1"/>
  <c r="G8" i="150"/>
  <c r="N8" i="245" s="1"/>
  <c r="B8" i="245" s="1"/>
  <c r="G7" i="150"/>
  <c r="N7" i="245" s="1"/>
  <c r="G6" i="150"/>
  <c r="N6" i="245" s="1"/>
  <c r="B56" i="153"/>
  <c r="H56" i="150" s="1"/>
  <c r="O56" i="245" s="1"/>
  <c r="B55" i="153"/>
  <c r="H55" i="150" s="1"/>
  <c r="O55" i="245" s="1"/>
  <c r="B54" i="153"/>
  <c r="H54" i="150" s="1"/>
  <c r="O54" i="245" s="1"/>
  <c r="B53" i="153"/>
  <c r="H53" i="150" s="1"/>
  <c r="O53" i="245" s="1"/>
  <c r="B52" i="153"/>
  <c r="H52" i="150" s="1"/>
  <c r="O52" i="245" s="1"/>
  <c r="B51" i="153"/>
  <c r="H51" i="150" s="1"/>
  <c r="O51" i="245" s="1"/>
  <c r="B50" i="153"/>
  <c r="H50" i="150" s="1"/>
  <c r="O50" i="245" s="1"/>
  <c r="B49" i="153"/>
  <c r="H49" i="150" s="1"/>
  <c r="O49" i="245" s="1"/>
  <c r="B48" i="153"/>
  <c r="H48" i="150" s="1"/>
  <c r="O48" i="245" s="1"/>
  <c r="B47" i="153"/>
  <c r="H47" i="150" s="1"/>
  <c r="O47" i="245" s="1"/>
  <c r="B46" i="153"/>
  <c r="H46" i="150" s="1"/>
  <c r="O46" i="245" s="1"/>
  <c r="B45" i="153"/>
  <c r="H45" i="150" s="1"/>
  <c r="O45" i="245" s="1"/>
  <c r="B44" i="153"/>
  <c r="H44" i="150" s="1"/>
  <c r="O44" i="245" s="1"/>
  <c r="B43" i="153"/>
  <c r="H43" i="150" s="1"/>
  <c r="O43" i="245" s="1"/>
  <c r="B42" i="153"/>
  <c r="H42" i="150" s="1"/>
  <c r="O42" i="245" s="1"/>
  <c r="B41" i="153"/>
  <c r="H41" i="150" s="1"/>
  <c r="O41" i="245" s="1"/>
  <c r="B40" i="153"/>
  <c r="H40" i="150" s="1"/>
  <c r="O40" i="245" s="1"/>
  <c r="B39" i="153"/>
  <c r="H39" i="150" s="1"/>
  <c r="O39" i="245" s="1"/>
  <c r="B38" i="153"/>
  <c r="H38" i="150" s="1"/>
  <c r="O38" i="245" s="1"/>
  <c r="B37" i="153"/>
  <c r="H37" i="150" s="1"/>
  <c r="O37" i="245" s="1"/>
  <c r="B36" i="153"/>
  <c r="H36" i="150" s="1"/>
  <c r="O36" i="245" s="1"/>
  <c r="B35" i="153"/>
  <c r="H35" i="150" s="1"/>
  <c r="O35" i="245" s="1"/>
  <c r="B34" i="153"/>
  <c r="H34" i="150" s="1"/>
  <c r="O34" i="245" s="1"/>
  <c r="B33" i="153"/>
  <c r="H33" i="150" s="1"/>
  <c r="O33" i="245" s="1"/>
  <c r="B32" i="153"/>
  <c r="H32" i="150" s="1"/>
  <c r="O32" i="245" s="1"/>
  <c r="B31" i="153"/>
  <c r="H31" i="150" s="1"/>
  <c r="O31" i="245" s="1"/>
  <c r="B30" i="153"/>
  <c r="H30" i="150" s="1"/>
  <c r="O30" i="245" s="1"/>
  <c r="B29" i="153"/>
  <c r="H29" i="150" s="1"/>
  <c r="O29" i="245" s="1"/>
  <c r="B28" i="153"/>
  <c r="H28" i="150" s="1"/>
  <c r="O28" i="245" s="1"/>
  <c r="B27" i="153"/>
  <c r="H27" i="150" s="1"/>
  <c r="O27" i="245" s="1"/>
  <c r="B26" i="153"/>
  <c r="H26" i="150" s="1"/>
  <c r="O26" i="245" s="1"/>
  <c r="B25" i="153"/>
  <c r="H25" i="150" s="1"/>
  <c r="O25" i="245" s="1"/>
  <c r="B24" i="153"/>
  <c r="H24" i="150" s="1"/>
  <c r="O24" i="245" s="1"/>
  <c r="B23" i="153"/>
  <c r="H23" i="150" s="1"/>
  <c r="O23" i="245" s="1"/>
  <c r="B22" i="153"/>
  <c r="H22" i="150" s="1"/>
  <c r="O22" i="245" s="1"/>
  <c r="B21" i="153"/>
  <c r="H21" i="150" s="1"/>
  <c r="O21" i="245" s="1"/>
  <c r="B20" i="153"/>
  <c r="H20" i="150" s="1"/>
  <c r="O20" i="245" s="1"/>
  <c r="B19" i="153"/>
  <c r="H19" i="150" s="1"/>
  <c r="O19" i="245" s="1"/>
  <c r="B18" i="153"/>
  <c r="H18" i="150" s="1"/>
  <c r="O18" i="245" s="1"/>
  <c r="B17" i="153"/>
  <c r="H17" i="150" s="1"/>
  <c r="O17" i="245" s="1"/>
  <c r="B16" i="153"/>
  <c r="H16" i="150" s="1"/>
  <c r="O16" i="245" s="1"/>
  <c r="B15" i="153"/>
  <c r="H15" i="150" s="1"/>
  <c r="O15" i="245" s="1"/>
  <c r="B14" i="153"/>
  <c r="H14" i="150" s="1"/>
  <c r="O14" i="245" s="1"/>
  <c r="B13" i="153"/>
  <c r="H13" i="150" s="1"/>
  <c r="O13" i="245" s="1"/>
  <c r="B12" i="153"/>
  <c r="H12" i="150" s="1"/>
  <c r="O12" i="245" s="1"/>
  <c r="B11" i="153"/>
  <c r="H11" i="150" s="1"/>
  <c r="O11" i="245" s="1"/>
  <c r="B10" i="153"/>
  <c r="H10" i="150" s="1"/>
  <c r="O10" i="245" s="1"/>
  <c r="B9" i="153"/>
  <c r="H9" i="150" s="1"/>
  <c r="O9" i="245" s="1"/>
  <c r="B8" i="153"/>
  <c r="H8" i="150" s="1"/>
  <c r="O8" i="245" s="1"/>
  <c r="B7" i="153"/>
  <c r="H7" i="150" s="1"/>
  <c r="O7" i="245" s="1"/>
  <c r="B6" i="153"/>
  <c r="H4" i="154"/>
  <c r="G4" i="154"/>
  <c r="E4" i="154"/>
  <c r="D4" i="154"/>
  <c r="C4" i="154"/>
  <c r="O5" i="153"/>
  <c r="N5" i="153"/>
  <c r="M5" i="153"/>
  <c r="L5" i="153"/>
  <c r="K5" i="153"/>
  <c r="J5" i="153"/>
  <c r="I5" i="153"/>
  <c r="H5" i="153"/>
  <c r="G5" i="153"/>
  <c r="F5" i="153"/>
  <c r="E5" i="153"/>
  <c r="D5" i="153"/>
  <c r="C5" i="153"/>
  <c r="F5" i="150"/>
  <c r="F5" i="179" s="1"/>
  <c r="E5" i="150"/>
  <c r="E5" i="179" s="1"/>
  <c r="B4" i="154" l="1"/>
  <c r="C16" i="177"/>
  <c r="D16" i="177" s="1"/>
  <c r="E16" i="177" s="1"/>
  <c r="B23" i="174"/>
  <c r="C8" i="177"/>
  <c r="D8" i="177" s="1"/>
  <c r="E8" i="177" s="1"/>
  <c r="C17" i="177"/>
  <c r="D17" i="177" s="1"/>
  <c r="E17" i="177" s="1"/>
  <c r="B24" i="174"/>
  <c r="C9" i="177"/>
  <c r="D9" i="177" s="1"/>
  <c r="E9" i="177" s="1"/>
  <c r="C22" i="211"/>
  <c r="C26" i="211" s="1"/>
  <c r="F4" i="154"/>
  <c r="C22" i="204"/>
  <c r="C26" i="204" s="1"/>
  <c r="P7" i="245"/>
  <c r="P9" i="245"/>
  <c r="P11" i="245"/>
  <c r="P13" i="245"/>
  <c r="P15" i="245"/>
  <c r="P17" i="245"/>
  <c r="P19" i="245"/>
  <c r="P21" i="245"/>
  <c r="P23" i="245"/>
  <c r="P25" i="245"/>
  <c r="P27" i="245"/>
  <c r="P29" i="245"/>
  <c r="P31" i="245"/>
  <c r="P33" i="245"/>
  <c r="P35" i="245"/>
  <c r="P37" i="245"/>
  <c r="P39" i="245"/>
  <c r="P41" i="245"/>
  <c r="P43" i="245"/>
  <c r="P45" i="245"/>
  <c r="P47" i="245"/>
  <c r="P49" i="245"/>
  <c r="P51" i="245"/>
  <c r="P53" i="245"/>
  <c r="P55" i="245"/>
  <c r="B37" i="245"/>
  <c r="B35" i="245"/>
  <c r="B9" i="245"/>
  <c r="N5" i="245"/>
  <c r="P8" i="245"/>
  <c r="P10" i="245"/>
  <c r="P12" i="245"/>
  <c r="P14" i="245"/>
  <c r="P16" i="245"/>
  <c r="P18" i="245"/>
  <c r="P20" i="245"/>
  <c r="P22" i="245"/>
  <c r="P24" i="245"/>
  <c r="P26" i="245"/>
  <c r="P28" i="245"/>
  <c r="P30" i="245"/>
  <c r="P32" i="245"/>
  <c r="P34" i="245"/>
  <c r="P36" i="245"/>
  <c r="P38" i="245"/>
  <c r="P40" i="245"/>
  <c r="P42" i="245"/>
  <c r="P44" i="245"/>
  <c r="P46" i="245"/>
  <c r="P48" i="245"/>
  <c r="P50" i="245"/>
  <c r="P52" i="245"/>
  <c r="P54" i="245"/>
  <c r="P56" i="245"/>
  <c r="B53" i="245"/>
  <c r="B51" i="245"/>
  <c r="B49" i="245"/>
  <c r="B43" i="245"/>
  <c r="B41" i="245"/>
  <c r="B27" i="245"/>
  <c r="B25" i="245"/>
  <c r="B22" i="245"/>
  <c r="B18" i="245"/>
  <c r="B14" i="245"/>
  <c r="B10" i="245"/>
  <c r="B6" i="245"/>
  <c r="K5" i="245"/>
  <c r="B5" i="245" s="1"/>
  <c r="M55" i="245"/>
  <c r="B55" i="245"/>
  <c r="M47" i="245"/>
  <c r="B47" i="245"/>
  <c r="M45" i="245"/>
  <c r="B45" i="245"/>
  <c r="M39" i="245"/>
  <c r="B39" i="245"/>
  <c r="M33" i="245"/>
  <c r="B33" i="245"/>
  <c r="M31" i="245"/>
  <c r="B31" i="245"/>
  <c r="M29" i="245"/>
  <c r="B29" i="245"/>
  <c r="M23" i="245"/>
  <c r="B23" i="245"/>
  <c r="M21" i="245"/>
  <c r="B21" i="245"/>
  <c r="M19" i="245"/>
  <c r="B19" i="245"/>
  <c r="M17" i="245"/>
  <c r="B17" i="245"/>
  <c r="M15" i="245"/>
  <c r="B15" i="245"/>
  <c r="M13" i="245"/>
  <c r="B13" i="245"/>
  <c r="M11" i="245"/>
  <c r="B11" i="245"/>
  <c r="M7" i="245"/>
  <c r="B7" i="245"/>
  <c r="M5" i="245"/>
  <c r="H6" i="150"/>
  <c r="B5" i="153"/>
  <c r="I10" i="150"/>
  <c r="J10" i="150" s="1"/>
  <c r="I18" i="150"/>
  <c r="J18" i="150" s="1"/>
  <c r="I22" i="150"/>
  <c r="J22" i="150" s="1"/>
  <c r="I30" i="150"/>
  <c r="J30" i="150" s="1"/>
  <c r="I34" i="150"/>
  <c r="J34" i="150" s="1"/>
  <c r="I42" i="150"/>
  <c r="J42" i="150" s="1"/>
  <c r="I46" i="150"/>
  <c r="J46" i="150" s="1"/>
  <c r="I54" i="150"/>
  <c r="J54" i="150" s="1"/>
  <c r="I8" i="150"/>
  <c r="J8" i="150" s="1"/>
  <c r="I12" i="150"/>
  <c r="J12" i="150" s="1"/>
  <c r="I16" i="150"/>
  <c r="J16" i="150" s="1"/>
  <c r="I20" i="150"/>
  <c r="J20" i="150" s="1"/>
  <c r="I24" i="150"/>
  <c r="J24" i="150" s="1"/>
  <c r="I28" i="150"/>
  <c r="J28" i="150" s="1"/>
  <c r="I32" i="150"/>
  <c r="J32" i="150" s="1"/>
  <c r="I36" i="150"/>
  <c r="J36" i="150" s="1"/>
  <c r="I40" i="150"/>
  <c r="J40" i="150" s="1"/>
  <c r="I44" i="150"/>
  <c r="J44" i="150" s="1"/>
  <c r="I48" i="150"/>
  <c r="J48" i="150" s="1"/>
  <c r="I52" i="150"/>
  <c r="J52" i="150" s="1"/>
  <c r="I56" i="150"/>
  <c r="J56" i="150" s="1"/>
  <c r="I9" i="150"/>
  <c r="J9" i="150" s="1"/>
  <c r="I13" i="150"/>
  <c r="J13" i="150" s="1"/>
  <c r="I17" i="150"/>
  <c r="J17" i="150" s="1"/>
  <c r="I21" i="150"/>
  <c r="J21" i="150" s="1"/>
  <c r="I25" i="150"/>
  <c r="J25" i="150" s="1"/>
  <c r="I29" i="150"/>
  <c r="J29" i="150" s="1"/>
  <c r="I33" i="150"/>
  <c r="J33" i="150" s="1"/>
  <c r="I37" i="150"/>
  <c r="J37" i="150" s="1"/>
  <c r="I41" i="150"/>
  <c r="J41" i="150" s="1"/>
  <c r="I45" i="150"/>
  <c r="J45" i="150" s="1"/>
  <c r="I49" i="150"/>
  <c r="J49" i="150" s="1"/>
  <c r="I53" i="150"/>
  <c r="J53" i="150" s="1"/>
  <c r="I6" i="150"/>
  <c r="J6" i="150" s="1"/>
  <c r="I14" i="150"/>
  <c r="J14" i="150" s="1"/>
  <c r="I26" i="150"/>
  <c r="J26" i="150" s="1"/>
  <c r="I38" i="150"/>
  <c r="J38" i="150" s="1"/>
  <c r="I50" i="150"/>
  <c r="J50" i="150" s="1"/>
  <c r="I7" i="150"/>
  <c r="J7" i="150" s="1"/>
  <c r="I11" i="150"/>
  <c r="J11" i="150" s="1"/>
  <c r="I15" i="150"/>
  <c r="J15" i="150" s="1"/>
  <c r="I19" i="150"/>
  <c r="J19" i="150" s="1"/>
  <c r="I23" i="150"/>
  <c r="J23" i="150" s="1"/>
  <c r="I27" i="150"/>
  <c r="J27" i="150" s="1"/>
  <c r="I31" i="150"/>
  <c r="J31" i="150" s="1"/>
  <c r="I35" i="150"/>
  <c r="J35" i="150" s="1"/>
  <c r="I39" i="150"/>
  <c r="J39" i="150" s="1"/>
  <c r="I43" i="150"/>
  <c r="J43" i="150" s="1"/>
  <c r="I47" i="150"/>
  <c r="J47" i="150" s="1"/>
  <c r="I51" i="150"/>
  <c r="J51" i="150" s="1"/>
  <c r="I55" i="150"/>
  <c r="J55" i="150" s="1"/>
  <c r="G5" i="150"/>
  <c r="C24" i="176" l="1"/>
  <c r="G24" i="176" s="1"/>
  <c r="B25" i="174"/>
  <c r="C26" i="176" s="1"/>
  <c r="D23" i="174"/>
  <c r="C25" i="176"/>
  <c r="D24" i="174"/>
  <c r="H5" i="150"/>
  <c r="O6" i="245"/>
  <c r="I5" i="150"/>
  <c r="J5" i="150" s="1"/>
  <c r="J56" i="179"/>
  <c r="B28" i="233" s="1"/>
  <c r="D28" i="233" s="1"/>
  <c r="J55" i="179"/>
  <c r="B28" i="234" s="1"/>
  <c r="D28" i="234" s="1"/>
  <c r="J54" i="179"/>
  <c r="B28" i="235" s="1"/>
  <c r="D28" i="235" s="1"/>
  <c r="J53" i="179"/>
  <c r="B28" i="236" s="1"/>
  <c r="D28" i="236" s="1"/>
  <c r="J52" i="179"/>
  <c r="B28" i="237" s="1"/>
  <c r="D28" i="237" s="1"/>
  <c r="J51" i="179"/>
  <c r="B28" i="232" s="1"/>
  <c r="D28" i="232" s="1"/>
  <c r="J50" i="179"/>
  <c r="B28" i="223" s="1"/>
  <c r="D28" i="223" s="1"/>
  <c r="J49" i="179"/>
  <c r="B28" i="224" s="1"/>
  <c r="D28" i="224" s="1"/>
  <c r="J48" i="179"/>
  <c r="B28" i="225" s="1"/>
  <c r="D28" i="225" s="1"/>
  <c r="J47" i="179"/>
  <c r="B28" i="226" s="1"/>
  <c r="D28" i="226" s="1"/>
  <c r="J46" i="179"/>
  <c r="B28" i="227" s="1"/>
  <c r="D28" i="227" s="1"/>
  <c r="J45" i="179"/>
  <c r="B28" i="228" s="1"/>
  <c r="D28" i="228" s="1"/>
  <c r="J44" i="179"/>
  <c r="B28" i="229" s="1"/>
  <c r="D28" i="229" s="1"/>
  <c r="J43" i="179"/>
  <c r="B28" i="230" s="1"/>
  <c r="D28" i="230" s="1"/>
  <c r="J42" i="179"/>
  <c r="B28" i="222" s="1"/>
  <c r="D28" i="222" s="1"/>
  <c r="J41" i="179"/>
  <c r="B28" i="231" s="1"/>
  <c r="D28" i="231" s="1"/>
  <c r="J40" i="179"/>
  <c r="B28" i="221" s="1"/>
  <c r="D28" i="221" s="1"/>
  <c r="J39" i="179"/>
  <c r="B28" i="220" s="1"/>
  <c r="D28" i="220" s="1"/>
  <c r="J38" i="179"/>
  <c r="B28" i="238" s="1"/>
  <c r="D28" i="238" s="1"/>
  <c r="J37" i="179"/>
  <c r="B28" i="219" s="1"/>
  <c r="D28" i="219" s="1"/>
  <c r="J36" i="179"/>
  <c r="B28" i="218" s="1"/>
  <c r="D28" i="218" s="1"/>
  <c r="J34" i="179"/>
  <c r="B28" i="216" s="1"/>
  <c r="D28" i="216" s="1"/>
  <c r="J33" i="179"/>
  <c r="B28" i="206" s="1"/>
  <c r="D28" i="206" s="1"/>
  <c r="J32" i="179"/>
  <c r="B28" i="207" s="1"/>
  <c r="D28" i="207" s="1"/>
  <c r="J31" i="179"/>
  <c r="B28" i="208" s="1"/>
  <c r="D28" i="208" s="1"/>
  <c r="J30" i="179"/>
  <c r="B28" i="209" s="1"/>
  <c r="D28" i="209" s="1"/>
  <c r="J29" i="179"/>
  <c r="B28" i="210" s="1"/>
  <c r="D28" i="210" s="1"/>
  <c r="J28" i="179"/>
  <c r="B28" i="211" s="1"/>
  <c r="D28" i="211" s="1"/>
  <c r="J27" i="179"/>
  <c r="B28" i="212" s="1"/>
  <c r="D28" i="212" s="1"/>
  <c r="J26" i="179"/>
  <c r="B28" i="213" s="1"/>
  <c r="D28" i="213" s="1"/>
  <c r="J25" i="179"/>
  <c r="B28" i="214" s="1"/>
  <c r="D28" i="214" s="1"/>
  <c r="J24" i="179"/>
  <c r="B28" i="215" s="1"/>
  <c r="D28" i="215" s="1"/>
  <c r="J23" i="179"/>
  <c r="B28" i="205" s="1"/>
  <c r="D28" i="205" s="1"/>
  <c r="J22" i="179"/>
  <c r="B28" i="204" s="1"/>
  <c r="D28" i="204" s="1"/>
  <c r="J21" i="179"/>
  <c r="B28" i="203" s="1"/>
  <c r="D28" i="203" s="1"/>
  <c r="J20" i="179"/>
  <c r="B28" i="202" s="1"/>
  <c r="D28" i="202" s="1"/>
  <c r="J19" i="179"/>
  <c r="B28" i="201" s="1"/>
  <c r="D28" i="201" s="1"/>
  <c r="J18" i="179"/>
  <c r="B28" i="200" s="1"/>
  <c r="D28" i="200" s="1"/>
  <c r="J17" i="179"/>
  <c r="B28" i="199" s="1"/>
  <c r="D28" i="199" s="1"/>
  <c r="J16" i="179"/>
  <c r="B28" i="198" s="1"/>
  <c r="D28" i="198" s="1"/>
  <c r="J15" i="179"/>
  <c r="B28" i="197" s="1"/>
  <c r="D28" i="197" s="1"/>
  <c r="J14" i="179"/>
  <c r="B28" i="196" s="1"/>
  <c r="D28" i="196" s="1"/>
  <c r="J13" i="179"/>
  <c r="B28" i="195" s="1"/>
  <c r="D28" i="195" s="1"/>
  <c r="J12" i="179"/>
  <c r="B28" i="194" s="1"/>
  <c r="D28" i="194" s="1"/>
  <c r="J11" i="179"/>
  <c r="B28" i="193" s="1"/>
  <c r="D28" i="193" s="1"/>
  <c r="J10" i="179"/>
  <c r="B28" i="192" s="1"/>
  <c r="D28" i="192" s="1"/>
  <c r="J9" i="179"/>
  <c r="B28" i="191" s="1"/>
  <c r="D28" i="191" s="1"/>
  <c r="J8" i="179"/>
  <c r="B28" i="190" s="1"/>
  <c r="D28" i="190" s="1"/>
  <c r="J7" i="179"/>
  <c r="B28" i="189" s="1"/>
  <c r="D28" i="189" s="1"/>
  <c r="I56" i="179"/>
  <c r="B27" i="233" s="1"/>
  <c r="D27" i="233" s="1"/>
  <c r="I55" i="179"/>
  <c r="B27" i="234" s="1"/>
  <c r="D27" i="234" s="1"/>
  <c r="I54" i="179"/>
  <c r="B27" i="235" s="1"/>
  <c r="D27" i="235" s="1"/>
  <c r="I53" i="179"/>
  <c r="B27" i="236" s="1"/>
  <c r="D27" i="236" s="1"/>
  <c r="I52" i="179"/>
  <c r="B27" i="237" s="1"/>
  <c r="D27" i="237" s="1"/>
  <c r="I51" i="179"/>
  <c r="B27" i="232" s="1"/>
  <c r="D27" i="232" s="1"/>
  <c r="I50" i="179"/>
  <c r="B27" i="223" s="1"/>
  <c r="D27" i="223" s="1"/>
  <c r="I49" i="179"/>
  <c r="B27" i="224" s="1"/>
  <c r="D27" i="224" s="1"/>
  <c r="I48" i="179"/>
  <c r="B27" i="225" s="1"/>
  <c r="D27" i="225" s="1"/>
  <c r="I47" i="179"/>
  <c r="B27" i="226" s="1"/>
  <c r="D27" i="226" s="1"/>
  <c r="I46" i="179"/>
  <c r="B27" i="227" s="1"/>
  <c r="D27" i="227" s="1"/>
  <c r="I45" i="179"/>
  <c r="B27" i="228" s="1"/>
  <c r="D27" i="228" s="1"/>
  <c r="I44" i="179"/>
  <c r="B27" i="229" s="1"/>
  <c r="D27" i="229" s="1"/>
  <c r="I43" i="179"/>
  <c r="B27" i="230" s="1"/>
  <c r="D27" i="230" s="1"/>
  <c r="I42" i="179"/>
  <c r="B27" i="222" s="1"/>
  <c r="D27" i="222" s="1"/>
  <c r="I41" i="179"/>
  <c r="B27" i="231" s="1"/>
  <c r="D27" i="231" s="1"/>
  <c r="I40" i="179"/>
  <c r="B27" i="221" s="1"/>
  <c r="D27" i="221" s="1"/>
  <c r="I39" i="179"/>
  <c r="B27" i="220" s="1"/>
  <c r="D27" i="220" s="1"/>
  <c r="I38" i="179"/>
  <c r="B27" i="238" s="1"/>
  <c r="D27" i="238" s="1"/>
  <c r="I37" i="179"/>
  <c r="B27" i="219" s="1"/>
  <c r="D27" i="219" s="1"/>
  <c r="I36" i="179"/>
  <c r="B27" i="218" s="1"/>
  <c r="D27" i="218" s="1"/>
  <c r="I35" i="179"/>
  <c r="B27" i="217" s="1"/>
  <c r="D27" i="217" s="1"/>
  <c r="I34" i="179"/>
  <c r="B27" i="216" s="1"/>
  <c r="D27" i="216" s="1"/>
  <c r="I33" i="179"/>
  <c r="B27" i="206" s="1"/>
  <c r="D27" i="206" s="1"/>
  <c r="I32" i="179"/>
  <c r="B27" i="207" s="1"/>
  <c r="D27" i="207" s="1"/>
  <c r="I31" i="179"/>
  <c r="B27" i="208" s="1"/>
  <c r="D27" i="208" s="1"/>
  <c r="I30" i="179"/>
  <c r="B27" i="209" s="1"/>
  <c r="D27" i="209" s="1"/>
  <c r="I29" i="179"/>
  <c r="B27" i="210" s="1"/>
  <c r="D27" i="210" s="1"/>
  <c r="I28" i="179"/>
  <c r="B27" i="211" s="1"/>
  <c r="D27" i="211" s="1"/>
  <c r="I27" i="179"/>
  <c r="B27" i="212" s="1"/>
  <c r="D27" i="212" s="1"/>
  <c r="I26" i="179"/>
  <c r="B27" i="213" s="1"/>
  <c r="D27" i="213" s="1"/>
  <c r="I25" i="179"/>
  <c r="B27" i="214" s="1"/>
  <c r="D27" i="214" s="1"/>
  <c r="I24" i="179"/>
  <c r="B27" i="215" s="1"/>
  <c r="D27" i="215" s="1"/>
  <c r="I23" i="179"/>
  <c r="B27" i="205" s="1"/>
  <c r="D27" i="205" s="1"/>
  <c r="I22" i="179"/>
  <c r="B27" i="204" s="1"/>
  <c r="D27" i="204" s="1"/>
  <c r="I21" i="179"/>
  <c r="B27" i="203" s="1"/>
  <c r="D27" i="203" s="1"/>
  <c r="I20" i="179"/>
  <c r="B27" i="202" s="1"/>
  <c r="D27" i="202" s="1"/>
  <c r="I19" i="179"/>
  <c r="B27" i="201" s="1"/>
  <c r="D27" i="201" s="1"/>
  <c r="I18" i="179"/>
  <c r="B27" i="200" s="1"/>
  <c r="D27" i="200" s="1"/>
  <c r="I17" i="179"/>
  <c r="B27" i="199" s="1"/>
  <c r="D27" i="199" s="1"/>
  <c r="I16" i="179"/>
  <c r="B27" i="198" s="1"/>
  <c r="D27" i="198" s="1"/>
  <c r="I15" i="179"/>
  <c r="B27" i="197" s="1"/>
  <c r="D27" i="197" s="1"/>
  <c r="I14" i="179"/>
  <c r="B27" i="196" s="1"/>
  <c r="D27" i="196" s="1"/>
  <c r="I13" i="179"/>
  <c r="B27" i="195" s="1"/>
  <c r="D27" i="195" s="1"/>
  <c r="I12" i="179"/>
  <c r="B27" i="194" s="1"/>
  <c r="D27" i="194" s="1"/>
  <c r="I11" i="179"/>
  <c r="B27" i="193" s="1"/>
  <c r="D27" i="193" s="1"/>
  <c r="I10" i="179"/>
  <c r="B27" i="192" s="1"/>
  <c r="D27" i="192" s="1"/>
  <c r="I9" i="179"/>
  <c r="B27" i="191" s="1"/>
  <c r="D27" i="191" s="1"/>
  <c r="I8" i="179"/>
  <c r="B27" i="190" s="1"/>
  <c r="D27" i="190" s="1"/>
  <c r="I7" i="179"/>
  <c r="B27" i="189" s="1"/>
  <c r="D27" i="189" s="1"/>
  <c r="J6" i="179"/>
  <c r="B28" i="188" s="1"/>
  <c r="D28" i="188" s="1"/>
  <c r="I6" i="179"/>
  <c r="B27" i="188" s="1"/>
  <c r="D27" i="188" s="1"/>
  <c r="H56" i="169"/>
  <c r="H56" i="185" s="1"/>
  <c r="G56" i="169"/>
  <c r="G56" i="185" s="1"/>
  <c r="E56" i="169"/>
  <c r="E56" i="185" s="1"/>
  <c r="D56" i="169"/>
  <c r="D56" i="185" s="1"/>
  <c r="C56" i="169"/>
  <c r="H55" i="169"/>
  <c r="H55" i="185" s="1"/>
  <c r="G55" i="169"/>
  <c r="E55" i="169"/>
  <c r="E55" i="185" s="1"/>
  <c r="D55" i="169"/>
  <c r="D55" i="185" s="1"/>
  <c r="C55" i="169"/>
  <c r="C55" i="185" s="1"/>
  <c r="B55" i="185" s="1"/>
  <c r="H54" i="169"/>
  <c r="H54" i="185" s="1"/>
  <c r="G54" i="169"/>
  <c r="G54" i="185" s="1"/>
  <c r="F54" i="185" s="1"/>
  <c r="E54" i="169"/>
  <c r="E54" i="185" s="1"/>
  <c r="D54" i="169"/>
  <c r="D54" i="185" s="1"/>
  <c r="C54" i="169"/>
  <c r="H53" i="169"/>
  <c r="H53" i="185" s="1"/>
  <c r="G53" i="169"/>
  <c r="E53" i="169"/>
  <c r="E53" i="185" s="1"/>
  <c r="D53" i="169"/>
  <c r="D53" i="185" s="1"/>
  <c r="C53" i="169"/>
  <c r="C53" i="185" s="1"/>
  <c r="B53" i="185" s="1"/>
  <c r="H52" i="169"/>
  <c r="H52" i="185" s="1"/>
  <c r="G52" i="169"/>
  <c r="G52" i="185" s="1"/>
  <c r="F52" i="185" s="1"/>
  <c r="E52" i="169"/>
  <c r="E52" i="185" s="1"/>
  <c r="D52" i="169"/>
  <c r="D52" i="185" s="1"/>
  <c r="C52" i="169"/>
  <c r="H51" i="169"/>
  <c r="H51" i="185" s="1"/>
  <c r="G51" i="169"/>
  <c r="E51" i="169"/>
  <c r="E51" i="185" s="1"/>
  <c r="D51" i="169"/>
  <c r="D51" i="185" s="1"/>
  <c r="C51" i="169"/>
  <c r="C51" i="185" s="1"/>
  <c r="B51" i="185" s="1"/>
  <c r="H50" i="169"/>
  <c r="H50" i="185" s="1"/>
  <c r="G50" i="169"/>
  <c r="G50" i="185" s="1"/>
  <c r="F50" i="185" s="1"/>
  <c r="E50" i="169"/>
  <c r="E50" i="185" s="1"/>
  <c r="D50" i="169"/>
  <c r="D50" i="185" s="1"/>
  <c r="C50" i="169"/>
  <c r="H49" i="169"/>
  <c r="H49" i="185" s="1"/>
  <c r="G49" i="169"/>
  <c r="E49" i="169"/>
  <c r="E49" i="185" s="1"/>
  <c r="D49" i="169"/>
  <c r="D49" i="185" s="1"/>
  <c r="C49" i="169"/>
  <c r="C49" i="185" s="1"/>
  <c r="B49" i="185" s="1"/>
  <c r="H48" i="169"/>
  <c r="H48" i="185" s="1"/>
  <c r="G48" i="169"/>
  <c r="G48" i="185" s="1"/>
  <c r="F48" i="185" s="1"/>
  <c r="E48" i="169"/>
  <c r="E48" i="185" s="1"/>
  <c r="D48" i="169"/>
  <c r="D48" i="185" s="1"/>
  <c r="C48" i="169"/>
  <c r="H47" i="169"/>
  <c r="H47" i="185" s="1"/>
  <c r="G47" i="169"/>
  <c r="E47" i="169"/>
  <c r="E47" i="185" s="1"/>
  <c r="D47" i="169"/>
  <c r="D47" i="185" s="1"/>
  <c r="C47" i="169"/>
  <c r="C47" i="185" s="1"/>
  <c r="B47" i="185" s="1"/>
  <c r="H46" i="169"/>
  <c r="H46" i="185" s="1"/>
  <c r="G46" i="169"/>
  <c r="G46" i="185" s="1"/>
  <c r="F46" i="185" s="1"/>
  <c r="E46" i="169"/>
  <c r="E46" i="185" s="1"/>
  <c r="D46" i="169"/>
  <c r="D46" i="185" s="1"/>
  <c r="C46" i="169"/>
  <c r="H45" i="169"/>
  <c r="H45" i="185" s="1"/>
  <c r="G45" i="169"/>
  <c r="E45" i="169"/>
  <c r="E45" i="185" s="1"/>
  <c r="D45" i="169"/>
  <c r="D45" i="185" s="1"/>
  <c r="C45" i="169"/>
  <c r="C45" i="185" s="1"/>
  <c r="B45" i="185" s="1"/>
  <c r="H44" i="169"/>
  <c r="H44" i="185" s="1"/>
  <c r="G44" i="169"/>
  <c r="G44" i="185" s="1"/>
  <c r="F44" i="185" s="1"/>
  <c r="E44" i="169"/>
  <c r="E44" i="185" s="1"/>
  <c r="D44" i="169"/>
  <c r="D44" i="185" s="1"/>
  <c r="C44" i="169"/>
  <c r="H43" i="169"/>
  <c r="H43" i="185" s="1"/>
  <c r="G43" i="169"/>
  <c r="E43" i="169"/>
  <c r="E43" i="185" s="1"/>
  <c r="D43" i="169"/>
  <c r="D43" i="185" s="1"/>
  <c r="C43" i="169"/>
  <c r="C43" i="185" s="1"/>
  <c r="B43" i="185" s="1"/>
  <c r="H42" i="169"/>
  <c r="H42" i="185" s="1"/>
  <c r="G42" i="169"/>
  <c r="G42" i="185" s="1"/>
  <c r="F42" i="185" s="1"/>
  <c r="E42" i="169"/>
  <c r="E42" i="185" s="1"/>
  <c r="D42" i="169"/>
  <c r="D42" i="185" s="1"/>
  <c r="C42" i="169"/>
  <c r="H41" i="169"/>
  <c r="H41" i="185" s="1"/>
  <c r="G41" i="169"/>
  <c r="E41" i="169"/>
  <c r="E41" i="185" s="1"/>
  <c r="D41" i="169"/>
  <c r="D41" i="185" s="1"/>
  <c r="C41" i="169"/>
  <c r="C41" i="185" s="1"/>
  <c r="B41" i="185" s="1"/>
  <c r="H40" i="169"/>
  <c r="H40" i="185" s="1"/>
  <c r="G40" i="169"/>
  <c r="G40" i="185" s="1"/>
  <c r="F40" i="185" s="1"/>
  <c r="E40" i="169"/>
  <c r="E40" i="185" s="1"/>
  <c r="D40" i="169"/>
  <c r="D40" i="185" s="1"/>
  <c r="C40" i="169"/>
  <c r="H39" i="169"/>
  <c r="H39" i="185" s="1"/>
  <c r="G39" i="169"/>
  <c r="E39" i="169"/>
  <c r="E39" i="185" s="1"/>
  <c r="D39" i="169"/>
  <c r="D39" i="185" s="1"/>
  <c r="C39" i="169"/>
  <c r="C39" i="185" s="1"/>
  <c r="B39" i="185" s="1"/>
  <c r="H38" i="169"/>
  <c r="H38" i="185" s="1"/>
  <c r="G38" i="169"/>
  <c r="G38" i="185" s="1"/>
  <c r="F38" i="185" s="1"/>
  <c r="E38" i="169"/>
  <c r="E38" i="185" s="1"/>
  <c r="D38" i="169"/>
  <c r="D38" i="185" s="1"/>
  <c r="C38" i="169"/>
  <c r="H37" i="169"/>
  <c r="H37" i="185" s="1"/>
  <c r="G37" i="169"/>
  <c r="E37" i="169"/>
  <c r="E37" i="185" s="1"/>
  <c r="D37" i="169"/>
  <c r="D37" i="185" s="1"/>
  <c r="C37" i="169"/>
  <c r="C37" i="185" s="1"/>
  <c r="B37" i="185" s="1"/>
  <c r="H36" i="169"/>
  <c r="H36" i="185" s="1"/>
  <c r="G36" i="169"/>
  <c r="G36" i="185" s="1"/>
  <c r="F36" i="185" s="1"/>
  <c r="E36" i="169"/>
  <c r="E36" i="185" s="1"/>
  <c r="D36" i="169"/>
  <c r="D36" i="185" s="1"/>
  <c r="C36" i="169"/>
  <c r="H35" i="169"/>
  <c r="H35" i="185" s="1"/>
  <c r="G35" i="169"/>
  <c r="E35" i="169"/>
  <c r="E35" i="185" s="1"/>
  <c r="D35" i="169"/>
  <c r="D35" i="185" s="1"/>
  <c r="C35" i="169"/>
  <c r="C35" i="185" s="1"/>
  <c r="B35" i="185" s="1"/>
  <c r="H34" i="169"/>
  <c r="H34" i="185" s="1"/>
  <c r="G34" i="169"/>
  <c r="G34" i="185" s="1"/>
  <c r="F34" i="185" s="1"/>
  <c r="E34" i="169"/>
  <c r="E34" i="185" s="1"/>
  <c r="D34" i="169"/>
  <c r="D34" i="185" s="1"/>
  <c r="C34" i="169"/>
  <c r="H33" i="169"/>
  <c r="H33" i="185" s="1"/>
  <c r="G33" i="169"/>
  <c r="E33" i="169"/>
  <c r="E33" i="185" s="1"/>
  <c r="D33" i="169"/>
  <c r="D33" i="185" s="1"/>
  <c r="C33" i="169"/>
  <c r="C33" i="185" s="1"/>
  <c r="B33" i="185" s="1"/>
  <c r="H32" i="169"/>
  <c r="H32" i="185" s="1"/>
  <c r="G32" i="169"/>
  <c r="G32" i="185" s="1"/>
  <c r="F32" i="185" s="1"/>
  <c r="E32" i="169"/>
  <c r="E32" i="185" s="1"/>
  <c r="D32" i="169"/>
  <c r="D32" i="185" s="1"/>
  <c r="C32" i="169"/>
  <c r="H31" i="169"/>
  <c r="H31" i="185" s="1"/>
  <c r="G31" i="169"/>
  <c r="E31" i="169"/>
  <c r="E31" i="185" s="1"/>
  <c r="D31" i="169"/>
  <c r="D31" i="185" s="1"/>
  <c r="C31" i="169"/>
  <c r="C31" i="185" s="1"/>
  <c r="B31" i="185" s="1"/>
  <c r="H30" i="169"/>
  <c r="H30" i="185" s="1"/>
  <c r="G30" i="169"/>
  <c r="G30" i="185" s="1"/>
  <c r="F30" i="185" s="1"/>
  <c r="E30" i="169"/>
  <c r="E30" i="185" s="1"/>
  <c r="D30" i="169"/>
  <c r="D30" i="185" s="1"/>
  <c r="C30" i="169"/>
  <c r="H29" i="169"/>
  <c r="H29" i="185" s="1"/>
  <c r="G29" i="169"/>
  <c r="E29" i="169"/>
  <c r="E29" i="185" s="1"/>
  <c r="D29" i="169"/>
  <c r="D29" i="185" s="1"/>
  <c r="C29" i="169"/>
  <c r="C29" i="185" s="1"/>
  <c r="B29" i="185" s="1"/>
  <c r="H28" i="169"/>
  <c r="H28" i="185" s="1"/>
  <c r="G28" i="169"/>
  <c r="G28" i="185" s="1"/>
  <c r="F28" i="185" s="1"/>
  <c r="E28" i="169"/>
  <c r="E28" i="185" s="1"/>
  <c r="D28" i="169"/>
  <c r="D28" i="185" s="1"/>
  <c r="C28" i="169"/>
  <c r="H27" i="169"/>
  <c r="H27" i="185" s="1"/>
  <c r="G27" i="169"/>
  <c r="E27" i="169"/>
  <c r="E27" i="185" s="1"/>
  <c r="D27" i="169"/>
  <c r="D27" i="185" s="1"/>
  <c r="C27" i="169"/>
  <c r="C27" i="185" s="1"/>
  <c r="B27" i="185" s="1"/>
  <c r="H26" i="169"/>
  <c r="H26" i="185" s="1"/>
  <c r="G26" i="169"/>
  <c r="G26" i="185" s="1"/>
  <c r="F26" i="185" s="1"/>
  <c r="E26" i="169"/>
  <c r="E26" i="185" s="1"/>
  <c r="D26" i="169"/>
  <c r="D26" i="185" s="1"/>
  <c r="C26" i="169"/>
  <c r="H25" i="169"/>
  <c r="H25" i="185" s="1"/>
  <c r="G25" i="169"/>
  <c r="E25" i="169"/>
  <c r="E25" i="185" s="1"/>
  <c r="D25" i="169"/>
  <c r="D25" i="185" s="1"/>
  <c r="C25" i="169"/>
  <c r="C25" i="185" s="1"/>
  <c r="B25" i="185" s="1"/>
  <c r="H24" i="169"/>
  <c r="H24" i="185" s="1"/>
  <c r="G24" i="169"/>
  <c r="G24" i="185" s="1"/>
  <c r="F24" i="185" s="1"/>
  <c r="E24" i="169"/>
  <c r="E24" i="185" s="1"/>
  <c r="D24" i="169"/>
  <c r="D24" i="185" s="1"/>
  <c r="C24" i="169"/>
  <c r="H23" i="169"/>
  <c r="H23" i="185" s="1"/>
  <c r="G23" i="169"/>
  <c r="E23" i="169"/>
  <c r="E23" i="185" s="1"/>
  <c r="D23" i="169"/>
  <c r="D23" i="185" s="1"/>
  <c r="C23" i="169"/>
  <c r="C23" i="185" s="1"/>
  <c r="B23" i="185" s="1"/>
  <c r="H22" i="169"/>
  <c r="H22" i="185" s="1"/>
  <c r="G22" i="169"/>
  <c r="G22" i="185" s="1"/>
  <c r="F22" i="185" s="1"/>
  <c r="E22" i="169"/>
  <c r="E22" i="185" s="1"/>
  <c r="D22" i="169"/>
  <c r="D22" i="185" s="1"/>
  <c r="C22" i="169"/>
  <c r="H21" i="169"/>
  <c r="H21" i="185" s="1"/>
  <c r="G21" i="169"/>
  <c r="E21" i="169"/>
  <c r="E21" i="185" s="1"/>
  <c r="D21" i="169"/>
  <c r="D21" i="185" s="1"/>
  <c r="C21" i="169"/>
  <c r="C21" i="185" s="1"/>
  <c r="B21" i="185" s="1"/>
  <c r="H20" i="169"/>
  <c r="H20" i="185" s="1"/>
  <c r="G20" i="169"/>
  <c r="G20" i="185" s="1"/>
  <c r="F20" i="185" s="1"/>
  <c r="E20" i="169"/>
  <c r="E20" i="185" s="1"/>
  <c r="D20" i="169"/>
  <c r="D20" i="185" s="1"/>
  <c r="C20" i="169"/>
  <c r="H19" i="169"/>
  <c r="H19" i="185" s="1"/>
  <c r="G19" i="169"/>
  <c r="E19" i="169"/>
  <c r="E19" i="185" s="1"/>
  <c r="D19" i="169"/>
  <c r="D19" i="185" s="1"/>
  <c r="C19" i="169"/>
  <c r="C19" i="185" s="1"/>
  <c r="B19" i="185" s="1"/>
  <c r="H18" i="169"/>
  <c r="H18" i="185" s="1"/>
  <c r="G18" i="169"/>
  <c r="G18" i="185" s="1"/>
  <c r="F18" i="185" s="1"/>
  <c r="E18" i="169"/>
  <c r="E18" i="185" s="1"/>
  <c r="D18" i="169"/>
  <c r="D18" i="185" s="1"/>
  <c r="C18" i="169"/>
  <c r="H17" i="169"/>
  <c r="H17" i="185" s="1"/>
  <c r="G17" i="169"/>
  <c r="E17" i="169"/>
  <c r="E17" i="185" s="1"/>
  <c r="D17" i="169"/>
  <c r="D17" i="185" s="1"/>
  <c r="C17" i="169"/>
  <c r="C17" i="185" s="1"/>
  <c r="B17" i="185" s="1"/>
  <c r="H16" i="169"/>
  <c r="H16" i="185" s="1"/>
  <c r="G16" i="169"/>
  <c r="G16" i="185" s="1"/>
  <c r="F16" i="185" s="1"/>
  <c r="E16" i="169"/>
  <c r="E16" i="185" s="1"/>
  <c r="D16" i="169"/>
  <c r="D16" i="185" s="1"/>
  <c r="C16" i="169"/>
  <c r="H15" i="169"/>
  <c r="H15" i="185" s="1"/>
  <c r="G15" i="169"/>
  <c r="E15" i="169"/>
  <c r="E15" i="185" s="1"/>
  <c r="D15" i="169"/>
  <c r="D15" i="185" s="1"/>
  <c r="C15" i="169"/>
  <c r="H14" i="169"/>
  <c r="H14" i="185" s="1"/>
  <c r="G14" i="169"/>
  <c r="E14" i="169"/>
  <c r="E14" i="185" s="1"/>
  <c r="D14" i="169"/>
  <c r="D14" i="185" s="1"/>
  <c r="C14" i="169"/>
  <c r="C14" i="185" s="1"/>
  <c r="H13" i="169"/>
  <c r="H13" i="185" s="1"/>
  <c r="G13" i="169"/>
  <c r="E13" i="169"/>
  <c r="E13" i="185" s="1"/>
  <c r="D13" i="169"/>
  <c r="D13" i="185" s="1"/>
  <c r="C13" i="169"/>
  <c r="H12" i="169"/>
  <c r="H12" i="185" s="1"/>
  <c r="G12" i="169"/>
  <c r="E12" i="169"/>
  <c r="E12" i="185" s="1"/>
  <c r="D12" i="169"/>
  <c r="D12" i="185" s="1"/>
  <c r="C12" i="169"/>
  <c r="H11" i="169"/>
  <c r="H11" i="185" s="1"/>
  <c r="G11" i="169"/>
  <c r="E11" i="169"/>
  <c r="E11" i="185" s="1"/>
  <c r="D11" i="169"/>
  <c r="D11" i="185" s="1"/>
  <c r="C11" i="169"/>
  <c r="C11" i="185" s="1"/>
  <c r="B11" i="185" s="1"/>
  <c r="H10" i="169"/>
  <c r="H10" i="185" s="1"/>
  <c r="G10" i="169"/>
  <c r="E10" i="169"/>
  <c r="E10" i="185" s="1"/>
  <c r="D10" i="169"/>
  <c r="D10" i="185" s="1"/>
  <c r="C10" i="169"/>
  <c r="H9" i="169"/>
  <c r="H9" i="185" s="1"/>
  <c r="G9" i="169"/>
  <c r="E9" i="169"/>
  <c r="E9" i="185" s="1"/>
  <c r="D9" i="169"/>
  <c r="D9" i="185" s="1"/>
  <c r="C9" i="169"/>
  <c r="H8" i="169"/>
  <c r="H8" i="185" s="1"/>
  <c r="G8" i="169"/>
  <c r="E8" i="169"/>
  <c r="E8" i="185" s="1"/>
  <c r="D8" i="169"/>
  <c r="D8" i="185" s="1"/>
  <c r="C8" i="169"/>
  <c r="H7" i="169"/>
  <c r="H7" i="185" s="1"/>
  <c r="G7" i="169"/>
  <c r="E7" i="169"/>
  <c r="E7" i="185" s="1"/>
  <c r="D7" i="169"/>
  <c r="D7" i="185" s="1"/>
  <c r="C7" i="169"/>
  <c r="C7" i="185" s="1"/>
  <c r="B7" i="185" s="1"/>
  <c r="H6" i="169"/>
  <c r="H6" i="185" s="1"/>
  <c r="G6" i="169"/>
  <c r="G6" i="185" s="1"/>
  <c r="F6" i="185" s="1"/>
  <c r="E6" i="169"/>
  <c r="E6" i="185" s="1"/>
  <c r="D6" i="169"/>
  <c r="D6" i="185" s="1"/>
  <c r="C6" i="169"/>
  <c r="C6" i="185" s="1"/>
  <c r="O56" i="173"/>
  <c r="N56" i="173"/>
  <c r="M56" i="173"/>
  <c r="L56" i="173"/>
  <c r="K56" i="173"/>
  <c r="J56" i="173"/>
  <c r="I56" i="173"/>
  <c r="H56" i="173"/>
  <c r="G56" i="173"/>
  <c r="F56" i="173"/>
  <c r="E56" i="173"/>
  <c r="D56" i="173"/>
  <c r="C56" i="173"/>
  <c r="O55" i="173"/>
  <c r="N55" i="173"/>
  <c r="M55" i="173"/>
  <c r="L55" i="173"/>
  <c r="K55" i="173"/>
  <c r="J55" i="173"/>
  <c r="I55" i="173"/>
  <c r="H55" i="173"/>
  <c r="G55" i="173"/>
  <c r="F55" i="173"/>
  <c r="E55" i="173"/>
  <c r="D55" i="173"/>
  <c r="C55" i="173"/>
  <c r="O54" i="173"/>
  <c r="N54" i="173"/>
  <c r="M54" i="173"/>
  <c r="L54" i="173"/>
  <c r="K54" i="173"/>
  <c r="J54" i="173"/>
  <c r="I54" i="173"/>
  <c r="H54" i="173"/>
  <c r="G54" i="173"/>
  <c r="F54" i="173"/>
  <c r="E54" i="173"/>
  <c r="D54" i="173"/>
  <c r="C54" i="173"/>
  <c r="O53" i="173"/>
  <c r="N53" i="173"/>
  <c r="M53" i="173"/>
  <c r="L53" i="173"/>
  <c r="K53" i="173"/>
  <c r="J53" i="173"/>
  <c r="I53" i="173"/>
  <c r="H53" i="173"/>
  <c r="G53" i="173"/>
  <c r="F53" i="173"/>
  <c r="E53" i="173"/>
  <c r="D53" i="173"/>
  <c r="C53" i="173"/>
  <c r="O52" i="173"/>
  <c r="N52" i="173"/>
  <c r="M52" i="173"/>
  <c r="L52" i="173"/>
  <c r="K52" i="173"/>
  <c r="J52" i="173"/>
  <c r="I52" i="173"/>
  <c r="H52" i="173"/>
  <c r="G52" i="173"/>
  <c r="F52" i="173"/>
  <c r="E52" i="173"/>
  <c r="D52" i="173"/>
  <c r="C52" i="173"/>
  <c r="O51" i="173"/>
  <c r="N51" i="173"/>
  <c r="M51" i="173"/>
  <c r="L51" i="173"/>
  <c r="K51" i="173"/>
  <c r="J51" i="173"/>
  <c r="I51" i="173"/>
  <c r="H51" i="173"/>
  <c r="G51" i="173"/>
  <c r="F51" i="173"/>
  <c r="E51" i="173"/>
  <c r="D51" i="173"/>
  <c r="C51" i="173"/>
  <c r="O50" i="173"/>
  <c r="N50" i="173"/>
  <c r="M50" i="173"/>
  <c r="L50" i="173"/>
  <c r="K50" i="173"/>
  <c r="J50" i="173"/>
  <c r="I50" i="173"/>
  <c r="H50" i="173"/>
  <c r="G50" i="173"/>
  <c r="F50" i="173"/>
  <c r="E50" i="173"/>
  <c r="D50" i="173"/>
  <c r="C50" i="173"/>
  <c r="O49" i="173"/>
  <c r="N49" i="173"/>
  <c r="M49" i="173"/>
  <c r="L49" i="173"/>
  <c r="K49" i="173"/>
  <c r="J49" i="173"/>
  <c r="I49" i="173"/>
  <c r="H49" i="173"/>
  <c r="G49" i="173"/>
  <c r="F49" i="173"/>
  <c r="E49" i="173"/>
  <c r="D49" i="173"/>
  <c r="C49" i="173"/>
  <c r="O48" i="173"/>
  <c r="N48" i="173"/>
  <c r="M48" i="173"/>
  <c r="L48" i="173"/>
  <c r="K48" i="173"/>
  <c r="J48" i="173"/>
  <c r="I48" i="173"/>
  <c r="H48" i="173"/>
  <c r="G48" i="173"/>
  <c r="F48" i="173"/>
  <c r="E48" i="173"/>
  <c r="D48" i="173"/>
  <c r="C48" i="173"/>
  <c r="O47" i="173"/>
  <c r="N47" i="173"/>
  <c r="M47" i="173"/>
  <c r="L47" i="173"/>
  <c r="K47" i="173"/>
  <c r="J47" i="173"/>
  <c r="I47" i="173"/>
  <c r="H47" i="173"/>
  <c r="G47" i="173"/>
  <c r="F47" i="173"/>
  <c r="E47" i="173"/>
  <c r="D47" i="173"/>
  <c r="C47" i="173"/>
  <c r="O46" i="173"/>
  <c r="N46" i="173"/>
  <c r="M46" i="173"/>
  <c r="L46" i="173"/>
  <c r="K46" i="173"/>
  <c r="J46" i="173"/>
  <c r="I46" i="173"/>
  <c r="H46" i="173"/>
  <c r="G46" i="173"/>
  <c r="F46" i="173"/>
  <c r="E46" i="173"/>
  <c r="D46" i="173"/>
  <c r="C46" i="173"/>
  <c r="O45" i="173"/>
  <c r="N45" i="173"/>
  <c r="M45" i="173"/>
  <c r="L45" i="173"/>
  <c r="K45" i="173"/>
  <c r="J45" i="173"/>
  <c r="I45" i="173"/>
  <c r="H45" i="173"/>
  <c r="G45" i="173"/>
  <c r="F45" i="173"/>
  <c r="E45" i="173"/>
  <c r="D45" i="173"/>
  <c r="C45" i="173"/>
  <c r="O44" i="173"/>
  <c r="N44" i="173"/>
  <c r="M44" i="173"/>
  <c r="L44" i="173"/>
  <c r="K44" i="173"/>
  <c r="J44" i="173"/>
  <c r="I44" i="173"/>
  <c r="H44" i="173"/>
  <c r="G44" i="173"/>
  <c r="F44" i="173"/>
  <c r="E44" i="173"/>
  <c r="D44" i="173"/>
  <c r="C44" i="173"/>
  <c r="O43" i="173"/>
  <c r="N43" i="173"/>
  <c r="M43" i="173"/>
  <c r="L43" i="173"/>
  <c r="K43" i="173"/>
  <c r="J43" i="173"/>
  <c r="I43" i="173"/>
  <c r="H43" i="173"/>
  <c r="G43" i="173"/>
  <c r="F43" i="173"/>
  <c r="E43" i="173"/>
  <c r="D43" i="173"/>
  <c r="C43" i="173"/>
  <c r="O42" i="173"/>
  <c r="N42" i="173"/>
  <c r="M42" i="173"/>
  <c r="L42" i="173"/>
  <c r="K42" i="173"/>
  <c r="J42" i="173"/>
  <c r="I42" i="173"/>
  <c r="H42" i="173"/>
  <c r="G42" i="173"/>
  <c r="F42" i="173"/>
  <c r="E42" i="173"/>
  <c r="D42" i="173"/>
  <c r="C42" i="173"/>
  <c r="O41" i="173"/>
  <c r="N41" i="173"/>
  <c r="M41" i="173"/>
  <c r="L41" i="173"/>
  <c r="K41" i="173"/>
  <c r="J41" i="173"/>
  <c r="I41" i="173"/>
  <c r="H41" i="173"/>
  <c r="G41" i="173"/>
  <c r="F41" i="173"/>
  <c r="E41" i="173"/>
  <c r="D41" i="173"/>
  <c r="C41" i="173"/>
  <c r="O40" i="173"/>
  <c r="N40" i="173"/>
  <c r="M40" i="173"/>
  <c r="L40" i="173"/>
  <c r="K40" i="173"/>
  <c r="J40" i="173"/>
  <c r="I40" i="173"/>
  <c r="H40" i="173"/>
  <c r="G40" i="173"/>
  <c r="F40" i="173"/>
  <c r="E40" i="173"/>
  <c r="D40" i="173"/>
  <c r="C40" i="173"/>
  <c r="O39" i="173"/>
  <c r="N39" i="173"/>
  <c r="M39" i="173"/>
  <c r="L39" i="173"/>
  <c r="K39" i="173"/>
  <c r="J39" i="173"/>
  <c r="I39" i="173"/>
  <c r="H39" i="173"/>
  <c r="G39" i="173"/>
  <c r="F39" i="173"/>
  <c r="E39" i="173"/>
  <c r="D39" i="173"/>
  <c r="C39" i="173"/>
  <c r="O38" i="173"/>
  <c r="N38" i="173"/>
  <c r="M38" i="173"/>
  <c r="L38" i="173"/>
  <c r="K38" i="173"/>
  <c r="J38" i="173"/>
  <c r="I38" i="173"/>
  <c r="H38" i="173"/>
  <c r="G38" i="173"/>
  <c r="F38" i="173"/>
  <c r="E38" i="173"/>
  <c r="D38" i="173"/>
  <c r="C38" i="173"/>
  <c r="O37" i="173"/>
  <c r="N37" i="173"/>
  <c r="M37" i="173"/>
  <c r="L37" i="173"/>
  <c r="K37" i="173"/>
  <c r="J37" i="173"/>
  <c r="I37" i="173"/>
  <c r="H37" i="173"/>
  <c r="G37" i="173"/>
  <c r="F37" i="173"/>
  <c r="E37" i="173"/>
  <c r="D37" i="173"/>
  <c r="C37" i="173"/>
  <c r="O36" i="173"/>
  <c r="N36" i="173"/>
  <c r="M36" i="173"/>
  <c r="L36" i="173"/>
  <c r="K36" i="173"/>
  <c r="J36" i="173"/>
  <c r="I36" i="173"/>
  <c r="H36" i="173"/>
  <c r="G36" i="173"/>
  <c r="F36" i="173"/>
  <c r="E36" i="173"/>
  <c r="D36" i="173"/>
  <c r="C36" i="173"/>
  <c r="O35" i="173"/>
  <c r="N35" i="173"/>
  <c r="M35" i="173"/>
  <c r="L35" i="173"/>
  <c r="K35" i="173"/>
  <c r="J35" i="173"/>
  <c r="I35" i="173"/>
  <c r="H35" i="173"/>
  <c r="G35" i="173"/>
  <c r="F35" i="173"/>
  <c r="E35" i="173"/>
  <c r="D35" i="173"/>
  <c r="C35" i="173"/>
  <c r="O34" i="173"/>
  <c r="N34" i="173"/>
  <c r="M34" i="173"/>
  <c r="L34" i="173"/>
  <c r="K34" i="173"/>
  <c r="J34" i="173"/>
  <c r="I34" i="173"/>
  <c r="H34" i="173"/>
  <c r="G34" i="173"/>
  <c r="F34" i="173"/>
  <c r="E34" i="173"/>
  <c r="D34" i="173"/>
  <c r="C34" i="173"/>
  <c r="O33" i="173"/>
  <c r="N33" i="173"/>
  <c r="M33" i="173"/>
  <c r="L33" i="173"/>
  <c r="K33" i="173"/>
  <c r="J33" i="173"/>
  <c r="I33" i="173"/>
  <c r="H33" i="173"/>
  <c r="G33" i="173"/>
  <c r="F33" i="173"/>
  <c r="E33" i="173"/>
  <c r="D33" i="173"/>
  <c r="C33" i="173"/>
  <c r="O32" i="173"/>
  <c r="N32" i="173"/>
  <c r="M32" i="173"/>
  <c r="L32" i="173"/>
  <c r="K32" i="173"/>
  <c r="J32" i="173"/>
  <c r="I32" i="173"/>
  <c r="H32" i="173"/>
  <c r="G32" i="173"/>
  <c r="F32" i="173"/>
  <c r="E32" i="173"/>
  <c r="D32" i="173"/>
  <c r="C32" i="173"/>
  <c r="O31" i="173"/>
  <c r="N31" i="173"/>
  <c r="M31" i="173"/>
  <c r="L31" i="173"/>
  <c r="K31" i="173"/>
  <c r="J31" i="173"/>
  <c r="I31" i="173"/>
  <c r="H31" i="173"/>
  <c r="G31" i="173"/>
  <c r="F31" i="173"/>
  <c r="E31" i="173"/>
  <c r="D31" i="173"/>
  <c r="C31" i="173"/>
  <c r="O30" i="173"/>
  <c r="N30" i="173"/>
  <c r="M30" i="173"/>
  <c r="L30" i="173"/>
  <c r="K30" i="173"/>
  <c r="J30" i="173"/>
  <c r="I30" i="173"/>
  <c r="H30" i="173"/>
  <c r="G30" i="173"/>
  <c r="F30" i="173"/>
  <c r="E30" i="173"/>
  <c r="D30" i="173"/>
  <c r="C30" i="173"/>
  <c r="O29" i="173"/>
  <c r="N29" i="173"/>
  <c r="M29" i="173"/>
  <c r="L29" i="173"/>
  <c r="K29" i="173"/>
  <c r="J29" i="173"/>
  <c r="I29" i="173"/>
  <c r="H29" i="173"/>
  <c r="G29" i="173"/>
  <c r="F29" i="173"/>
  <c r="E29" i="173"/>
  <c r="D29" i="173"/>
  <c r="C29" i="173"/>
  <c r="O28" i="173"/>
  <c r="N28" i="173"/>
  <c r="M28" i="173"/>
  <c r="L28" i="173"/>
  <c r="K28" i="173"/>
  <c r="J28" i="173"/>
  <c r="I28" i="173"/>
  <c r="H28" i="173"/>
  <c r="G28" i="173"/>
  <c r="F28" i="173"/>
  <c r="E28" i="173"/>
  <c r="D28" i="173"/>
  <c r="C28" i="173"/>
  <c r="O27" i="173"/>
  <c r="N27" i="173"/>
  <c r="M27" i="173"/>
  <c r="L27" i="173"/>
  <c r="K27" i="173"/>
  <c r="J27" i="173"/>
  <c r="I27" i="173"/>
  <c r="H27" i="173"/>
  <c r="G27" i="173"/>
  <c r="F27" i="173"/>
  <c r="E27" i="173"/>
  <c r="D27" i="173"/>
  <c r="C27" i="173"/>
  <c r="O26" i="173"/>
  <c r="N26" i="173"/>
  <c r="M26" i="173"/>
  <c r="L26" i="173"/>
  <c r="K26" i="173"/>
  <c r="J26" i="173"/>
  <c r="I26" i="173"/>
  <c r="H26" i="173"/>
  <c r="G26" i="173"/>
  <c r="F26" i="173"/>
  <c r="E26" i="173"/>
  <c r="D26" i="173"/>
  <c r="C26" i="173"/>
  <c r="O25" i="173"/>
  <c r="N25" i="173"/>
  <c r="M25" i="173"/>
  <c r="L25" i="173"/>
  <c r="K25" i="173"/>
  <c r="J25" i="173"/>
  <c r="I25" i="173"/>
  <c r="H25" i="173"/>
  <c r="G25" i="173"/>
  <c r="F25" i="173"/>
  <c r="E25" i="173"/>
  <c r="D25" i="173"/>
  <c r="C25" i="173"/>
  <c r="O24" i="173"/>
  <c r="N24" i="173"/>
  <c r="M24" i="173"/>
  <c r="L24" i="173"/>
  <c r="K24" i="173"/>
  <c r="J24" i="173"/>
  <c r="I24" i="173"/>
  <c r="H24" i="173"/>
  <c r="G24" i="173"/>
  <c r="F24" i="173"/>
  <c r="E24" i="173"/>
  <c r="D24" i="173"/>
  <c r="C24" i="173"/>
  <c r="O23" i="173"/>
  <c r="N23" i="173"/>
  <c r="M23" i="173"/>
  <c r="L23" i="173"/>
  <c r="K23" i="173"/>
  <c r="J23" i="173"/>
  <c r="I23" i="173"/>
  <c r="H23" i="173"/>
  <c r="G23" i="173"/>
  <c r="F23" i="173"/>
  <c r="E23" i="173"/>
  <c r="D23" i="173"/>
  <c r="C23" i="173"/>
  <c r="O22" i="173"/>
  <c r="N22" i="173"/>
  <c r="M22" i="173"/>
  <c r="L22" i="173"/>
  <c r="K22" i="173"/>
  <c r="J22" i="173"/>
  <c r="I22" i="173"/>
  <c r="H22" i="173"/>
  <c r="G22" i="173"/>
  <c r="F22" i="173"/>
  <c r="E22" i="173"/>
  <c r="D22" i="173"/>
  <c r="C22" i="173"/>
  <c r="O21" i="173"/>
  <c r="N21" i="173"/>
  <c r="M21" i="173"/>
  <c r="L21" i="173"/>
  <c r="K21" i="173"/>
  <c r="J21" i="173"/>
  <c r="I21" i="173"/>
  <c r="H21" i="173"/>
  <c r="G21" i="173"/>
  <c r="F21" i="173"/>
  <c r="E21" i="173"/>
  <c r="D21" i="173"/>
  <c r="C21" i="173"/>
  <c r="O20" i="173"/>
  <c r="N20" i="173"/>
  <c r="M20" i="173"/>
  <c r="L20" i="173"/>
  <c r="K20" i="173"/>
  <c r="J20" i="173"/>
  <c r="I20" i="173"/>
  <c r="H20" i="173"/>
  <c r="G20" i="173"/>
  <c r="F20" i="173"/>
  <c r="E20" i="173"/>
  <c r="D20" i="173"/>
  <c r="C20" i="173"/>
  <c r="O19" i="173"/>
  <c r="N19" i="173"/>
  <c r="M19" i="173"/>
  <c r="L19" i="173"/>
  <c r="K19" i="173"/>
  <c r="J19" i="173"/>
  <c r="I19" i="173"/>
  <c r="H19" i="173"/>
  <c r="G19" i="173"/>
  <c r="F19" i="173"/>
  <c r="E19" i="173"/>
  <c r="D19" i="173"/>
  <c r="C19" i="173"/>
  <c r="O18" i="173"/>
  <c r="N18" i="173"/>
  <c r="M18" i="173"/>
  <c r="L18" i="173"/>
  <c r="K18" i="173"/>
  <c r="J18" i="173"/>
  <c r="I18" i="173"/>
  <c r="H18" i="173"/>
  <c r="G18" i="173"/>
  <c r="F18" i="173"/>
  <c r="E18" i="173"/>
  <c r="D18" i="173"/>
  <c r="C18" i="173"/>
  <c r="O17" i="173"/>
  <c r="N17" i="173"/>
  <c r="M17" i="173"/>
  <c r="L17" i="173"/>
  <c r="K17" i="173"/>
  <c r="J17" i="173"/>
  <c r="I17" i="173"/>
  <c r="H17" i="173"/>
  <c r="G17" i="173"/>
  <c r="F17" i="173"/>
  <c r="E17" i="173"/>
  <c r="D17" i="173"/>
  <c r="C17" i="173"/>
  <c r="O16" i="173"/>
  <c r="N16" i="173"/>
  <c r="M16" i="173"/>
  <c r="L16" i="173"/>
  <c r="K16" i="173"/>
  <c r="J16" i="173"/>
  <c r="I16" i="173"/>
  <c r="H16" i="173"/>
  <c r="G16" i="173"/>
  <c r="F16" i="173"/>
  <c r="E16" i="173"/>
  <c r="D16" i="173"/>
  <c r="C16" i="173"/>
  <c r="O15" i="173"/>
  <c r="N15" i="173"/>
  <c r="M15" i="173"/>
  <c r="L15" i="173"/>
  <c r="K15" i="173"/>
  <c r="J15" i="173"/>
  <c r="I15" i="173"/>
  <c r="H15" i="173"/>
  <c r="G15" i="173"/>
  <c r="F15" i="173"/>
  <c r="E15" i="173"/>
  <c r="D15" i="173"/>
  <c r="C15" i="173"/>
  <c r="O14" i="173"/>
  <c r="N14" i="173"/>
  <c r="M14" i="173"/>
  <c r="L14" i="173"/>
  <c r="K14" i="173"/>
  <c r="J14" i="173"/>
  <c r="I14" i="173"/>
  <c r="H14" i="173"/>
  <c r="G14" i="173"/>
  <c r="F14" i="173"/>
  <c r="E14" i="173"/>
  <c r="D14" i="173"/>
  <c r="C14" i="173"/>
  <c r="O13" i="173"/>
  <c r="N13" i="173"/>
  <c r="M13" i="173"/>
  <c r="L13" i="173"/>
  <c r="K13" i="173"/>
  <c r="J13" i="173"/>
  <c r="I13" i="173"/>
  <c r="H13" i="173"/>
  <c r="G13" i="173"/>
  <c r="F13" i="173"/>
  <c r="E13" i="173"/>
  <c r="D13" i="173"/>
  <c r="C13" i="173"/>
  <c r="O12" i="173"/>
  <c r="N12" i="173"/>
  <c r="M12" i="173"/>
  <c r="L12" i="173"/>
  <c r="K12" i="173"/>
  <c r="J12" i="173"/>
  <c r="I12" i="173"/>
  <c r="H12" i="173"/>
  <c r="G12" i="173"/>
  <c r="F12" i="173"/>
  <c r="E12" i="173"/>
  <c r="D12" i="173"/>
  <c r="C12" i="173"/>
  <c r="O11" i="173"/>
  <c r="N11" i="173"/>
  <c r="M11" i="173"/>
  <c r="L11" i="173"/>
  <c r="K11" i="173"/>
  <c r="J11" i="173"/>
  <c r="I11" i="173"/>
  <c r="H11" i="173"/>
  <c r="G11" i="173"/>
  <c r="F11" i="173"/>
  <c r="E11" i="173"/>
  <c r="D11" i="173"/>
  <c r="C11" i="173"/>
  <c r="O10" i="173"/>
  <c r="N10" i="173"/>
  <c r="M10" i="173"/>
  <c r="L10" i="173"/>
  <c r="K10" i="173"/>
  <c r="J10" i="173"/>
  <c r="I10" i="173"/>
  <c r="H10" i="173"/>
  <c r="G10" i="173"/>
  <c r="F10" i="173"/>
  <c r="E10" i="173"/>
  <c r="D10" i="173"/>
  <c r="C10" i="173"/>
  <c r="O9" i="173"/>
  <c r="N9" i="173"/>
  <c r="M9" i="173"/>
  <c r="L9" i="173"/>
  <c r="K9" i="173"/>
  <c r="J9" i="173"/>
  <c r="I9" i="173"/>
  <c r="H9" i="173"/>
  <c r="G9" i="173"/>
  <c r="F9" i="173"/>
  <c r="E9" i="173"/>
  <c r="D9" i="173"/>
  <c r="C9" i="173"/>
  <c r="O8" i="173"/>
  <c r="N8" i="173"/>
  <c r="M8" i="173"/>
  <c r="L8" i="173"/>
  <c r="K8" i="173"/>
  <c r="J8" i="173"/>
  <c r="I8" i="173"/>
  <c r="H8" i="173"/>
  <c r="G8" i="173"/>
  <c r="F8" i="173"/>
  <c r="E8" i="173"/>
  <c r="D8" i="173"/>
  <c r="C8" i="173"/>
  <c r="O7" i="173"/>
  <c r="N7" i="173"/>
  <c r="M7" i="173"/>
  <c r="L7" i="173"/>
  <c r="K7" i="173"/>
  <c r="J7" i="173"/>
  <c r="I7" i="173"/>
  <c r="H7" i="173"/>
  <c r="G7" i="173"/>
  <c r="F7" i="173"/>
  <c r="E7" i="173"/>
  <c r="D7" i="173"/>
  <c r="C7" i="173"/>
  <c r="O6" i="173"/>
  <c r="N6" i="173"/>
  <c r="M6" i="173"/>
  <c r="L6" i="173"/>
  <c r="K6" i="173"/>
  <c r="J6" i="173"/>
  <c r="I6" i="173"/>
  <c r="H6" i="173"/>
  <c r="G6" i="173"/>
  <c r="F6" i="173"/>
  <c r="E6" i="173"/>
  <c r="D6" i="173"/>
  <c r="C6" i="173"/>
  <c r="F6" i="172"/>
  <c r="E6" i="172"/>
  <c r="D6" i="172"/>
  <c r="F56" i="172"/>
  <c r="E56" i="172"/>
  <c r="D56" i="172"/>
  <c r="C56" i="172"/>
  <c r="F55" i="172"/>
  <c r="E55" i="172"/>
  <c r="D55" i="172"/>
  <c r="C55" i="172"/>
  <c r="F54" i="172"/>
  <c r="E54" i="172"/>
  <c r="D54" i="172"/>
  <c r="C54" i="172"/>
  <c r="F53" i="172"/>
  <c r="E53" i="172"/>
  <c r="D53" i="172"/>
  <c r="C53" i="172"/>
  <c r="F52" i="172"/>
  <c r="E52" i="172"/>
  <c r="D52" i="172"/>
  <c r="C52" i="172"/>
  <c r="F51" i="172"/>
  <c r="E51" i="172"/>
  <c r="D51" i="172"/>
  <c r="C51" i="172"/>
  <c r="F50" i="172"/>
  <c r="E50" i="172"/>
  <c r="D50" i="172"/>
  <c r="C50" i="172"/>
  <c r="F49" i="172"/>
  <c r="E49" i="172"/>
  <c r="D49" i="172"/>
  <c r="C49" i="172"/>
  <c r="F48" i="172"/>
  <c r="E48" i="172"/>
  <c r="D48" i="172"/>
  <c r="C48" i="172"/>
  <c r="F47" i="172"/>
  <c r="E47" i="172"/>
  <c r="D47" i="172"/>
  <c r="C47" i="172"/>
  <c r="F46" i="172"/>
  <c r="E46" i="172"/>
  <c r="D46" i="172"/>
  <c r="C46" i="172"/>
  <c r="F45" i="172"/>
  <c r="E45" i="172"/>
  <c r="D45" i="172"/>
  <c r="C45" i="172"/>
  <c r="F44" i="172"/>
  <c r="E44" i="172"/>
  <c r="D44" i="172"/>
  <c r="C44" i="172"/>
  <c r="B4" i="229" s="1"/>
  <c r="D4" i="229" s="1"/>
  <c r="F43" i="172"/>
  <c r="E43" i="172"/>
  <c r="D43" i="172"/>
  <c r="C43" i="172"/>
  <c r="B4" i="230" s="1"/>
  <c r="D4" i="230" s="1"/>
  <c r="F42" i="172"/>
  <c r="E42" i="172"/>
  <c r="D42" i="172"/>
  <c r="C42" i="172"/>
  <c r="B4" i="222" s="1"/>
  <c r="D4" i="222" s="1"/>
  <c r="F41" i="172"/>
  <c r="E41" i="172"/>
  <c r="D41" i="172"/>
  <c r="C41" i="172"/>
  <c r="B4" i="231" s="1"/>
  <c r="D4" i="231" s="1"/>
  <c r="F40" i="172"/>
  <c r="E40" i="172"/>
  <c r="D40" i="172"/>
  <c r="C40" i="172"/>
  <c r="B4" i="221" s="1"/>
  <c r="D4" i="221" s="1"/>
  <c r="F39" i="172"/>
  <c r="E39" i="172"/>
  <c r="D39" i="172"/>
  <c r="C39" i="172"/>
  <c r="B4" i="220" s="1"/>
  <c r="D4" i="220" s="1"/>
  <c r="F38" i="172"/>
  <c r="E38" i="172"/>
  <c r="D38" i="172"/>
  <c r="C38" i="172"/>
  <c r="B4" i="238" s="1"/>
  <c r="D4" i="238" s="1"/>
  <c r="F37" i="172"/>
  <c r="E37" i="172"/>
  <c r="D37" i="172"/>
  <c r="C37" i="172"/>
  <c r="B4" i="219" s="1"/>
  <c r="D4" i="219" s="1"/>
  <c r="F36" i="172"/>
  <c r="E36" i="172"/>
  <c r="D36" i="172"/>
  <c r="C36" i="172"/>
  <c r="B4" i="218" s="1"/>
  <c r="D4" i="218" s="1"/>
  <c r="F35" i="172"/>
  <c r="E35" i="172"/>
  <c r="D35" i="172"/>
  <c r="C35" i="172"/>
  <c r="B4" i="217" s="1"/>
  <c r="D4" i="217" s="1"/>
  <c r="F34" i="172"/>
  <c r="E34" i="172"/>
  <c r="D34" i="172"/>
  <c r="C34" i="172"/>
  <c r="B4" i="216" s="1"/>
  <c r="D4" i="216" s="1"/>
  <c r="F33" i="172"/>
  <c r="E33" i="172"/>
  <c r="D33" i="172"/>
  <c r="C33" i="172"/>
  <c r="B4" i="206" s="1"/>
  <c r="D4" i="206" s="1"/>
  <c r="F32" i="172"/>
  <c r="E32" i="172"/>
  <c r="D32" i="172"/>
  <c r="C32" i="172"/>
  <c r="B4" i="207" s="1"/>
  <c r="D4" i="207" s="1"/>
  <c r="F31" i="172"/>
  <c r="E31" i="172"/>
  <c r="D31" i="172"/>
  <c r="C31" i="172"/>
  <c r="B4" i="208" s="1"/>
  <c r="D4" i="208" s="1"/>
  <c r="F30" i="172"/>
  <c r="E30" i="172"/>
  <c r="D30" i="172"/>
  <c r="C30" i="172"/>
  <c r="B4" i="209" s="1"/>
  <c r="D4" i="209" s="1"/>
  <c r="F29" i="172"/>
  <c r="E29" i="172"/>
  <c r="D29" i="172"/>
  <c r="C29" i="172"/>
  <c r="B4" i="210" s="1"/>
  <c r="D4" i="210" s="1"/>
  <c r="F28" i="172"/>
  <c r="E28" i="172"/>
  <c r="D28" i="172"/>
  <c r="C28" i="172"/>
  <c r="B4" i="211" s="1"/>
  <c r="D4" i="211" s="1"/>
  <c r="F27" i="172"/>
  <c r="E27" i="172"/>
  <c r="D27" i="172"/>
  <c r="C27" i="172"/>
  <c r="B4" i="212" s="1"/>
  <c r="D4" i="212" s="1"/>
  <c r="F26" i="172"/>
  <c r="E26" i="172"/>
  <c r="D26" i="172"/>
  <c r="C26" i="172"/>
  <c r="B4" i="213" s="1"/>
  <c r="D4" i="213" s="1"/>
  <c r="F25" i="172"/>
  <c r="E25" i="172"/>
  <c r="D25" i="172"/>
  <c r="C25" i="172"/>
  <c r="B4" i="214" s="1"/>
  <c r="F24" i="172"/>
  <c r="E24" i="172"/>
  <c r="D24" i="172"/>
  <c r="C24" i="172"/>
  <c r="B4" i="215" s="1"/>
  <c r="D4" i="215" s="1"/>
  <c r="F23" i="172"/>
  <c r="E23" i="172"/>
  <c r="D23" i="172"/>
  <c r="C23" i="172"/>
  <c r="B4" i="205" s="1"/>
  <c r="D4" i="205" s="1"/>
  <c r="F22" i="172"/>
  <c r="E22" i="172"/>
  <c r="D22" i="172"/>
  <c r="C22" i="172"/>
  <c r="B4" i="204" s="1"/>
  <c r="D4" i="204" s="1"/>
  <c r="F21" i="172"/>
  <c r="E21" i="172"/>
  <c r="D21" i="172"/>
  <c r="C21" i="172"/>
  <c r="B4" i="203" s="1"/>
  <c r="D4" i="203" s="1"/>
  <c r="F20" i="172"/>
  <c r="E20" i="172"/>
  <c r="D20" i="172"/>
  <c r="C20" i="172"/>
  <c r="B4" i="202" s="1"/>
  <c r="D4" i="202" s="1"/>
  <c r="F19" i="172"/>
  <c r="E19" i="172"/>
  <c r="D19" i="172"/>
  <c r="C19" i="172"/>
  <c r="B4" i="201" s="1"/>
  <c r="D4" i="201" s="1"/>
  <c r="F18" i="172"/>
  <c r="E18" i="172"/>
  <c r="D18" i="172"/>
  <c r="C18" i="172"/>
  <c r="B4" i="200" s="1"/>
  <c r="D4" i="200" s="1"/>
  <c r="F17" i="172"/>
  <c r="E17" i="172"/>
  <c r="D17" i="172"/>
  <c r="C17" i="172"/>
  <c r="B4" i="199" s="1"/>
  <c r="D4" i="199" s="1"/>
  <c r="F16" i="172"/>
  <c r="E16" i="172"/>
  <c r="D16" i="172"/>
  <c r="C16" i="172"/>
  <c r="B4" i="198" s="1"/>
  <c r="D4" i="198" s="1"/>
  <c r="F15" i="172"/>
  <c r="E15" i="172"/>
  <c r="D15" i="172"/>
  <c r="C15" i="172"/>
  <c r="B4" i="197" s="1"/>
  <c r="D4" i="197" s="1"/>
  <c r="F14" i="172"/>
  <c r="E14" i="172"/>
  <c r="D14" i="172"/>
  <c r="C14" i="172"/>
  <c r="B4" i="196" s="1"/>
  <c r="D4" i="196" s="1"/>
  <c r="F13" i="172"/>
  <c r="E13" i="172"/>
  <c r="D13" i="172"/>
  <c r="C13" i="172"/>
  <c r="B4" i="195" s="1"/>
  <c r="D4" i="195" s="1"/>
  <c r="F12" i="172"/>
  <c r="E12" i="172"/>
  <c r="D12" i="172"/>
  <c r="C12" i="172"/>
  <c r="B4" i="194" s="1"/>
  <c r="D4" i="194" s="1"/>
  <c r="F11" i="172"/>
  <c r="E11" i="172"/>
  <c r="D11" i="172"/>
  <c r="C11" i="172"/>
  <c r="B4" i="193" s="1"/>
  <c r="D4" i="193" s="1"/>
  <c r="F10" i="172"/>
  <c r="E10" i="172"/>
  <c r="D10" i="172"/>
  <c r="C10" i="172"/>
  <c r="B4" i="192" s="1"/>
  <c r="D4" i="192" s="1"/>
  <c r="F9" i="172"/>
  <c r="E9" i="172"/>
  <c r="D9" i="172"/>
  <c r="C9" i="172"/>
  <c r="B4" i="191" s="1"/>
  <c r="D4" i="191" s="1"/>
  <c r="F8" i="172"/>
  <c r="E8" i="172"/>
  <c r="D8" i="172"/>
  <c r="C8" i="172"/>
  <c r="B4" i="190" s="1"/>
  <c r="D4" i="190" s="1"/>
  <c r="F7" i="172"/>
  <c r="E7" i="172"/>
  <c r="D7" i="172"/>
  <c r="C7" i="172"/>
  <c r="B4" i="189" s="1"/>
  <c r="D4" i="189" s="1"/>
  <c r="C6" i="172"/>
  <c r="B4" i="188" s="1"/>
  <c r="G25" i="176" l="1"/>
  <c r="D25" i="174"/>
  <c r="G26" i="176" s="1"/>
  <c r="O5" i="245"/>
  <c r="C6" i="245"/>
  <c r="P6" i="245"/>
  <c r="B6" i="185"/>
  <c r="E7" i="183"/>
  <c r="B6" i="189"/>
  <c r="D6" i="189" s="1"/>
  <c r="E8" i="183"/>
  <c r="B6" i="190"/>
  <c r="D6" i="190" s="1"/>
  <c r="E9" i="183"/>
  <c r="B6" i="191"/>
  <c r="D6" i="191" s="1"/>
  <c r="E10" i="183"/>
  <c r="B6" i="192"/>
  <c r="D6" i="192" s="1"/>
  <c r="E11" i="183"/>
  <c r="B6" i="193"/>
  <c r="D6" i="193" s="1"/>
  <c r="E12" i="183"/>
  <c r="B6" i="194"/>
  <c r="D6" i="194" s="1"/>
  <c r="E13" i="183"/>
  <c r="B6" i="195"/>
  <c r="D6" i="195" s="1"/>
  <c r="E14" i="183"/>
  <c r="B6" i="196"/>
  <c r="D6" i="196" s="1"/>
  <c r="E15" i="183"/>
  <c r="B6" i="197"/>
  <c r="D6" i="197" s="1"/>
  <c r="E16" i="183"/>
  <c r="B6" i="198"/>
  <c r="D6" i="198" s="1"/>
  <c r="E17" i="183"/>
  <c r="B6" i="199"/>
  <c r="D6" i="199" s="1"/>
  <c r="E18" i="183"/>
  <c r="B6" i="200"/>
  <c r="D6" i="200" s="1"/>
  <c r="E19" i="183"/>
  <c r="B6" i="201"/>
  <c r="D6" i="201" s="1"/>
  <c r="E20" i="183"/>
  <c r="B6" i="202"/>
  <c r="D6" i="202" s="1"/>
  <c r="E21" i="183"/>
  <c r="B6" i="203"/>
  <c r="D6" i="203" s="1"/>
  <c r="E22" i="183"/>
  <c r="B6" i="204"/>
  <c r="D6" i="204" s="1"/>
  <c r="E23" i="183"/>
  <c r="B6" i="205"/>
  <c r="D6" i="205" s="1"/>
  <c r="E24" i="183"/>
  <c r="B6" i="215"/>
  <c r="D4" i="214"/>
  <c r="E25" i="183"/>
  <c r="B6" i="214"/>
  <c r="D6" i="214" s="1"/>
  <c r="E26" i="183"/>
  <c r="B6" i="213"/>
  <c r="D6" i="213" s="1"/>
  <c r="E27" i="183"/>
  <c r="B6" i="212"/>
  <c r="D6" i="212" s="1"/>
  <c r="E28" i="183"/>
  <c r="B6" i="211"/>
  <c r="D6" i="211" s="1"/>
  <c r="E29" i="183"/>
  <c r="B6" i="210"/>
  <c r="D6" i="210" s="1"/>
  <c r="E30" i="183"/>
  <c r="B6" i="209"/>
  <c r="D6" i="209" s="1"/>
  <c r="E31" i="183"/>
  <c r="B6" i="208"/>
  <c r="D6" i="208" s="1"/>
  <c r="E32" i="183"/>
  <c r="B6" i="207"/>
  <c r="D6" i="207" s="1"/>
  <c r="E33" i="183"/>
  <c r="B6" i="206"/>
  <c r="D6" i="206" s="1"/>
  <c r="E34" i="183"/>
  <c r="B6" i="216"/>
  <c r="D6" i="216" s="1"/>
  <c r="E35" i="183"/>
  <c r="B6" i="217"/>
  <c r="D6" i="217" s="1"/>
  <c r="E36" i="183"/>
  <c r="B6" i="218"/>
  <c r="D6" i="218" s="1"/>
  <c r="E37" i="183"/>
  <c r="B6" i="219"/>
  <c r="D6" i="219" s="1"/>
  <c r="E38" i="183"/>
  <c r="B6" i="238"/>
  <c r="D6" i="238" s="1"/>
  <c r="E39" i="183"/>
  <c r="B6" i="220"/>
  <c r="D6" i="220" s="1"/>
  <c r="E40" i="183"/>
  <c r="B6" i="221"/>
  <c r="D6" i="221" s="1"/>
  <c r="E41" i="183"/>
  <c r="B6" i="231"/>
  <c r="D6" i="231" s="1"/>
  <c r="E42" i="183"/>
  <c r="B6" i="222"/>
  <c r="D6" i="222" s="1"/>
  <c r="E43" i="183"/>
  <c r="B6" i="230"/>
  <c r="D6" i="230" s="1"/>
  <c r="E44" i="183"/>
  <c r="B6" i="229"/>
  <c r="D6" i="229" s="1"/>
  <c r="C45" i="183"/>
  <c r="B4" i="228"/>
  <c r="D4" i="228" s="1"/>
  <c r="E45" i="183"/>
  <c r="B6" i="228"/>
  <c r="D6" i="228" s="1"/>
  <c r="C46" i="183"/>
  <c r="B4" i="227"/>
  <c r="D4" i="227" s="1"/>
  <c r="E46" i="183"/>
  <c r="B6" i="227"/>
  <c r="D6" i="227" s="1"/>
  <c r="C47" i="183"/>
  <c r="B4" i="226"/>
  <c r="D4" i="226" s="1"/>
  <c r="E47" i="183"/>
  <c r="B6" i="226"/>
  <c r="D6" i="226" s="1"/>
  <c r="C48" i="183"/>
  <c r="B4" i="225"/>
  <c r="D4" i="225" s="1"/>
  <c r="E48" i="183"/>
  <c r="B6" i="225"/>
  <c r="D6" i="225" s="1"/>
  <c r="C49" i="183"/>
  <c r="B4" i="224"/>
  <c r="D4" i="224" s="1"/>
  <c r="E49" i="183"/>
  <c r="B6" i="224"/>
  <c r="D6" i="224" s="1"/>
  <c r="C50" i="183"/>
  <c r="B4" i="223"/>
  <c r="D4" i="223" s="1"/>
  <c r="E50" i="183"/>
  <c r="B6" i="223"/>
  <c r="D6" i="223" s="1"/>
  <c r="C51" i="183"/>
  <c r="B4" i="232"/>
  <c r="D4" i="232" s="1"/>
  <c r="E51" i="183"/>
  <c r="B6" i="232"/>
  <c r="D6" i="232" s="1"/>
  <c r="C52" i="183"/>
  <c r="B4" i="237"/>
  <c r="D4" i="237" s="1"/>
  <c r="E52" i="183"/>
  <c r="B6" i="237"/>
  <c r="D6" i="237" s="1"/>
  <c r="C53" i="183"/>
  <c r="B4" i="236"/>
  <c r="D4" i="236" s="1"/>
  <c r="E53" i="183"/>
  <c r="B6" i="236"/>
  <c r="D6" i="236" s="1"/>
  <c r="C54" i="183"/>
  <c r="B4" i="235"/>
  <c r="D4" i="235" s="1"/>
  <c r="E54" i="183"/>
  <c r="B6" i="235"/>
  <c r="D6" i="235" s="1"/>
  <c r="C55" i="183"/>
  <c r="B4" i="234"/>
  <c r="D4" i="234" s="1"/>
  <c r="E55" i="183"/>
  <c r="B6" i="234"/>
  <c r="D6" i="234" s="1"/>
  <c r="C56" i="183"/>
  <c r="B4" i="233"/>
  <c r="D4" i="233" s="1"/>
  <c r="E56" i="183"/>
  <c r="B6" i="233"/>
  <c r="D6" i="233" s="1"/>
  <c r="F8" i="169"/>
  <c r="G8" i="185"/>
  <c r="F8" i="185" s="1"/>
  <c r="F10" i="169"/>
  <c r="G10" i="185"/>
  <c r="F10" i="185" s="1"/>
  <c r="F12" i="169"/>
  <c r="G12" i="185"/>
  <c r="F12" i="185" s="1"/>
  <c r="F14" i="169"/>
  <c r="G14" i="185"/>
  <c r="F14" i="185" s="1"/>
  <c r="F56" i="185"/>
  <c r="D7" i="183"/>
  <c r="B5" i="189"/>
  <c r="D5" i="189" s="1"/>
  <c r="F7" i="183"/>
  <c r="B7" i="189"/>
  <c r="D7" i="189" s="1"/>
  <c r="D8" i="183"/>
  <c r="B5" i="190"/>
  <c r="D5" i="190" s="1"/>
  <c r="F8" i="183"/>
  <c r="B7" i="190"/>
  <c r="D7" i="190" s="1"/>
  <c r="D9" i="183"/>
  <c r="B5" i="191"/>
  <c r="D5" i="191" s="1"/>
  <c r="F9" i="183"/>
  <c r="B7" i="191"/>
  <c r="D7" i="191" s="1"/>
  <c r="D10" i="183"/>
  <c r="B5" i="192"/>
  <c r="D5" i="192" s="1"/>
  <c r="F10" i="183"/>
  <c r="B7" i="192"/>
  <c r="D7" i="192" s="1"/>
  <c r="D11" i="183"/>
  <c r="B5" i="193"/>
  <c r="D5" i="193" s="1"/>
  <c r="F11" i="183"/>
  <c r="B7" i="193"/>
  <c r="D7" i="193" s="1"/>
  <c r="D12" i="183"/>
  <c r="B5" i="194"/>
  <c r="D5" i="194" s="1"/>
  <c r="F12" i="183"/>
  <c r="B7" i="194"/>
  <c r="D7" i="194" s="1"/>
  <c r="D13" i="183"/>
  <c r="B5" i="195"/>
  <c r="D5" i="195" s="1"/>
  <c r="F13" i="183"/>
  <c r="B7" i="195"/>
  <c r="D7" i="195" s="1"/>
  <c r="D14" i="183"/>
  <c r="B5" i="196"/>
  <c r="D5" i="196" s="1"/>
  <c r="F14" i="183"/>
  <c r="B7" i="196"/>
  <c r="D7" i="196" s="1"/>
  <c r="D15" i="183"/>
  <c r="B5" i="197"/>
  <c r="D5" i="197" s="1"/>
  <c r="F15" i="183"/>
  <c r="B7" i="197"/>
  <c r="D7" i="197" s="1"/>
  <c r="D16" i="183"/>
  <c r="B5" i="198"/>
  <c r="D5" i="198" s="1"/>
  <c r="F16" i="183"/>
  <c r="B7" i="198"/>
  <c r="D7" i="198" s="1"/>
  <c r="D17" i="183"/>
  <c r="B5" i="199"/>
  <c r="D5" i="199" s="1"/>
  <c r="F17" i="183"/>
  <c r="B7" i="199"/>
  <c r="D7" i="199" s="1"/>
  <c r="D18" i="183"/>
  <c r="B5" i="200"/>
  <c r="D5" i="200" s="1"/>
  <c r="F18" i="183"/>
  <c r="B7" i="200"/>
  <c r="D7" i="200" s="1"/>
  <c r="D19" i="183"/>
  <c r="B5" i="201"/>
  <c r="D5" i="201" s="1"/>
  <c r="F19" i="183"/>
  <c r="B7" i="201"/>
  <c r="D7" i="201" s="1"/>
  <c r="D20" i="183"/>
  <c r="B5" i="202"/>
  <c r="D5" i="202" s="1"/>
  <c r="F20" i="183"/>
  <c r="B7" i="202"/>
  <c r="D7" i="202" s="1"/>
  <c r="D21" i="183"/>
  <c r="B5" i="203"/>
  <c r="D5" i="203" s="1"/>
  <c r="F21" i="183"/>
  <c r="B7" i="203"/>
  <c r="D7" i="203" s="1"/>
  <c r="D22" i="183"/>
  <c r="B5" i="204"/>
  <c r="D5" i="204" s="1"/>
  <c r="F22" i="183"/>
  <c r="B7" i="204"/>
  <c r="D7" i="204" s="1"/>
  <c r="D23" i="183"/>
  <c r="B5" i="205"/>
  <c r="D5" i="205" s="1"/>
  <c r="F23" i="183"/>
  <c r="B7" i="205"/>
  <c r="D7" i="205" s="1"/>
  <c r="D24" i="183"/>
  <c r="B5" i="215"/>
  <c r="D5" i="215" s="1"/>
  <c r="F24" i="183"/>
  <c r="B7" i="215"/>
  <c r="D7" i="215" s="1"/>
  <c r="D25" i="183"/>
  <c r="B5" i="214"/>
  <c r="D5" i="214" s="1"/>
  <c r="F25" i="183"/>
  <c r="B7" i="214"/>
  <c r="D7" i="214" s="1"/>
  <c r="D26" i="183"/>
  <c r="B5" i="213"/>
  <c r="D5" i="213" s="1"/>
  <c r="F26" i="183"/>
  <c r="B7" i="213"/>
  <c r="D7" i="213" s="1"/>
  <c r="D27" i="183"/>
  <c r="B5" i="212"/>
  <c r="D5" i="212" s="1"/>
  <c r="F27" i="183"/>
  <c r="B7" i="212"/>
  <c r="D7" i="212" s="1"/>
  <c r="D28" i="183"/>
  <c r="B5" i="211"/>
  <c r="D5" i="211" s="1"/>
  <c r="F28" i="183"/>
  <c r="B7" i="211"/>
  <c r="D7" i="211" s="1"/>
  <c r="D29" i="183"/>
  <c r="B5" i="210"/>
  <c r="D5" i="210" s="1"/>
  <c r="F29" i="183"/>
  <c r="B7" i="210"/>
  <c r="D7" i="210" s="1"/>
  <c r="D30" i="183"/>
  <c r="B5" i="209"/>
  <c r="D5" i="209" s="1"/>
  <c r="F30" i="183"/>
  <c r="B7" i="209"/>
  <c r="D7" i="209" s="1"/>
  <c r="D31" i="183"/>
  <c r="B5" i="208"/>
  <c r="D5" i="208" s="1"/>
  <c r="F31" i="183"/>
  <c r="B7" i="208"/>
  <c r="D7" i="208" s="1"/>
  <c r="D32" i="183"/>
  <c r="B5" i="207"/>
  <c r="D5" i="207" s="1"/>
  <c r="F32" i="183"/>
  <c r="B7" i="207"/>
  <c r="D7" i="207" s="1"/>
  <c r="D33" i="183"/>
  <c r="B5" i="206"/>
  <c r="D5" i="206" s="1"/>
  <c r="F33" i="183"/>
  <c r="B7" i="206"/>
  <c r="D7" i="206" s="1"/>
  <c r="D34" i="183"/>
  <c r="B5" i="216"/>
  <c r="D5" i="216" s="1"/>
  <c r="F34" i="183"/>
  <c r="B7" i="216"/>
  <c r="D7" i="216" s="1"/>
  <c r="D35" i="183"/>
  <c r="B5" i="217"/>
  <c r="D5" i="217" s="1"/>
  <c r="F35" i="183"/>
  <c r="B7" i="217"/>
  <c r="D7" i="217" s="1"/>
  <c r="D36" i="183"/>
  <c r="B5" i="218"/>
  <c r="D5" i="218" s="1"/>
  <c r="F36" i="183"/>
  <c r="B7" i="218"/>
  <c r="D7" i="218" s="1"/>
  <c r="D37" i="183"/>
  <c r="B5" i="219"/>
  <c r="D5" i="219" s="1"/>
  <c r="F37" i="183"/>
  <c r="B7" i="219"/>
  <c r="D7" i="219" s="1"/>
  <c r="D38" i="183"/>
  <c r="B5" i="238"/>
  <c r="D5" i="238" s="1"/>
  <c r="F38" i="183"/>
  <c r="B7" i="238"/>
  <c r="D7" i="238" s="1"/>
  <c r="D39" i="183"/>
  <c r="B5" i="220"/>
  <c r="D5" i="220" s="1"/>
  <c r="F39" i="183"/>
  <c r="B7" i="220"/>
  <c r="D7" i="220" s="1"/>
  <c r="D40" i="183"/>
  <c r="B5" i="221"/>
  <c r="D5" i="221" s="1"/>
  <c r="F40" i="183"/>
  <c r="B7" i="221"/>
  <c r="D7" i="221" s="1"/>
  <c r="D41" i="183"/>
  <c r="B5" i="231"/>
  <c r="D5" i="231" s="1"/>
  <c r="F41" i="183"/>
  <c r="B7" i="231"/>
  <c r="D7" i="231" s="1"/>
  <c r="D42" i="183"/>
  <c r="B5" i="222"/>
  <c r="D5" i="222" s="1"/>
  <c r="F42" i="183"/>
  <c r="B7" i="222"/>
  <c r="D7" i="222" s="1"/>
  <c r="D43" i="183"/>
  <c r="B5" i="230"/>
  <c r="D5" i="230" s="1"/>
  <c r="F43" i="183"/>
  <c r="B7" i="230"/>
  <c r="D7" i="230" s="1"/>
  <c r="D44" i="183"/>
  <c r="B5" i="229"/>
  <c r="D5" i="229" s="1"/>
  <c r="F44" i="183"/>
  <c r="B7" i="229"/>
  <c r="D7" i="229" s="1"/>
  <c r="D45" i="183"/>
  <c r="B5" i="228"/>
  <c r="D5" i="228" s="1"/>
  <c r="F45" i="183"/>
  <c r="B7" i="228"/>
  <c r="D7" i="228" s="1"/>
  <c r="D46" i="183"/>
  <c r="B5" i="227"/>
  <c r="D5" i="227" s="1"/>
  <c r="F46" i="183"/>
  <c r="B7" i="227"/>
  <c r="D7" i="227" s="1"/>
  <c r="D47" i="183"/>
  <c r="B5" i="226"/>
  <c r="D5" i="226" s="1"/>
  <c r="F47" i="183"/>
  <c r="B7" i="226"/>
  <c r="D7" i="226" s="1"/>
  <c r="D48" i="183"/>
  <c r="B5" i="225"/>
  <c r="D5" i="225" s="1"/>
  <c r="F48" i="183"/>
  <c r="B7" i="225"/>
  <c r="D7" i="225" s="1"/>
  <c r="D49" i="183"/>
  <c r="B5" i="224"/>
  <c r="D5" i="224" s="1"/>
  <c r="F49" i="183"/>
  <c r="B7" i="224"/>
  <c r="D7" i="224" s="1"/>
  <c r="D50" i="183"/>
  <c r="B5" i="223"/>
  <c r="D5" i="223" s="1"/>
  <c r="F50" i="183"/>
  <c r="B7" i="223"/>
  <c r="D7" i="223" s="1"/>
  <c r="D51" i="183"/>
  <c r="B5" i="232"/>
  <c r="D5" i="232" s="1"/>
  <c r="F51" i="183"/>
  <c r="B7" i="232"/>
  <c r="D7" i="232" s="1"/>
  <c r="D52" i="183"/>
  <c r="B5" i="237"/>
  <c r="D5" i="237" s="1"/>
  <c r="F52" i="183"/>
  <c r="B7" i="237"/>
  <c r="D7" i="237" s="1"/>
  <c r="D53" i="183"/>
  <c r="B5" i="236"/>
  <c r="D5" i="236" s="1"/>
  <c r="F53" i="183"/>
  <c r="B7" i="236"/>
  <c r="D7" i="236" s="1"/>
  <c r="D54" i="183"/>
  <c r="B5" i="235"/>
  <c r="D5" i="235" s="1"/>
  <c r="F54" i="183"/>
  <c r="B7" i="235"/>
  <c r="D7" i="235" s="1"/>
  <c r="D55" i="183"/>
  <c r="B5" i="234"/>
  <c r="D5" i="234" s="1"/>
  <c r="F55" i="183"/>
  <c r="B7" i="234"/>
  <c r="D7" i="234" s="1"/>
  <c r="D56" i="183"/>
  <c r="B5" i="233"/>
  <c r="D5" i="233" s="1"/>
  <c r="F56" i="183"/>
  <c r="B7" i="233"/>
  <c r="D7" i="233" s="1"/>
  <c r="F7" i="169"/>
  <c r="G7" i="185"/>
  <c r="F7" i="185" s="1"/>
  <c r="F9" i="169"/>
  <c r="G9" i="185"/>
  <c r="F9" i="185" s="1"/>
  <c r="F11" i="169"/>
  <c r="G11" i="185"/>
  <c r="F11" i="185" s="1"/>
  <c r="F13" i="169"/>
  <c r="G13" i="185"/>
  <c r="F13" i="185" s="1"/>
  <c r="F15" i="169"/>
  <c r="G15" i="185"/>
  <c r="F15" i="185" s="1"/>
  <c r="F17" i="169"/>
  <c r="G17" i="185"/>
  <c r="F17" i="185" s="1"/>
  <c r="F19" i="169"/>
  <c r="G19" i="185"/>
  <c r="F19" i="185" s="1"/>
  <c r="F21" i="169"/>
  <c r="G21" i="185"/>
  <c r="F21" i="185" s="1"/>
  <c r="F23" i="169"/>
  <c r="G23" i="185"/>
  <c r="F23" i="185" s="1"/>
  <c r="F25" i="169"/>
  <c r="G25" i="185"/>
  <c r="F25" i="185" s="1"/>
  <c r="F27" i="169"/>
  <c r="G27" i="185"/>
  <c r="F27" i="185" s="1"/>
  <c r="F29" i="169"/>
  <c r="G29" i="185"/>
  <c r="F29" i="185" s="1"/>
  <c r="F31" i="169"/>
  <c r="G31" i="185"/>
  <c r="F31" i="185" s="1"/>
  <c r="F33" i="169"/>
  <c r="G33" i="185"/>
  <c r="F33" i="185" s="1"/>
  <c r="F35" i="169"/>
  <c r="G35" i="185"/>
  <c r="F35" i="185" s="1"/>
  <c r="F37" i="169"/>
  <c r="G37" i="185"/>
  <c r="F37" i="185" s="1"/>
  <c r="F39" i="169"/>
  <c r="G39" i="185"/>
  <c r="F39" i="185" s="1"/>
  <c r="F41" i="169"/>
  <c r="G41" i="185"/>
  <c r="F41" i="185" s="1"/>
  <c r="F43" i="169"/>
  <c r="G43" i="185"/>
  <c r="F43" i="185" s="1"/>
  <c r="F45" i="169"/>
  <c r="G45" i="185"/>
  <c r="F45" i="185" s="1"/>
  <c r="F47" i="169"/>
  <c r="G47" i="185"/>
  <c r="F47" i="185" s="1"/>
  <c r="F49" i="169"/>
  <c r="G49" i="185"/>
  <c r="F49" i="185" s="1"/>
  <c r="F51" i="169"/>
  <c r="G51" i="185"/>
  <c r="F51" i="185" s="1"/>
  <c r="F53" i="169"/>
  <c r="G53" i="185"/>
  <c r="F53" i="185" s="1"/>
  <c r="F55" i="169"/>
  <c r="G55" i="185"/>
  <c r="F55" i="185" s="1"/>
  <c r="B14" i="185"/>
  <c r="J5" i="179"/>
  <c r="B28" i="174" s="1"/>
  <c r="D8" i="125"/>
  <c r="C8" i="179"/>
  <c r="D8" i="179" s="1"/>
  <c r="G8" i="179" s="1"/>
  <c r="D10" i="125"/>
  <c r="C10" i="179"/>
  <c r="D10" i="179" s="1"/>
  <c r="G10" i="179" s="1"/>
  <c r="D12" i="125"/>
  <c r="C12" i="179"/>
  <c r="D12" i="179" s="1"/>
  <c r="G12" i="179" s="1"/>
  <c r="D14" i="125"/>
  <c r="C14" i="179"/>
  <c r="D14" i="179" s="1"/>
  <c r="G14" i="179" s="1"/>
  <c r="D16" i="125"/>
  <c r="C16" i="179"/>
  <c r="D16" i="179" s="1"/>
  <c r="G16" i="179" s="1"/>
  <c r="D18" i="125"/>
  <c r="C18" i="179"/>
  <c r="D18" i="179" s="1"/>
  <c r="G18" i="179" s="1"/>
  <c r="D20" i="125"/>
  <c r="C20" i="179"/>
  <c r="D20" i="179" s="1"/>
  <c r="G20" i="179" s="1"/>
  <c r="D22" i="125"/>
  <c r="C22" i="179"/>
  <c r="D22" i="179" s="1"/>
  <c r="G22" i="179" s="1"/>
  <c r="D24" i="125"/>
  <c r="C24" i="179"/>
  <c r="D24" i="179" s="1"/>
  <c r="G24" i="179" s="1"/>
  <c r="D26" i="125"/>
  <c r="C26" i="179"/>
  <c r="D26" i="179" s="1"/>
  <c r="G26" i="179" s="1"/>
  <c r="D28" i="125"/>
  <c r="C28" i="179"/>
  <c r="D28" i="179" s="1"/>
  <c r="G28" i="179" s="1"/>
  <c r="D30" i="125"/>
  <c r="C30" i="179"/>
  <c r="D30" i="179" s="1"/>
  <c r="G30" i="179" s="1"/>
  <c r="D32" i="125"/>
  <c r="C32" i="179"/>
  <c r="D32" i="179" s="1"/>
  <c r="G32" i="179" s="1"/>
  <c r="D34" i="125"/>
  <c r="C34" i="179"/>
  <c r="D34" i="179" s="1"/>
  <c r="G34" i="179" s="1"/>
  <c r="D36" i="125"/>
  <c r="C36" i="179"/>
  <c r="D36" i="179" s="1"/>
  <c r="G36" i="179" s="1"/>
  <c r="D38" i="125"/>
  <c r="C38" i="179"/>
  <c r="D38" i="179" s="1"/>
  <c r="G38" i="179" s="1"/>
  <c r="D40" i="125"/>
  <c r="C40" i="179"/>
  <c r="D40" i="179" s="1"/>
  <c r="G40" i="179" s="1"/>
  <c r="D42" i="125"/>
  <c r="C42" i="179"/>
  <c r="D42" i="179" s="1"/>
  <c r="G42" i="179" s="1"/>
  <c r="D44" i="125"/>
  <c r="C44" i="179"/>
  <c r="D44" i="179" s="1"/>
  <c r="G44" i="179" s="1"/>
  <c r="D46" i="125"/>
  <c r="C46" i="179"/>
  <c r="D46" i="179" s="1"/>
  <c r="G46" i="179" s="1"/>
  <c r="D48" i="125"/>
  <c r="C48" i="179"/>
  <c r="D48" i="179" s="1"/>
  <c r="G48" i="179" s="1"/>
  <c r="D50" i="125"/>
  <c r="C50" i="179"/>
  <c r="D50" i="179" s="1"/>
  <c r="G50" i="179" s="1"/>
  <c r="D52" i="125"/>
  <c r="C52" i="179"/>
  <c r="D52" i="179" s="1"/>
  <c r="G52" i="179" s="1"/>
  <c r="D54" i="125"/>
  <c r="C54" i="179"/>
  <c r="D54" i="179" s="1"/>
  <c r="G54" i="179" s="1"/>
  <c r="D56" i="125"/>
  <c r="C56" i="179"/>
  <c r="D56" i="179" s="1"/>
  <c r="G56" i="179" s="1"/>
  <c r="I5" i="179"/>
  <c r="B27" i="174" s="1"/>
  <c r="B9" i="188"/>
  <c r="D9" i="188" s="1"/>
  <c r="B6" i="173"/>
  <c r="C6" i="184"/>
  <c r="B11" i="188"/>
  <c r="D11" i="188" s="1"/>
  <c r="E6" i="184"/>
  <c r="B13" i="188"/>
  <c r="D13" i="188" s="1"/>
  <c r="G6" i="184"/>
  <c r="B15" i="188"/>
  <c r="D15" i="188" s="1"/>
  <c r="I6" i="184"/>
  <c r="B17" i="188"/>
  <c r="D17" i="188" s="1"/>
  <c r="K6" i="184"/>
  <c r="B19" i="188"/>
  <c r="D19" i="188" s="1"/>
  <c r="M6" i="184"/>
  <c r="B21" i="188"/>
  <c r="D21" i="188" s="1"/>
  <c r="O6" i="184"/>
  <c r="D7" i="184"/>
  <c r="B10" i="189"/>
  <c r="D10" i="189" s="1"/>
  <c r="F7" i="184"/>
  <c r="B12" i="189"/>
  <c r="D12" i="189" s="1"/>
  <c r="H7" i="184"/>
  <c r="B14" i="189"/>
  <c r="D14" i="189" s="1"/>
  <c r="J7" i="184"/>
  <c r="B16" i="189"/>
  <c r="D16" i="189" s="1"/>
  <c r="L7" i="184"/>
  <c r="B18" i="189"/>
  <c r="D18" i="189" s="1"/>
  <c r="N7" i="184"/>
  <c r="B20" i="189"/>
  <c r="D20" i="189" s="1"/>
  <c r="C8" i="184"/>
  <c r="B9" i="190"/>
  <c r="D9" i="190" s="1"/>
  <c r="B8" i="173"/>
  <c r="E8" i="184"/>
  <c r="B11" i="190"/>
  <c r="D11" i="190" s="1"/>
  <c r="G8" i="184"/>
  <c r="B13" i="190"/>
  <c r="D13" i="190" s="1"/>
  <c r="I8" i="184"/>
  <c r="B15" i="190"/>
  <c r="D15" i="190" s="1"/>
  <c r="K8" i="184"/>
  <c r="B17" i="190"/>
  <c r="D17" i="190" s="1"/>
  <c r="M8" i="184"/>
  <c r="B19" i="190"/>
  <c r="D19" i="190" s="1"/>
  <c r="B21" i="190"/>
  <c r="D21" i="190" s="1"/>
  <c r="O8" i="184"/>
  <c r="D9" i="184"/>
  <c r="B10" i="191"/>
  <c r="D10" i="191" s="1"/>
  <c r="F9" i="184"/>
  <c r="B12" i="191"/>
  <c r="D12" i="191" s="1"/>
  <c r="H9" i="184"/>
  <c r="B14" i="191"/>
  <c r="D14" i="191" s="1"/>
  <c r="J9" i="184"/>
  <c r="B16" i="191"/>
  <c r="D16" i="191" s="1"/>
  <c r="L9" i="184"/>
  <c r="B18" i="191"/>
  <c r="D18" i="191" s="1"/>
  <c r="N9" i="184"/>
  <c r="B20" i="191"/>
  <c r="D20" i="191" s="1"/>
  <c r="C10" i="184"/>
  <c r="B9" i="192"/>
  <c r="D9" i="192" s="1"/>
  <c r="B10" i="173"/>
  <c r="E10" i="184"/>
  <c r="B11" i="192"/>
  <c r="D11" i="192" s="1"/>
  <c r="G10" i="184"/>
  <c r="B13" i="192"/>
  <c r="D13" i="192" s="1"/>
  <c r="I10" i="184"/>
  <c r="B15" i="192"/>
  <c r="D15" i="192" s="1"/>
  <c r="K10" i="184"/>
  <c r="B17" i="192"/>
  <c r="D17" i="192" s="1"/>
  <c r="M10" i="184"/>
  <c r="B19" i="192"/>
  <c r="D19" i="192" s="1"/>
  <c r="B21" i="192"/>
  <c r="D21" i="192" s="1"/>
  <c r="O10" i="184"/>
  <c r="D11" i="184"/>
  <c r="B10" i="193"/>
  <c r="D10" i="193" s="1"/>
  <c r="F11" i="184"/>
  <c r="B12" i="193"/>
  <c r="D12" i="193" s="1"/>
  <c r="H11" i="184"/>
  <c r="B14" i="193"/>
  <c r="D14" i="193" s="1"/>
  <c r="J11" i="184"/>
  <c r="B16" i="193"/>
  <c r="D16" i="193" s="1"/>
  <c r="L11" i="184"/>
  <c r="B18" i="193"/>
  <c r="D18" i="193" s="1"/>
  <c r="N11" i="184"/>
  <c r="B20" i="193"/>
  <c r="D20" i="193" s="1"/>
  <c r="C12" i="184"/>
  <c r="B9" i="194"/>
  <c r="D9" i="194" s="1"/>
  <c r="B12" i="173"/>
  <c r="E12" i="184"/>
  <c r="B11" i="194"/>
  <c r="D11" i="194" s="1"/>
  <c r="G12" i="184"/>
  <c r="B13" i="194"/>
  <c r="D13" i="194" s="1"/>
  <c r="I12" i="184"/>
  <c r="B15" i="194"/>
  <c r="D15" i="194" s="1"/>
  <c r="K12" i="184"/>
  <c r="B17" i="194"/>
  <c r="D17" i="194" s="1"/>
  <c r="M12" i="184"/>
  <c r="B19" i="194"/>
  <c r="D19" i="194" s="1"/>
  <c r="B21" i="194"/>
  <c r="D21" i="194" s="1"/>
  <c r="O12" i="184"/>
  <c r="D13" i="184"/>
  <c r="B10" i="195"/>
  <c r="D10" i="195" s="1"/>
  <c r="F13" i="184"/>
  <c r="B12" i="195"/>
  <c r="D12" i="195" s="1"/>
  <c r="H13" i="184"/>
  <c r="B14" i="195"/>
  <c r="D14" i="195" s="1"/>
  <c r="J13" i="184"/>
  <c r="B16" i="195"/>
  <c r="D16" i="195" s="1"/>
  <c r="L13" i="184"/>
  <c r="B18" i="195"/>
  <c r="D18" i="195" s="1"/>
  <c r="N13" i="184"/>
  <c r="B20" i="195"/>
  <c r="D20" i="195" s="1"/>
  <c r="C14" i="184"/>
  <c r="B9" i="196"/>
  <c r="D9" i="196" s="1"/>
  <c r="B14" i="173"/>
  <c r="E14" i="184"/>
  <c r="B11" i="196"/>
  <c r="D11" i="196" s="1"/>
  <c r="G14" i="184"/>
  <c r="B13" i="196"/>
  <c r="D13" i="196" s="1"/>
  <c r="I14" i="184"/>
  <c r="B15" i="196"/>
  <c r="D15" i="196" s="1"/>
  <c r="K14" i="184"/>
  <c r="B17" i="196"/>
  <c r="D17" i="196" s="1"/>
  <c r="M14" i="184"/>
  <c r="B19" i="196"/>
  <c r="D19" i="196" s="1"/>
  <c r="B21" i="196"/>
  <c r="D21" i="196" s="1"/>
  <c r="O14" i="184"/>
  <c r="D15" i="184"/>
  <c r="B10" i="197"/>
  <c r="D10" i="197" s="1"/>
  <c r="F15" i="184"/>
  <c r="B12" i="197"/>
  <c r="D12" i="197" s="1"/>
  <c r="H15" i="184"/>
  <c r="B14" i="197"/>
  <c r="D14" i="197" s="1"/>
  <c r="J15" i="184"/>
  <c r="B16" i="197"/>
  <c r="D16" i="197" s="1"/>
  <c r="L15" i="184"/>
  <c r="B18" i="197"/>
  <c r="D18" i="197" s="1"/>
  <c r="N15" i="184"/>
  <c r="B20" i="197"/>
  <c r="D20" i="197" s="1"/>
  <c r="C16" i="184"/>
  <c r="B9" i="198"/>
  <c r="D9" i="198" s="1"/>
  <c r="B16" i="173"/>
  <c r="E16" i="184"/>
  <c r="B11" i="198"/>
  <c r="D11" i="198" s="1"/>
  <c r="G16" i="184"/>
  <c r="B13" i="198"/>
  <c r="D13" i="198" s="1"/>
  <c r="I16" i="184"/>
  <c r="B15" i="198"/>
  <c r="D15" i="198" s="1"/>
  <c r="K16" i="184"/>
  <c r="B17" i="198"/>
  <c r="D17" i="198" s="1"/>
  <c r="M16" i="184"/>
  <c r="B19" i="198"/>
  <c r="D19" i="198" s="1"/>
  <c r="B21" i="198"/>
  <c r="D21" i="198" s="1"/>
  <c r="O16" i="184"/>
  <c r="D17" i="184"/>
  <c r="B10" i="199"/>
  <c r="D10" i="199" s="1"/>
  <c r="F17" i="184"/>
  <c r="B12" i="199"/>
  <c r="D12" i="199" s="1"/>
  <c r="H17" i="184"/>
  <c r="B14" i="199"/>
  <c r="D14" i="199" s="1"/>
  <c r="J17" i="184"/>
  <c r="B16" i="199"/>
  <c r="D16" i="199" s="1"/>
  <c r="B10" i="188"/>
  <c r="D10" i="188" s="1"/>
  <c r="D6" i="184"/>
  <c r="B12" i="188"/>
  <c r="D12" i="188" s="1"/>
  <c r="F6" i="184"/>
  <c r="B14" i="188"/>
  <c r="D14" i="188" s="1"/>
  <c r="H6" i="184"/>
  <c r="B16" i="188"/>
  <c r="D16" i="188" s="1"/>
  <c r="J6" i="184"/>
  <c r="B18" i="188"/>
  <c r="D18" i="188" s="1"/>
  <c r="L6" i="184"/>
  <c r="B20" i="188"/>
  <c r="D20" i="188" s="1"/>
  <c r="N6" i="184"/>
  <c r="C7" i="184"/>
  <c r="B9" i="189"/>
  <c r="D9" i="189" s="1"/>
  <c r="B7" i="173"/>
  <c r="E7" i="184"/>
  <c r="B11" i="189"/>
  <c r="D11" i="189" s="1"/>
  <c r="G7" i="184"/>
  <c r="B13" i="189"/>
  <c r="D13" i="189" s="1"/>
  <c r="I7" i="184"/>
  <c r="B15" i="189"/>
  <c r="D15" i="189" s="1"/>
  <c r="K7" i="184"/>
  <c r="B17" i="189"/>
  <c r="D17" i="189" s="1"/>
  <c r="M7" i="184"/>
  <c r="B19" i="189"/>
  <c r="D19" i="189" s="1"/>
  <c r="B21" i="189"/>
  <c r="D21" i="189" s="1"/>
  <c r="O7" i="184"/>
  <c r="D8" i="184"/>
  <c r="B10" i="190"/>
  <c r="D10" i="190" s="1"/>
  <c r="F8" i="184"/>
  <c r="B12" i="190"/>
  <c r="D12" i="190" s="1"/>
  <c r="H8" i="184"/>
  <c r="B14" i="190"/>
  <c r="D14" i="190" s="1"/>
  <c r="J8" i="184"/>
  <c r="B16" i="190"/>
  <c r="D16" i="190" s="1"/>
  <c r="L8" i="184"/>
  <c r="B18" i="190"/>
  <c r="D18" i="190" s="1"/>
  <c r="N8" i="184"/>
  <c r="B20" i="190"/>
  <c r="D20" i="190" s="1"/>
  <c r="C9" i="184"/>
  <c r="B9" i="191"/>
  <c r="D9" i="191" s="1"/>
  <c r="B9" i="173"/>
  <c r="E9" i="184"/>
  <c r="B11" i="191"/>
  <c r="D11" i="191" s="1"/>
  <c r="G9" i="184"/>
  <c r="B13" i="191"/>
  <c r="D13" i="191" s="1"/>
  <c r="I9" i="184"/>
  <c r="B15" i="191"/>
  <c r="D15" i="191" s="1"/>
  <c r="K9" i="184"/>
  <c r="B17" i="191"/>
  <c r="D17" i="191" s="1"/>
  <c r="M9" i="184"/>
  <c r="B19" i="191"/>
  <c r="D19" i="191" s="1"/>
  <c r="B21" i="191"/>
  <c r="D21" i="191" s="1"/>
  <c r="O9" i="184"/>
  <c r="D10" i="184"/>
  <c r="B10" i="192"/>
  <c r="D10" i="192" s="1"/>
  <c r="F10" i="184"/>
  <c r="B12" i="192"/>
  <c r="D12" i="192" s="1"/>
  <c r="H10" i="184"/>
  <c r="B14" i="192"/>
  <c r="D14" i="192" s="1"/>
  <c r="J10" i="184"/>
  <c r="B16" i="192"/>
  <c r="D16" i="192" s="1"/>
  <c r="L10" i="184"/>
  <c r="B18" i="192"/>
  <c r="D18" i="192" s="1"/>
  <c r="N10" i="184"/>
  <c r="B20" i="192"/>
  <c r="D20" i="192" s="1"/>
  <c r="C11" i="184"/>
  <c r="B9" i="193"/>
  <c r="D9" i="193" s="1"/>
  <c r="B11" i="173"/>
  <c r="E11" i="184"/>
  <c r="B11" i="193"/>
  <c r="D11" i="193" s="1"/>
  <c r="G11" i="184"/>
  <c r="B13" i="193"/>
  <c r="D13" i="193" s="1"/>
  <c r="I11" i="184"/>
  <c r="B15" i="193"/>
  <c r="D15" i="193" s="1"/>
  <c r="K11" i="184"/>
  <c r="B17" i="193"/>
  <c r="D17" i="193" s="1"/>
  <c r="M11" i="184"/>
  <c r="B19" i="193"/>
  <c r="D19" i="193" s="1"/>
  <c r="B21" i="193"/>
  <c r="D21" i="193" s="1"/>
  <c r="O11" i="184"/>
  <c r="D12" i="184"/>
  <c r="B10" i="194"/>
  <c r="D10" i="194" s="1"/>
  <c r="F12" i="184"/>
  <c r="B12" i="194"/>
  <c r="D12" i="194" s="1"/>
  <c r="H12" i="184"/>
  <c r="B14" i="194"/>
  <c r="D14" i="194" s="1"/>
  <c r="J12" i="184"/>
  <c r="B16" i="194"/>
  <c r="D16" i="194" s="1"/>
  <c r="L12" i="184"/>
  <c r="B18" i="194"/>
  <c r="D18" i="194" s="1"/>
  <c r="N12" i="184"/>
  <c r="B20" i="194"/>
  <c r="D20" i="194" s="1"/>
  <c r="C13" i="184"/>
  <c r="B9" i="195"/>
  <c r="D9" i="195" s="1"/>
  <c r="B13" i="173"/>
  <c r="E13" i="184"/>
  <c r="B11" i="195"/>
  <c r="D11" i="195" s="1"/>
  <c r="G13" i="184"/>
  <c r="B13" i="195"/>
  <c r="D13" i="195" s="1"/>
  <c r="I13" i="184"/>
  <c r="B15" i="195"/>
  <c r="D15" i="195" s="1"/>
  <c r="K13" i="184"/>
  <c r="B17" i="195"/>
  <c r="D17" i="195" s="1"/>
  <c r="M13" i="184"/>
  <c r="B19" i="195"/>
  <c r="D19" i="195" s="1"/>
  <c r="B21" i="195"/>
  <c r="D21" i="195" s="1"/>
  <c r="O13" i="184"/>
  <c r="D14" i="184"/>
  <c r="B10" i="196"/>
  <c r="D10" i="196" s="1"/>
  <c r="F14" i="184"/>
  <c r="B12" i="196"/>
  <c r="D12" i="196" s="1"/>
  <c r="H14" i="184"/>
  <c r="B14" i="196"/>
  <c r="D14" i="196" s="1"/>
  <c r="J14" i="184"/>
  <c r="B16" i="196"/>
  <c r="D16" i="196" s="1"/>
  <c r="L14" i="184"/>
  <c r="B18" i="196"/>
  <c r="D18" i="196" s="1"/>
  <c r="N14" i="184"/>
  <c r="B20" i="196"/>
  <c r="D20" i="196" s="1"/>
  <c r="C15" i="184"/>
  <c r="B9" i="197"/>
  <c r="D9" i="197" s="1"/>
  <c r="B15" i="173"/>
  <c r="E15" i="184"/>
  <c r="B11" i="197"/>
  <c r="D11" i="197" s="1"/>
  <c r="G15" i="184"/>
  <c r="B13" i="197"/>
  <c r="D13" i="197" s="1"/>
  <c r="I15" i="184"/>
  <c r="B15" i="197"/>
  <c r="D15" i="197" s="1"/>
  <c r="K15" i="184"/>
  <c r="B17" i="197"/>
  <c r="D17" i="197" s="1"/>
  <c r="M15" i="184"/>
  <c r="B19" i="197"/>
  <c r="D19" i="197" s="1"/>
  <c r="B21" i="197"/>
  <c r="D21" i="197" s="1"/>
  <c r="O15" i="184"/>
  <c r="D16" i="184"/>
  <c r="B10" i="198"/>
  <c r="D10" i="198" s="1"/>
  <c r="F16" i="184"/>
  <c r="B12" i="198"/>
  <c r="D12" i="198" s="1"/>
  <c r="H16" i="184"/>
  <c r="B14" i="198"/>
  <c r="D14" i="198" s="1"/>
  <c r="J16" i="184"/>
  <c r="B16" i="198"/>
  <c r="D16" i="198" s="1"/>
  <c r="L16" i="184"/>
  <c r="B18" i="198"/>
  <c r="D18" i="198" s="1"/>
  <c r="N16" i="184"/>
  <c r="B20" i="198"/>
  <c r="D20" i="198" s="1"/>
  <c r="C17" i="184"/>
  <c r="B9" i="199"/>
  <c r="D9" i="199" s="1"/>
  <c r="B17" i="173"/>
  <c r="D17" i="171" s="1"/>
  <c r="E17" i="184"/>
  <c r="B11" i="199"/>
  <c r="D11" i="199" s="1"/>
  <c r="G17" i="184"/>
  <c r="B13" i="199"/>
  <c r="D13" i="199" s="1"/>
  <c r="I17" i="184"/>
  <c r="B15" i="199"/>
  <c r="D15" i="199" s="1"/>
  <c r="K17" i="184"/>
  <c r="B17" i="199"/>
  <c r="D17" i="199" s="1"/>
  <c r="M17" i="184"/>
  <c r="B19" i="199"/>
  <c r="B21" i="199"/>
  <c r="D21" i="199" s="1"/>
  <c r="O17" i="184"/>
  <c r="D18" i="184"/>
  <c r="B10" i="200"/>
  <c r="D10" i="200" s="1"/>
  <c r="F18" i="184"/>
  <c r="B12" i="200"/>
  <c r="D12" i="200" s="1"/>
  <c r="H18" i="184"/>
  <c r="B14" i="200"/>
  <c r="D14" i="200" s="1"/>
  <c r="J18" i="184"/>
  <c r="B16" i="200"/>
  <c r="D16" i="200" s="1"/>
  <c r="L18" i="184"/>
  <c r="B18" i="200"/>
  <c r="D18" i="200" s="1"/>
  <c r="N18" i="184"/>
  <c r="B20" i="200"/>
  <c r="D20" i="200" s="1"/>
  <c r="L17" i="184"/>
  <c r="B18" i="199"/>
  <c r="D18" i="199" s="1"/>
  <c r="N17" i="184"/>
  <c r="B20" i="199"/>
  <c r="D20" i="199" s="1"/>
  <c r="C18" i="184"/>
  <c r="B9" i="200"/>
  <c r="D9" i="200" s="1"/>
  <c r="B18" i="173"/>
  <c r="E18" i="184"/>
  <c r="B11" i="200"/>
  <c r="D11" i="200" s="1"/>
  <c r="G18" i="184"/>
  <c r="B13" i="200"/>
  <c r="D13" i="200" s="1"/>
  <c r="I18" i="184"/>
  <c r="B15" i="200"/>
  <c r="D15" i="200" s="1"/>
  <c r="K18" i="184"/>
  <c r="B17" i="200"/>
  <c r="D17" i="200" s="1"/>
  <c r="M18" i="184"/>
  <c r="B19" i="200"/>
  <c r="D19" i="200" s="1"/>
  <c r="B21" i="200"/>
  <c r="D21" i="200" s="1"/>
  <c r="O18" i="184"/>
  <c r="D19" i="184"/>
  <c r="B10" i="201"/>
  <c r="D10" i="201" s="1"/>
  <c r="F19" i="184"/>
  <c r="B12" i="201"/>
  <c r="D12" i="201" s="1"/>
  <c r="H19" i="184"/>
  <c r="B14" i="201"/>
  <c r="D14" i="201" s="1"/>
  <c r="J19" i="184"/>
  <c r="B16" i="201"/>
  <c r="D16" i="201" s="1"/>
  <c r="L19" i="184"/>
  <c r="B18" i="201"/>
  <c r="D18" i="201" s="1"/>
  <c r="N19" i="184"/>
  <c r="B20" i="201"/>
  <c r="D20" i="201" s="1"/>
  <c r="C20" i="184"/>
  <c r="B9" i="202"/>
  <c r="D9" i="202" s="1"/>
  <c r="B20" i="173"/>
  <c r="E20" i="184"/>
  <c r="B11" i="202"/>
  <c r="D11" i="202" s="1"/>
  <c r="G20" i="184"/>
  <c r="B13" i="202"/>
  <c r="D13" i="202" s="1"/>
  <c r="I20" i="184"/>
  <c r="B15" i="202"/>
  <c r="D15" i="202" s="1"/>
  <c r="K20" i="184"/>
  <c r="B17" i="202"/>
  <c r="D17" i="202" s="1"/>
  <c r="M20" i="184"/>
  <c r="B19" i="202"/>
  <c r="D19" i="202" s="1"/>
  <c r="B21" i="202"/>
  <c r="D21" i="202" s="1"/>
  <c r="O20" i="184"/>
  <c r="D21" i="184"/>
  <c r="B10" i="203"/>
  <c r="D10" i="203" s="1"/>
  <c r="F21" i="184"/>
  <c r="B12" i="203"/>
  <c r="D12" i="203" s="1"/>
  <c r="H21" i="184"/>
  <c r="B14" i="203"/>
  <c r="D14" i="203" s="1"/>
  <c r="J21" i="184"/>
  <c r="B16" i="203"/>
  <c r="D16" i="203" s="1"/>
  <c r="L21" i="184"/>
  <c r="B18" i="203"/>
  <c r="D18" i="203" s="1"/>
  <c r="N21" i="184"/>
  <c r="B20" i="203"/>
  <c r="D20" i="203" s="1"/>
  <c r="C22" i="184"/>
  <c r="B9" i="204"/>
  <c r="D9" i="204" s="1"/>
  <c r="B22" i="173"/>
  <c r="E22" i="184"/>
  <c r="B11" i="204"/>
  <c r="D11" i="204" s="1"/>
  <c r="G22" i="184"/>
  <c r="B13" i="204"/>
  <c r="D13" i="204" s="1"/>
  <c r="I22" i="184"/>
  <c r="B15" i="204"/>
  <c r="D15" i="204" s="1"/>
  <c r="K22" i="184"/>
  <c r="B17" i="204"/>
  <c r="D17" i="204" s="1"/>
  <c r="M22" i="184"/>
  <c r="B19" i="204"/>
  <c r="D19" i="204" s="1"/>
  <c r="B21" i="204"/>
  <c r="D21" i="204" s="1"/>
  <c r="O22" i="184"/>
  <c r="D23" i="184"/>
  <c r="B10" i="205"/>
  <c r="D10" i="205" s="1"/>
  <c r="F23" i="184"/>
  <c r="B12" i="205"/>
  <c r="D12" i="205" s="1"/>
  <c r="H23" i="184"/>
  <c r="B14" i="205"/>
  <c r="D14" i="205" s="1"/>
  <c r="J23" i="184"/>
  <c r="B16" i="205"/>
  <c r="D16" i="205" s="1"/>
  <c r="L23" i="184"/>
  <c r="B18" i="205"/>
  <c r="D18" i="205" s="1"/>
  <c r="N23" i="184"/>
  <c r="B20" i="205"/>
  <c r="D20" i="205" s="1"/>
  <c r="C24" i="184"/>
  <c r="B9" i="215"/>
  <c r="D9" i="215" s="1"/>
  <c r="B24" i="173"/>
  <c r="E24" i="184"/>
  <c r="B11" i="215"/>
  <c r="D11" i="215" s="1"/>
  <c r="G24" i="184"/>
  <c r="B13" i="215"/>
  <c r="D13" i="215" s="1"/>
  <c r="I24" i="184"/>
  <c r="B15" i="215"/>
  <c r="D15" i="215" s="1"/>
  <c r="K24" i="184"/>
  <c r="B17" i="215"/>
  <c r="D17" i="215" s="1"/>
  <c r="M24" i="184"/>
  <c r="B19" i="215"/>
  <c r="D19" i="215" s="1"/>
  <c r="B21" i="215"/>
  <c r="D21" i="215" s="1"/>
  <c r="O24" i="184"/>
  <c r="D25" i="184"/>
  <c r="B10" i="214"/>
  <c r="D10" i="214" s="1"/>
  <c r="F25" i="184"/>
  <c r="B12" i="214"/>
  <c r="D12" i="214" s="1"/>
  <c r="H25" i="184"/>
  <c r="B14" i="214"/>
  <c r="D14" i="214" s="1"/>
  <c r="J25" i="184"/>
  <c r="B16" i="214"/>
  <c r="D16" i="214" s="1"/>
  <c r="L25" i="184"/>
  <c r="B18" i="214"/>
  <c r="D18" i="214" s="1"/>
  <c r="N25" i="184"/>
  <c r="B20" i="214"/>
  <c r="D20" i="214" s="1"/>
  <c r="C26" i="184"/>
  <c r="B9" i="213"/>
  <c r="D9" i="213" s="1"/>
  <c r="B26" i="173"/>
  <c r="E26" i="184"/>
  <c r="B11" i="213"/>
  <c r="D11" i="213" s="1"/>
  <c r="G26" i="184"/>
  <c r="B13" i="213"/>
  <c r="D13" i="213" s="1"/>
  <c r="I26" i="184"/>
  <c r="B15" i="213"/>
  <c r="D15" i="213" s="1"/>
  <c r="K26" i="184"/>
  <c r="B17" i="213"/>
  <c r="D17" i="213" s="1"/>
  <c r="M26" i="184"/>
  <c r="B19" i="213"/>
  <c r="D19" i="213" s="1"/>
  <c r="B21" i="213"/>
  <c r="D21" i="213" s="1"/>
  <c r="O26" i="184"/>
  <c r="D27" i="184"/>
  <c r="B10" i="212"/>
  <c r="D10" i="212" s="1"/>
  <c r="F27" i="184"/>
  <c r="B12" i="212"/>
  <c r="D12" i="212" s="1"/>
  <c r="H27" i="184"/>
  <c r="B14" i="212"/>
  <c r="D14" i="212" s="1"/>
  <c r="J27" i="184"/>
  <c r="B16" i="212"/>
  <c r="D16" i="212" s="1"/>
  <c r="L27" i="184"/>
  <c r="B18" i="212"/>
  <c r="D18" i="212" s="1"/>
  <c r="N27" i="184"/>
  <c r="B20" i="212"/>
  <c r="D20" i="212" s="1"/>
  <c r="C28" i="184"/>
  <c r="B9" i="211"/>
  <c r="D9" i="211" s="1"/>
  <c r="B28" i="173"/>
  <c r="E28" i="184"/>
  <c r="B11" i="211"/>
  <c r="D11" i="211" s="1"/>
  <c r="G28" i="184"/>
  <c r="B13" i="211"/>
  <c r="D13" i="211" s="1"/>
  <c r="I28" i="184"/>
  <c r="B15" i="211"/>
  <c r="D15" i="211" s="1"/>
  <c r="K28" i="184"/>
  <c r="B17" i="211"/>
  <c r="D17" i="211" s="1"/>
  <c r="M28" i="184"/>
  <c r="B19" i="211"/>
  <c r="D19" i="211" s="1"/>
  <c r="B21" i="211"/>
  <c r="D21" i="211" s="1"/>
  <c r="O28" i="184"/>
  <c r="D29" i="184"/>
  <c r="B10" i="210"/>
  <c r="D10" i="210" s="1"/>
  <c r="F29" i="184"/>
  <c r="B12" i="210"/>
  <c r="D12" i="210" s="1"/>
  <c r="H29" i="184"/>
  <c r="B14" i="210"/>
  <c r="D14" i="210" s="1"/>
  <c r="J29" i="184"/>
  <c r="B16" i="210"/>
  <c r="D16" i="210" s="1"/>
  <c r="L29" i="184"/>
  <c r="B18" i="210"/>
  <c r="D18" i="210" s="1"/>
  <c r="N29" i="184"/>
  <c r="B20" i="210"/>
  <c r="D20" i="210" s="1"/>
  <c r="C30" i="184"/>
  <c r="B9" i="209"/>
  <c r="D9" i="209" s="1"/>
  <c r="B30" i="173"/>
  <c r="D30" i="171" s="1"/>
  <c r="E30" i="184"/>
  <c r="B11" i="209"/>
  <c r="D11" i="209" s="1"/>
  <c r="G30" i="184"/>
  <c r="B13" i="209"/>
  <c r="D13" i="209" s="1"/>
  <c r="I30" i="184"/>
  <c r="B15" i="209"/>
  <c r="D15" i="209" s="1"/>
  <c r="K30" i="184"/>
  <c r="B17" i="209"/>
  <c r="D17" i="209" s="1"/>
  <c r="M30" i="184"/>
  <c r="B19" i="209"/>
  <c r="D19" i="209" s="1"/>
  <c r="B21" i="209"/>
  <c r="O30" i="184"/>
  <c r="D31" i="184"/>
  <c r="B10" i="208"/>
  <c r="D10" i="208" s="1"/>
  <c r="F31" i="184"/>
  <c r="B12" i="208"/>
  <c r="D12" i="208" s="1"/>
  <c r="H31" i="184"/>
  <c r="B14" i="208"/>
  <c r="D14" i="208" s="1"/>
  <c r="J31" i="184"/>
  <c r="B16" i="208"/>
  <c r="D16" i="208" s="1"/>
  <c r="L31" i="184"/>
  <c r="B18" i="208"/>
  <c r="D18" i="208" s="1"/>
  <c r="N31" i="184"/>
  <c r="B20" i="208"/>
  <c r="D20" i="208" s="1"/>
  <c r="C32" i="184"/>
  <c r="B9" i="207"/>
  <c r="D9" i="207" s="1"/>
  <c r="B32" i="173"/>
  <c r="D32" i="171" s="1"/>
  <c r="E32" i="184"/>
  <c r="B11" i="207"/>
  <c r="D11" i="207" s="1"/>
  <c r="G32" i="184"/>
  <c r="B13" i="207"/>
  <c r="D13" i="207" s="1"/>
  <c r="I32" i="184"/>
  <c r="B15" i="207"/>
  <c r="D15" i="207" s="1"/>
  <c r="K32" i="184"/>
  <c r="B17" i="207"/>
  <c r="D17" i="207" s="1"/>
  <c r="M32" i="184"/>
  <c r="B19" i="207"/>
  <c r="D19" i="207" s="1"/>
  <c r="B21" i="207"/>
  <c r="O32" i="184"/>
  <c r="D33" i="184"/>
  <c r="B10" i="206"/>
  <c r="D10" i="206" s="1"/>
  <c r="F33" i="184"/>
  <c r="B12" i="206"/>
  <c r="D12" i="206" s="1"/>
  <c r="H33" i="184"/>
  <c r="B14" i="206"/>
  <c r="D14" i="206" s="1"/>
  <c r="J33" i="184"/>
  <c r="B16" i="206"/>
  <c r="D16" i="206" s="1"/>
  <c r="L33" i="184"/>
  <c r="B18" i="206"/>
  <c r="D18" i="206" s="1"/>
  <c r="N33" i="184"/>
  <c r="B20" i="206"/>
  <c r="D20" i="206" s="1"/>
  <c r="C34" i="184"/>
  <c r="B9" i="216"/>
  <c r="D9" i="216" s="1"/>
  <c r="B34" i="173"/>
  <c r="D34" i="171" s="1"/>
  <c r="E34" i="184"/>
  <c r="B11" i="216"/>
  <c r="D11" i="216" s="1"/>
  <c r="G34" i="184"/>
  <c r="B13" i="216"/>
  <c r="D13" i="216" s="1"/>
  <c r="I34" i="184"/>
  <c r="B15" i="216"/>
  <c r="D15" i="216" s="1"/>
  <c r="K34" i="184"/>
  <c r="B17" i="216"/>
  <c r="D17" i="216" s="1"/>
  <c r="M34" i="184"/>
  <c r="B19" i="216"/>
  <c r="D19" i="216" s="1"/>
  <c r="B21" i="216"/>
  <c r="O34" i="184"/>
  <c r="D35" i="184"/>
  <c r="B10" i="217"/>
  <c r="D10" i="217" s="1"/>
  <c r="F35" i="184"/>
  <c r="B12" i="217"/>
  <c r="D12" i="217" s="1"/>
  <c r="H35" i="184"/>
  <c r="B14" i="217"/>
  <c r="D14" i="217" s="1"/>
  <c r="J35" i="184"/>
  <c r="B16" i="217"/>
  <c r="D16" i="217" s="1"/>
  <c r="L35" i="184"/>
  <c r="B18" i="217"/>
  <c r="D18" i="217" s="1"/>
  <c r="N35" i="184"/>
  <c r="B20" i="217"/>
  <c r="D20" i="217" s="1"/>
  <c r="C36" i="184"/>
  <c r="B9" i="218"/>
  <c r="D9" i="218" s="1"/>
  <c r="B36" i="173"/>
  <c r="D36" i="171" s="1"/>
  <c r="E36" i="184"/>
  <c r="B11" i="218"/>
  <c r="D11" i="218" s="1"/>
  <c r="G36" i="184"/>
  <c r="B13" i="218"/>
  <c r="D13" i="218" s="1"/>
  <c r="I36" i="184"/>
  <c r="B15" i="218"/>
  <c r="D15" i="218" s="1"/>
  <c r="K36" i="184"/>
  <c r="B17" i="218"/>
  <c r="D17" i="218" s="1"/>
  <c r="M36" i="184"/>
  <c r="B19" i="218"/>
  <c r="D19" i="218" s="1"/>
  <c r="B21" i="218"/>
  <c r="O36" i="184"/>
  <c r="D37" i="184"/>
  <c r="B10" i="219"/>
  <c r="D10" i="219" s="1"/>
  <c r="F37" i="184"/>
  <c r="B12" i="219"/>
  <c r="D12" i="219" s="1"/>
  <c r="H37" i="184"/>
  <c r="B14" i="219"/>
  <c r="D14" i="219" s="1"/>
  <c r="J37" i="184"/>
  <c r="B16" i="219"/>
  <c r="D16" i="219" s="1"/>
  <c r="L37" i="184"/>
  <c r="B18" i="219"/>
  <c r="D18" i="219" s="1"/>
  <c r="N37" i="184"/>
  <c r="B20" i="219"/>
  <c r="D20" i="219" s="1"/>
  <c r="C38" i="184"/>
  <c r="B9" i="238"/>
  <c r="D9" i="238" s="1"/>
  <c r="B38" i="173"/>
  <c r="D38" i="171" s="1"/>
  <c r="E38" i="184"/>
  <c r="B11" i="238"/>
  <c r="D11" i="238" s="1"/>
  <c r="G38" i="184"/>
  <c r="B13" i="238"/>
  <c r="D13" i="238" s="1"/>
  <c r="I38" i="184"/>
  <c r="B15" i="238"/>
  <c r="D15" i="238" s="1"/>
  <c r="K38" i="184"/>
  <c r="B17" i="238"/>
  <c r="D17" i="238" s="1"/>
  <c r="M38" i="184"/>
  <c r="B19" i="238"/>
  <c r="D19" i="238" s="1"/>
  <c r="B21" i="238"/>
  <c r="O38" i="184"/>
  <c r="D39" i="184"/>
  <c r="B10" i="220"/>
  <c r="D10" i="220" s="1"/>
  <c r="F39" i="184"/>
  <c r="B12" i="220"/>
  <c r="D12" i="220" s="1"/>
  <c r="H39" i="184"/>
  <c r="B14" i="220"/>
  <c r="D14" i="220" s="1"/>
  <c r="J39" i="184"/>
  <c r="B16" i="220"/>
  <c r="D16" i="220" s="1"/>
  <c r="L39" i="184"/>
  <c r="B18" i="220"/>
  <c r="D18" i="220" s="1"/>
  <c r="N39" i="184"/>
  <c r="B20" i="220"/>
  <c r="D20" i="220" s="1"/>
  <c r="C40" i="184"/>
  <c r="B9" i="221"/>
  <c r="D9" i="221" s="1"/>
  <c r="B40" i="173"/>
  <c r="D40" i="171" s="1"/>
  <c r="E40" i="184"/>
  <c r="B11" i="221"/>
  <c r="D11" i="221" s="1"/>
  <c r="G40" i="184"/>
  <c r="B13" i="221"/>
  <c r="D13" i="221" s="1"/>
  <c r="I40" i="184"/>
  <c r="B15" i="221"/>
  <c r="D15" i="221" s="1"/>
  <c r="K40" i="184"/>
  <c r="B17" i="221"/>
  <c r="D17" i="221" s="1"/>
  <c r="M40" i="184"/>
  <c r="B19" i="221"/>
  <c r="D19" i="221" s="1"/>
  <c r="B21" i="221"/>
  <c r="O40" i="184"/>
  <c r="D41" i="184"/>
  <c r="B10" i="231"/>
  <c r="D10" i="231" s="1"/>
  <c r="F41" i="184"/>
  <c r="B12" i="231"/>
  <c r="D12" i="231" s="1"/>
  <c r="H41" i="184"/>
  <c r="B14" i="231"/>
  <c r="D14" i="231" s="1"/>
  <c r="J41" i="184"/>
  <c r="B16" i="231"/>
  <c r="D16" i="231" s="1"/>
  <c r="L41" i="184"/>
  <c r="B18" i="231"/>
  <c r="D18" i="231" s="1"/>
  <c r="N41" i="184"/>
  <c r="B20" i="231"/>
  <c r="D20" i="231" s="1"/>
  <c r="C42" i="184"/>
  <c r="B9" i="222"/>
  <c r="D9" i="222" s="1"/>
  <c r="B42" i="173"/>
  <c r="D42" i="171" s="1"/>
  <c r="E42" i="184"/>
  <c r="B11" i="222"/>
  <c r="D11" i="222" s="1"/>
  <c r="G42" i="184"/>
  <c r="B13" i="222"/>
  <c r="D13" i="222" s="1"/>
  <c r="I42" i="184"/>
  <c r="B15" i="222"/>
  <c r="D15" i="222" s="1"/>
  <c r="K42" i="184"/>
  <c r="B17" i="222"/>
  <c r="D17" i="222" s="1"/>
  <c r="M42" i="184"/>
  <c r="B19" i="222"/>
  <c r="D19" i="222" s="1"/>
  <c r="B21" i="222"/>
  <c r="O42" i="184"/>
  <c r="D43" i="184"/>
  <c r="B10" i="230"/>
  <c r="D10" i="230" s="1"/>
  <c r="F43" i="184"/>
  <c r="B12" i="230"/>
  <c r="D12" i="230" s="1"/>
  <c r="H43" i="184"/>
  <c r="B14" i="230"/>
  <c r="D14" i="230" s="1"/>
  <c r="J43" i="184"/>
  <c r="B16" i="230"/>
  <c r="D16" i="230" s="1"/>
  <c r="L43" i="184"/>
  <c r="B18" i="230"/>
  <c r="D18" i="230" s="1"/>
  <c r="N43" i="184"/>
  <c r="B20" i="230"/>
  <c r="D20" i="230" s="1"/>
  <c r="C44" i="184"/>
  <c r="B9" i="229"/>
  <c r="D9" i="229" s="1"/>
  <c r="B44" i="173"/>
  <c r="D44" i="171" s="1"/>
  <c r="E44" i="184"/>
  <c r="B11" i="229"/>
  <c r="D11" i="229" s="1"/>
  <c r="G44" i="184"/>
  <c r="B13" i="229"/>
  <c r="D13" i="229" s="1"/>
  <c r="I44" i="184"/>
  <c r="B15" i="229"/>
  <c r="D15" i="229" s="1"/>
  <c r="K44" i="184"/>
  <c r="B17" i="229"/>
  <c r="D17" i="229" s="1"/>
  <c r="M44" i="184"/>
  <c r="B19" i="229"/>
  <c r="D19" i="229" s="1"/>
  <c r="B21" i="229"/>
  <c r="O44" i="184"/>
  <c r="D45" i="184"/>
  <c r="B10" i="228"/>
  <c r="D10" i="228" s="1"/>
  <c r="F45" i="184"/>
  <c r="B12" i="228"/>
  <c r="D12" i="228" s="1"/>
  <c r="H45" i="184"/>
  <c r="B14" i="228"/>
  <c r="D14" i="228" s="1"/>
  <c r="J45" i="184"/>
  <c r="B16" i="228"/>
  <c r="D16" i="228" s="1"/>
  <c r="L45" i="184"/>
  <c r="B18" i="228"/>
  <c r="D18" i="228" s="1"/>
  <c r="N45" i="184"/>
  <c r="B20" i="228"/>
  <c r="D20" i="228" s="1"/>
  <c r="C46" i="184"/>
  <c r="B9" i="227"/>
  <c r="D9" i="227" s="1"/>
  <c r="B46" i="173"/>
  <c r="D46" i="171" s="1"/>
  <c r="E46" i="184"/>
  <c r="B11" i="227"/>
  <c r="D11" i="227" s="1"/>
  <c r="G46" i="184"/>
  <c r="B13" i="227"/>
  <c r="D13" i="227" s="1"/>
  <c r="I46" i="184"/>
  <c r="B15" i="227"/>
  <c r="D15" i="227" s="1"/>
  <c r="K46" i="184"/>
  <c r="B17" i="227"/>
  <c r="D17" i="227" s="1"/>
  <c r="M46" i="184"/>
  <c r="B19" i="227"/>
  <c r="D19" i="227" s="1"/>
  <c r="B21" i="227"/>
  <c r="O46" i="184"/>
  <c r="D47" i="184"/>
  <c r="B10" i="226"/>
  <c r="D10" i="226" s="1"/>
  <c r="F47" i="184"/>
  <c r="B12" i="226"/>
  <c r="D12" i="226" s="1"/>
  <c r="H47" i="184"/>
  <c r="B14" i="226"/>
  <c r="D14" i="226" s="1"/>
  <c r="J47" i="184"/>
  <c r="B16" i="226"/>
  <c r="D16" i="226" s="1"/>
  <c r="L47" i="184"/>
  <c r="B18" i="226"/>
  <c r="D18" i="226" s="1"/>
  <c r="N47" i="184"/>
  <c r="B20" i="226"/>
  <c r="D20" i="226" s="1"/>
  <c r="C48" i="184"/>
  <c r="B9" i="225"/>
  <c r="D9" i="225" s="1"/>
  <c r="B48" i="173"/>
  <c r="D48" i="171" s="1"/>
  <c r="E48" i="184"/>
  <c r="B11" i="225"/>
  <c r="D11" i="225" s="1"/>
  <c r="G48" i="184"/>
  <c r="B13" i="225"/>
  <c r="D13" i="225" s="1"/>
  <c r="I48" i="184"/>
  <c r="B15" i="225"/>
  <c r="D15" i="225" s="1"/>
  <c r="K48" i="184"/>
  <c r="B17" i="225"/>
  <c r="D17" i="225" s="1"/>
  <c r="M48" i="184"/>
  <c r="B19" i="225"/>
  <c r="D19" i="225" s="1"/>
  <c r="B21" i="225"/>
  <c r="O48" i="184"/>
  <c r="D49" i="184"/>
  <c r="B10" i="224"/>
  <c r="D10" i="224" s="1"/>
  <c r="F49" i="184"/>
  <c r="B12" i="224"/>
  <c r="D12" i="224" s="1"/>
  <c r="H49" i="184"/>
  <c r="B14" i="224"/>
  <c r="D14" i="224" s="1"/>
  <c r="J49" i="184"/>
  <c r="B16" i="224"/>
  <c r="D16" i="224" s="1"/>
  <c r="L49" i="184"/>
  <c r="B18" i="224"/>
  <c r="D18" i="224" s="1"/>
  <c r="N49" i="184"/>
  <c r="B20" i="224"/>
  <c r="D20" i="224" s="1"/>
  <c r="C50" i="184"/>
  <c r="B9" i="223"/>
  <c r="D9" i="223" s="1"/>
  <c r="B50" i="173"/>
  <c r="D50" i="171" s="1"/>
  <c r="E50" i="184"/>
  <c r="B11" i="223"/>
  <c r="D11" i="223" s="1"/>
  <c r="G50" i="184"/>
  <c r="B13" i="223"/>
  <c r="D13" i="223" s="1"/>
  <c r="I50" i="184"/>
  <c r="B15" i="223"/>
  <c r="D15" i="223" s="1"/>
  <c r="K50" i="184"/>
  <c r="B17" i="223"/>
  <c r="D17" i="223" s="1"/>
  <c r="M50" i="184"/>
  <c r="B19" i="223"/>
  <c r="D19" i="223" s="1"/>
  <c r="B21" i="223"/>
  <c r="O50" i="184"/>
  <c r="D51" i="184"/>
  <c r="B10" i="232"/>
  <c r="D10" i="232" s="1"/>
  <c r="F51" i="184"/>
  <c r="B12" i="232"/>
  <c r="D12" i="232" s="1"/>
  <c r="H51" i="184"/>
  <c r="B14" i="232"/>
  <c r="D14" i="232" s="1"/>
  <c r="J51" i="184"/>
  <c r="B16" i="232"/>
  <c r="D16" i="232" s="1"/>
  <c r="L51" i="184"/>
  <c r="B18" i="232"/>
  <c r="D18" i="232" s="1"/>
  <c r="N51" i="184"/>
  <c r="B20" i="232"/>
  <c r="D20" i="232" s="1"/>
  <c r="C52" i="184"/>
  <c r="B9" i="237"/>
  <c r="D9" i="237" s="1"/>
  <c r="B52" i="173"/>
  <c r="D52" i="171" s="1"/>
  <c r="E52" i="184"/>
  <c r="B11" i="237"/>
  <c r="D11" i="237" s="1"/>
  <c r="G52" i="184"/>
  <c r="B13" i="237"/>
  <c r="D13" i="237" s="1"/>
  <c r="I52" i="184"/>
  <c r="B15" i="237"/>
  <c r="D15" i="237" s="1"/>
  <c r="K52" i="184"/>
  <c r="B17" i="237"/>
  <c r="D17" i="237" s="1"/>
  <c r="M52" i="184"/>
  <c r="B19" i="237"/>
  <c r="D19" i="237" s="1"/>
  <c r="B21" i="237"/>
  <c r="O52" i="184"/>
  <c r="D53" i="184"/>
  <c r="B10" i="236"/>
  <c r="D10" i="236" s="1"/>
  <c r="F53" i="184"/>
  <c r="B12" i="236"/>
  <c r="D12" i="236" s="1"/>
  <c r="H53" i="184"/>
  <c r="B14" i="236"/>
  <c r="D14" i="236" s="1"/>
  <c r="J53" i="184"/>
  <c r="B16" i="236"/>
  <c r="D16" i="236" s="1"/>
  <c r="L53" i="184"/>
  <c r="B18" i="236"/>
  <c r="D18" i="236" s="1"/>
  <c r="N53" i="184"/>
  <c r="B20" i="236"/>
  <c r="D20" i="236" s="1"/>
  <c r="C54" i="184"/>
  <c r="B9" i="235"/>
  <c r="D9" i="235" s="1"/>
  <c r="B54" i="173"/>
  <c r="D54" i="171" s="1"/>
  <c r="E54" i="184"/>
  <c r="B11" i="235"/>
  <c r="D11" i="235" s="1"/>
  <c r="G54" i="184"/>
  <c r="B13" i="235"/>
  <c r="D13" i="235" s="1"/>
  <c r="I54" i="184"/>
  <c r="B15" i="235"/>
  <c r="D15" i="235" s="1"/>
  <c r="K54" i="184"/>
  <c r="B17" i="235"/>
  <c r="D17" i="235" s="1"/>
  <c r="M54" i="184"/>
  <c r="B19" i="235"/>
  <c r="D19" i="235" s="1"/>
  <c r="B21" i="235"/>
  <c r="O54" i="184"/>
  <c r="D55" i="184"/>
  <c r="B10" i="234"/>
  <c r="D10" i="234" s="1"/>
  <c r="F55" i="184"/>
  <c r="B12" i="234"/>
  <c r="D12" i="234" s="1"/>
  <c r="H55" i="184"/>
  <c r="B14" i="234"/>
  <c r="D14" i="234" s="1"/>
  <c r="J55" i="184"/>
  <c r="B16" i="234"/>
  <c r="D16" i="234" s="1"/>
  <c r="L55" i="184"/>
  <c r="B18" i="234"/>
  <c r="D18" i="234" s="1"/>
  <c r="N55" i="184"/>
  <c r="B20" i="234"/>
  <c r="D20" i="234" s="1"/>
  <c r="C56" i="184"/>
  <c r="B9" i="233"/>
  <c r="D9" i="233" s="1"/>
  <c r="B56" i="173"/>
  <c r="D56" i="171" s="1"/>
  <c r="E56" i="184"/>
  <c r="B11" i="233"/>
  <c r="D11" i="233" s="1"/>
  <c r="G56" i="184"/>
  <c r="B13" i="233"/>
  <c r="D13" i="233" s="1"/>
  <c r="I56" i="184"/>
  <c r="B15" i="233"/>
  <c r="D15" i="233" s="1"/>
  <c r="K56" i="184"/>
  <c r="B17" i="233"/>
  <c r="D17" i="233" s="1"/>
  <c r="M56" i="184"/>
  <c r="B19" i="233"/>
  <c r="D19" i="233" s="1"/>
  <c r="B21" i="233"/>
  <c r="O56" i="184"/>
  <c r="C19" i="184"/>
  <c r="B9" i="201"/>
  <c r="D9" i="201" s="1"/>
  <c r="B19" i="173"/>
  <c r="E19" i="184"/>
  <c r="B11" i="201"/>
  <c r="D11" i="201" s="1"/>
  <c r="G19" i="184"/>
  <c r="B13" i="201"/>
  <c r="D13" i="201" s="1"/>
  <c r="I19" i="184"/>
  <c r="B15" i="201"/>
  <c r="D15" i="201" s="1"/>
  <c r="K19" i="184"/>
  <c r="B17" i="201"/>
  <c r="D17" i="201" s="1"/>
  <c r="M19" i="184"/>
  <c r="B19" i="201"/>
  <c r="D19" i="201" s="1"/>
  <c r="B21" i="201"/>
  <c r="D21" i="201" s="1"/>
  <c r="O19" i="184"/>
  <c r="D20" i="184"/>
  <c r="B10" i="202"/>
  <c r="D10" i="202" s="1"/>
  <c r="F20" i="184"/>
  <c r="B12" i="202"/>
  <c r="D12" i="202" s="1"/>
  <c r="H20" i="184"/>
  <c r="B14" i="202"/>
  <c r="D14" i="202" s="1"/>
  <c r="J20" i="184"/>
  <c r="B16" i="202"/>
  <c r="D16" i="202" s="1"/>
  <c r="L20" i="184"/>
  <c r="B18" i="202"/>
  <c r="D18" i="202" s="1"/>
  <c r="N20" i="184"/>
  <c r="B20" i="202"/>
  <c r="D20" i="202" s="1"/>
  <c r="C21" i="184"/>
  <c r="B9" i="203"/>
  <c r="D9" i="203" s="1"/>
  <c r="B21" i="173"/>
  <c r="E21" i="184"/>
  <c r="B11" i="203"/>
  <c r="D11" i="203" s="1"/>
  <c r="G21" i="184"/>
  <c r="B13" i="203"/>
  <c r="D13" i="203" s="1"/>
  <c r="I21" i="184"/>
  <c r="B15" i="203"/>
  <c r="D15" i="203" s="1"/>
  <c r="K21" i="184"/>
  <c r="B17" i="203"/>
  <c r="D17" i="203" s="1"/>
  <c r="M21" i="184"/>
  <c r="B19" i="203"/>
  <c r="D19" i="203" s="1"/>
  <c r="B21" i="203"/>
  <c r="D21" i="203" s="1"/>
  <c r="O21" i="184"/>
  <c r="D22" i="184"/>
  <c r="B10" i="204"/>
  <c r="D10" i="204" s="1"/>
  <c r="F22" i="184"/>
  <c r="B12" i="204"/>
  <c r="D12" i="204" s="1"/>
  <c r="H22" i="184"/>
  <c r="B14" i="204"/>
  <c r="D14" i="204" s="1"/>
  <c r="J22" i="184"/>
  <c r="B16" i="204"/>
  <c r="D16" i="204" s="1"/>
  <c r="L22" i="184"/>
  <c r="B18" i="204"/>
  <c r="D18" i="204" s="1"/>
  <c r="N22" i="184"/>
  <c r="B20" i="204"/>
  <c r="D20" i="204" s="1"/>
  <c r="C23" i="184"/>
  <c r="B9" i="205"/>
  <c r="D9" i="205" s="1"/>
  <c r="B23" i="173"/>
  <c r="E23" i="184"/>
  <c r="B11" i="205"/>
  <c r="D11" i="205" s="1"/>
  <c r="G23" i="184"/>
  <c r="B13" i="205"/>
  <c r="D13" i="205" s="1"/>
  <c r="I23" i="184"/>
  <c r="B15" i="205"/>
  <c r="D15" i="205" s="1"/>
  <c r="K23" i="184"/>
  <c r="B17" i="205"/>
  <c r="D17" i="205" s="1"/>
  <c r="M23" i="184"/>
  <c r="B19" i="205"/>
  <c r="D19" i="205" s="1"/>
  <c r="B21" i="205"/>
  <c r="D21" i="205" s="1"/>
  <c r="O23" i="184"/>
  <c r="D24" i="184"/>
  <c r="B10" i="215"/>
  <c r="D10" i="215" s="1"/>
  <c r="F24" i="184"/>
  <c r="B12" i="215"/>
  <c r="D12" i="215" s="1"/>
  <c r="H24" i="184"/>
  <c r="B14" i="215"/>
  <c r="D14" i="215" s="1"/>
  <c r="J24" i="184"/>
  <c r="B16" i="215"/>
  <c r="D16" i="215" s="1"/>
  <c r="L24" i="184"/>
  <c r="B18" i="215"/>
  <c r="D18" i="215" s="1"/>
  <c r="N24" i="184"/>
  <c r="B20" i="215"/>
  <c r="D20" i="215" s="1"/>
  <c r="B25" i="173"/>
  <c r="D25" i="171" s="1"/>
  <c r="B9" i="214"/>
  <c r="D9" i="214" s="1"/>
  <c r="C25" i="184"/>
  <c r="E25" i="184"/>
  <c r="B11" i="214"/>
  <c r="D11" i="214" s="1"/>
  <c r="G25" i="184"/>
  <c r="B13" i="214"/>
  <c r="D13" i="214" s="1"/>
  <c r="I25" i="184"/>
  <c r="B15" i="214"/>
  <c r="K25" i="184"/>
  <c r="B17" i="214"/>
  <c r="D17" i="214" s="1"/>
  <c r="M25" i="184"/>
  <c r="B19" i="214"/>
  <c r="D19" i="214" s="1"/>
  <c r="B21" i="214"/>
  <c r="D21" i="214" s="1"/>
  <c r="O25" i="184"/>
  <c r="D26" i="184"/>
  <c r="B10" i="213"/>
  <c r="D10" i="213" s="1"/>
  <c r="F26" i="184"/>
  <c r="B12" i="213"/>
  <c r="D12" i="213" s="1"/>
  <c r="H26" i="184"/>
  <c r="B14" i="213"/>
  <c r="D14" i="213" s="1"/>
  <c r="J26" i="184"/>
  <c r="B16" i="213"/>
  <c r="D16" i="213" s="1"/>
  <c r="L26" i="184"/>
  <c r="B18" i="213"/>
  <c r="D18" i="213" s="1"/>
  <c r="N26" i="184"/>
  <c r="B20" i="213"/>
  <c r="D20" i="213" s="1"/>
  <c r="C27" i="184"/>
  <c r="B9" i="212"/>
  <c r="D9" i="212" s="1"/>
  <c r="B27" i="173"/>
  <c r="E27" i="184"/>
  <c r="B11" i="212"/>
  <c r="D11" i="212" s="1"/>
  <c r="G27" i="184"/>
  <c r="B13" i="212"/>
  <c r="D13" i="212" s="1"/>
  <c r="I27" i="184"/>
  <c r="B15" i="212"/>
  <c r="D15" i="212" s="1"/>
  <c r="K27" i="184"/>
  <c r="B17" i="212"/>
  <c r="D17" i="212" s="1"/>
  <c r="M27" i="184"/>
  <c r="B19" i="212"/>
  <c r="D19" i="212" s="1"/>
  <c r="B21" i="212"/>
  <c r="D21" i="212" s="1"/>
  <c r="O27" i="184"/>
  <c r="D28" i="184"/>
  <c r="B10" i="211"/>
  <c r="D10" i="211" s="1"/>
  <c r="F28" i="184"/>
  <c r="B12" i="211"/>
  <c r="D12" i="211" s="1"/>
  <c r="H28" i="184"/>
  <c r="B14" i="211"/>
  <c r="D14" i="211" s="1"/>
  <c r="J28" i="184"/>
  <c r="B16" i="211"/>
  <c r="D16" i="211" s="1"/>
  <c r="L28" i="184"/>
  <c r="B18" i="211"/>
  <c r="D18" i="211" s="1"/>
  <c r="N28" i="184"/>
  <c r="B20" i="211"/>
  <c r="D20" i="211" s="1"/>
  <c r="C29" i="184"/>
  <c r="B9" i="210"/>
  <c r="D9" i="210" s="1"/>
  <c r="B29" i="173"/>
  <c r="E29" i="184"/>
  <c r="B11" i="210"/>
  <c r="D11" i="210" s="1"/>
  <c r="G29" i="184"/>
  <c r="B13" i="210"/>
  <c r="D13" i="210" s="1"/>
  <c r="I29" i="184"/>
  <c r="B15" i="210"/>
  <c r="D15" i="210" s="1"/>
  <c r="K29" i="184"/>
  <c r="B17" i="210"/>
  <c r="D17" i="210" s="1"/>
  <c r="M29" i="184"/>
  <c r="B19" i="210"/>
  <c r="D19" i="210" s="1"/>
  <c r="B21" i="210"/>
  <c r="D21" i="210" s="1"/>
  <c r="O29" i="184"/>
  <c r="D30" i="184"/>
  <c r="B10" i="209"/>
  <c r="D10" i="209" s="1"/>
  <c r="F30" i="184"/>
  <c r="B12" i="209"/>
  <c r="D12" i="209" s="1"/>
  <c r="H30" i="184"/>
  <c r="B14" i="209"/>
  <c r="D14" i="209" s="1"/>
  <c r="J30" i="184"/>
  <c r="B16" i="209"/>
  <c r="D16" i="209" s="1"/>
  <c r="L30" i="184"/>
  <c r="B18" i="209"/>
  <c r="D18" i="209" s="1"/>
  <c r="N30" i="184"/>
  <c r="B20" i="209"/>
  <c r="D20" i="209" s="1"/>
  <c r="C31" i="184"/>
  <c r="B9" i="208"/>
  <c r="D9" i="208" s="1"/>
  <c r="B31" i="173"/>
  <c r="D31" i="171" s="1"/>
  <c r="E31" i="184"/>
  <c r="B11" i="208"/>
  <c r="D11" i="208" s="1"/>
  <c r="G31" i="184"/>
  <c r="B13" i="208"/>
  <c r="D13" i="208" s="1"/>
  <c r="I31" i="184"/>
  <c r="B15" i="208"/>
  <c r="D15" i="208" s="1"/>
  <c r="K31" i="184"/>
  <c r="B17" i="208"/>
  <c r="D17" i="208" s="1"/>
  <c r="M31" i="184"/>
  <c r="B19" i="208"/>
  <c r="D19" i="208" s="1"/>
  <c r="B21" i="208"/>
  <c r="O31" i="184"/>
  <c r="D32" i="184"/>
  <c r="B10" i="207"/>
  <c r="D10" i="207" s="1"/>
  <c r="F32" i="184"/>
  <c r="B12" i="207"/>
  <c r="D12" i="207" s="1"/>
  <c r="H32" i="184"/>
  <c r="B14" i="207"/>
  <c r="D14" i="207" s="1"/>
  <c r="J32" i="184"/>
  <c r="B16" i="207"/>
  <c r="D16" i="207" s="1"/>
  <c r="L32" i="184"/>
  <c r="B18" i="207"/>
  <c r="D18" i="207" s="1"/>
  <c r="N32" i="184"/>
  <c r="B20" i="207"/>
  <c r="D20" i="207" s="1"/>
  <c r="C33" i="184"/>
  <c r="B9" i="206"/>
  <c r="D9" i="206" s="1"/>
  <c r="B33" i="173"/>
  <c r="D33" i="171" s="1"/>
  <c r="E33" i="184"/>
  <c r="B11" i="206"/>
  <c r="D11" i="206" s="1"/>
  <c r="G33" i="184"/>
  <c r="B13" i="206"/>
  <c r="D13" i="206" s="1"/>
  <c r="I33" i="184"/>
  <c r="B15" i="206"/>
  <c r="D15" i="206" s="1"/>
  <c r="K33" i="184"/>
  <c r="B17" i="206"/>
  <c r="D17" i="206" s="1"/>
  <c r="M33" i="184"/>
  <c r="B19" i="206"/>
  <c r="D19" i="206" s="1"/>
  <c r="B21" i="206"/>
  <c r="O33" i="184"/>
  <c r="D34" i="184"/>
  <c r="B10" i="216"/>
  <c r="D10" i="216" s="1"/>
  <c r="F34" i="184"/>
  <c r="B12" i="216"/>
  <c r="D12" i="216" s="1"/>
  <c r="H34" i="184"/>
  <c r="B14" i="216"/>
  <c r="D14" i="216" s="1"/>
  <c r="J34" i="184"/>
  <c r="B16" i="216"/>
  <c r="D16" i="216" s="1"/>
  <c r="L34" i="184"/>
  <c r="B18" i="216"/>
  <c r="D18" i="216" s="1"/>
  <c r="N34" i="184"/>
  <c r="B20" i="216"/>
  <c r="D20" i="216" s="1"/>
  <c r="C35" i="184"/>
  <c r="B9" i="217"/>
  <c r="D9" i="217" s="1"/>
  <c r="B35" i="173"/>
  <c r="D35" i="171" s="1"/>
  <c r="E35" i="184"/>
  <c r="B11" i="217"/>
  <c r="D11" i="217" s="1"/>
  <c r="G35" i="184"/>
  <c r="B13" i="217"/>
  <c r="D13" i="217" s="1"/>
  <c r="I35" i="184"/>
  <c r="B15" i="217"/>
  <c r="D15" i="217" s="1"/>
  <c r="K35" i="184"/>
  <c r="B17" i="217"/>
  <c r="D17" i="217" s="1"/>
  <c r="M35" i="184"/>
  <c r="B19" i="217"/>
  <c r="D19" i="217" s="1"/>
  <c r="B21" i="217"/>
  <c r="O35" i="184"/>
  <c r="D36" i="184"/>
  <c r="B10" i="218"/>
  <c r="D10" i="218" s="1"/>
  <c r="F36" i="184"/>
  <c r="B12" i="218"/>
  <c r="D12" i="218" s="1"/>
  <c r="H36" i="184"/>
  <c r="B14" i="218"/>
  <c r="D14" i="218" s="1"/>
  <c r="J36" i="184"/>
  <c r="B16" i="218"/>
  <c r="D16" i="218" s="1"/>
  <c r="L36" i="184"/>
  <c r="B18" i="218"/>
  <c r="D18" i="218" s="1"/>
  <c r="N36" i="184"/>
  <c r="B20" i="218"/>
  <c r="D20" i="218" s="1"/>
  <c r="C37" i="184"/>
  <c r="B9" i="219"/>
  <c r="D9" i="219" s="1"/>
  <c r="B37" i="173"/>
  <c r="D37" i="171" s="1"/>
  <c r="E37" i="184"/>
  <c r="B11" i="219"/>
  <c r="D11" i="219" s="1"/>
  <c r="G37" i="184"/>
  <c r="B13" i="219"/>
  <c r="D13" i="219" s="1"/>
  <c r="I37" i="184"/>
  <c r="B15" i="219"/>
  <c r="D15" i="219" s="1"/>
  <c r="K37" i="184"/>
  <c r="B17" i="219"/>
  <c r="D17" i="219" s="1"/>
  <c r="M37" i="184"/>
  <c r="B19" i="219"/>
  <c r="D19" i="219" s="1"/>
  <c r="B21" i="219"/>
  <c r="O37" i="184"/>
  <c r="D38" i="184"/>
  <c r="B10" i="238"/>
  <c r="D10" i="238" s="1"/>
  <c r="F38" i="184"/>
  <c r="B12" i="238"/>
  <c r="D12" i="238" s="1"/>
  <c r="H38" i="184"/>
  <c r="B14" i="238"/>
  <c r="D14" i="238" s="1"/>
  <c r="J38" i="184"/>
  <c r="B16" i="238"/>
  <c r="D16" i="238" s="1"/>
  <c r="L38" i="184"/>
  <c r="B18" i="238"/>
  <c r="D18" i="238" s="1"/>
  <c r="N38" i="184"/>
  <c r="B20" i="238"/>
  <c r="D20" i="238" s="1"/>
  <c r="C39" i="184"/>
  <c r="B9" i="220"/>
  <c r="D9" i="220" s="1"/>
  <c r="B39" i="173"/>
  <c r="D39" i="171" s="1"/>
  <c r="E39" i="184"/>
  <c r="B11" i="220"/>
  <c r="D11" i="220" s="1"/>
  <c r="G39" i="184"/>
  <c r="B13" i="220"/>
  <c r="D13" i="220" s="1"/>
  <c r="I39" i="184"/>
  <c r="B15" i="220"/>
  <c r="D15" i="220" s="1"/>
  <c r="K39" i="184"/>
  <c r="B17" i="220"/>
  <c r="D17" i="220" s="1"/>
  <c r="M39" i="184"/>
  <c r="B19" i="220"/>
  <c r="D19" i="220" s="1"/>
  <c r="B21" i="220"/>
  <c r="O39" i="184"/>
  <c r="D40" i="184"/>
  <c r="B10" i="221"/>
  <c r="D10" i="221" s="1"/>
  <c r="F40" i="184"/>
  <c r="B12" i="221"/>
  <c r="D12" i="221" s="1"/>
  <c r="H40" i="184"/>
  <c r="B14" i="221"/>
  <c r="D14" i="221" s="1"/>
  <c r="J40" i="184"/>
  <c r="B16" i="221"/>
  <c r="D16" i="221" s="1"/>
  <c r="L40" i="184"/>
  <c r="B18" i="221"/>
  <c r="D18" i="221" s="1"/>
  <c r="N40" i="184"/>
  <c r="B20" i="221"/>
  <c r="D20" i="221" s="1"/>
  <c r="C41" i="184"/>
  <c r="B9" i="231"/>
  <c r="D9" i="231" s="1"/>
  <c r="B41" i="173"/>
  <c r="E41" i="184"/>
  <c r="B11" i="231"/>
  <c r="D11" i="231" s="1"/>
  <c r="G41" i="184"/>
  <c r="B13" i="231"/>
  <c r="D13" i="231" s="1"/>
  <c r="I41" i="184"/>
  <c r="B15" i="231"/>
  <c r="D15" i="231" s="1"/>
  <c r="K41" i="184"/>
  <c r="B17" i="231"/>
  <c r="D17" i="231" s="1"/>
  <c r="M41" i="184"/>
  <c r="B19" i="231"/>
  <c r="D19" i="231" s="1"/>
  <c r="B21" i="231"/>
  <c r="D21" i="231" s="1"/>
  <c r="O41" i="184"/>
  <c r="D42" i="184"/>
  <c r="B10" i="222"/>
  <c r="D10" i="222" s="1"/>
  <c r="F42" i="184"/>
  <c r="B12" i="222"/>
  <c r="D12" i="222" s="1"/>
  <c r="H42" i="184"/>
  <c r="B14" i="222"/>
  <c r="D14" i="222" s="1"/>
  <c r="J42" i="184"/>
  <c r="B16" i="222"/>
  <c r="D16" i="222" s="1"/>
  <c r="L42" i="184"/>
  <c r="B18" i="222"/>
  <c r="D18" i="222" s="1"/>
  <c r="N42" i="184"/>
  <c r="B20" i="222"/>
  <c r="D20" i="222" s="1"/>
  <c r="C43" i="184"/>
  <c r="B9" i="230"/>
  <c r="D9" i="230" s="1"/>
  <c r="B43" i="173"/>
  <c r="D43" i="171" s="1"/>
  <c r="E43" i="184"/>
  <c r="B11" i="230"/>
  <c r="D11" i="230" s="1"/>
  <c r="G43" i="184"/>
  <c r="B13" i="230"/>
  <c r="D13" i="230" s="1"/>
  <c r="I43" i="184"/>
  <c r="B15" i="230"/>
  <c r="D15" i="230" s="1"/>
  <c r="K43" i="184"/>
  <c r="B17" i="230"/>
  <c r="D17" i="230" s="1"/>
  <c r="M43" i="184"/>
  <c r="B19" i="230"/>
  <c r="D19" i="230" s="1"/>
  <c r="B21" i="230"/>
  <c r="O43" i="184"/>
  <c r="D44" i="184"/>
  <c r="B10" i="229"/>
  <c r="D10" i="229" s="1"/>
  <c r="F44" i="184"/>
  <c r="B12" i="229"/>
  <c r="D12" i="229" s="1"/>
  <c r="H44" i="184"/>
  <c r="B14" i="229"/>
  <c r="D14" i="229" s="1"/>
  <c r="J44" i="184"/>
  <c r="B16" i="229"/>
  <c r="D16" i="229" s="1"/>
  <c r="L44" i="184"/>
  <c r="B18" i="229"/>
  <c r="D18" i="229" s="1"/>
  <c r="N44" i="184"/>
  <c r="B20" i="229"/>
  <c r="D20" i="229" s="1"/>
  <c r="C45" i="184"/>
  <c r="B9" i="228"/>
  <c r="D9" i="228" s="1"/>
  <c r="B45" i="173"/>
  <c r="D45" i="171" s="1"/>
  <c r="E45" i="184"/>
  <c r="B11" i="228"/>
  <c r="D11" i="228" s="1"/>
  <c r="G45" i="184"/>
  <c r="B13" i="228"/>
  <c r="D13" i="228" s="1"/>
  <c r="I45" i="184"/>
  <c r="B15" i="228"/>
  <c r="D15" i="228" s="1"/>
  <c r="K45" i="184"/>
  <c r="B17" i="228"/>
  <c r="D17" i="228" s="1"/>
  <c r="M45" i="184"/>
  <c r="B19" i="228"/>
  <c r="D19" i="228" s="1"/>
  <c r="B21" i="228"/>
  <c r="O45" i="184"/>
  <c r="D46" i="184"/>
  <c r="B10" i="227"/>
  <c r="D10" i="227" s="1"/>
  <c r="F46" i="184"/>
  <c r="B12" i="227"/>
  <c r="D12" i="227" s="1"/>
  <c r="H46" i="184"/>
  <c r="B14" i="227"/>
  <c r="D14" i="227" s="1"/>
  <c r="J46" i="184"/>
  <c r="B16" i="227"/>
  <c r="D16" i="227" s="1"/>
  <c r="L46" i="184"/>
  <c r="B18" i="227"/>
  <c r="D18" i="227" s="1"/>
  <c r="N46" i="184"/>
  <c r="B20" i="227"/>
  <c r="D20" i="227" s="1"/>
  <c r="C47" i="184"/>
  <c r="B9" i="226"/>
  <c r="D9" i="226" s="1"/>
  <c r="B47" i="173"/>
  <c r="D47" i="171" s="1"/>
  <c r="E47" i="184"/>
  <c r="B11" i="226"/>
  <c r="D11" i="226" s="1"/>
  <c r="G47" i="184"/>
  <c r="B13" i="226"/>
  <c r="D13" i="226" s="1"/>
  <c r="I47" i="184"/>
  <c r="B15" i="226"/>
  <c r="D15" i="226" s="1"/>
  <c r="K47" i="184"/>
  <c r="B17" i="226"/>
  <c r="D17" i="226" s="1"/>
  <c r="M47" i="184"/>
  <c r="B19" i="226"/>
  <c r="D19" i="226" s="1"/>
  <c r="B21" i="226"/>
  <c r="O47" i="184"/>
  <c r="D48" i="184"/>
  <c r="B10" i="225"/>
  <c r="D10" i="225" s="1"/>
  <c r="F48" i="184"/>
  <c r="B12" i="225"/>
  <c r="D12" i="225" s="1"/>
  <c r="H48" i="184"/>
  <c r="B14" i="225"/>
  <c r="D14" i="225" s="1"/>
  <c r="J48" i="184"/>
  <c r="B16" i="225"/>
  <c r="D16" i="225" s="1"/>
  <c r="L48" i="184"/>
  <c r="B18" i="225"/>
  <c r="D18" i="225" s="1"/>
  <c r="N48" i="184"/>
  <c r="B20" i="225"/>
  <c r="D20" i="225" s="1"/>
  <c r="C49" i="184"/>
  <c r="B9" i="224"/>
  <c r="D9" i="224" s="1"/>
  <c r="B49" i="173"/>
  <c r="D49" i="171" s="1"/>
  <c r="E49" i="184"/>
  <c r="B11" i="224"/>
  <c r="D11" i="224" s="1"/>
  <c r="G49" i="184"/>
  <c r="B13" i="224"/>
  <c r="D13" i="224" s="1"/>
  <c r="I49" i="184"/>
  <c r="B15" i="224"/>
  <c r="D15" i="224" s="1"/>
  <c r="K49" i="184"/>
  <c r="B17" i="224"/>
  <c r="D17" i="224" s="1"/>
  <c r="M49" i="184"/>
  <c r="B19" i="224"/>
  <c r="D19" i="224" s="1"/>
  <c r="B21" i="224"/>
  <c r="O49" i="184"/>
  <c r="D50" i="184"/>
  <c r="B10" i="223"/>
  <c r="D10" i="223" s="1"/>
  <c r="F50" i="184"/>
  <c r="B12" i="223"/>
  <c r="D12" i="223" s="1"/>
  <c r="H50" i="184"/>
  <c r="B14" i="223"/>
  <c r="D14" i="223" s="1"/>
  <c r="J50" i="184"/>
  <c r="B16" i="223"/>
  <c r="D16" i="223" s="1"/>
  <c r="L50" i="184"/>
  <c r="B18" i="223"/>
  <c r="D18" i="223" s="1"/>
  <c r="N50" i="184"/>
  <c r="B20" i="223"/>
  <c r="D20" i="223" s="1"/>
  <c r="C51" i="184"/>
  <c r="B9" i="232"/>
  <c r="D9" i="232" s="1"/>
  <c r="B51" i="173"/>
  <c r="D51" i="171" s="1"/>
  <c r="E51" i="184"/>
  <c r="B11" i="232"/>
  <c r="D11" i="232" s="1"/>
  <c r="G51" i="184"/>
  <c r="B13" i="232"/>
  <c r="D13" i="232" s="1"/>
  <c r="I51" i="184"/>
  <c r="B15" i="232"/>
  <c r="D15" i="232" s="1"/>
  <c r="K51" i="184"/>
  <c r="B17" i="232"/>
  <c r="D17" i="232" s="1"/>
  <c r="M51" i="184"/>
  <c r="B19" i="232"/>
  <c r="D19" i="232" s="1"/>
  <c r="B21" i="232"/>
  <c r="O51" i="184"/>
  <c r="D52" i="184"/>
  <c r="B10" i="237"/>
  <c r="D10" i="237" s="1"/>
  <c r="F52" i="184"/>
  <c r="B12" i="237"/>
  <c r="D12" i="237" s="1"/>
  <c r="H52" i="184"/>
  <c r="B14" i="237"/>
  <c r="D14" i="237" s="1"/>
  <c r="J52" i="184"/>
  <c r="B16" i="237"/>
  <c r="D16" i="237" s="1"/>
  <c r="L52" i="184"/>
  <c r="B18" i="237"/>
  <c r="D18" i="237" s="1"/>
  <c r="N52" i="184"/>
  <c r="B20" i="237"/>
  <c r="D20" i="237" s="1"/>
  <c r="C53" i="184"/>
  <c r="B9" i="236"/>
  <c r="D9" i="236" s="1"/>
  <c r="B53" i="173"/>
  <c r="D53" i="171" s="1"/>
  <c r="E53" i="184"/>
  <c r="B11" i="236"/>
  <c r="D11" i="236" s="1"/>
  <c r="G53" i="184"/>
  <c r="B13" i="236"/>
  <c r="D13" i="236" s="1"/>
  <c r="I53" i="184"/>
  <c r="B15" i="236"/>
  <c r="D15" i="236" s="1"/>
  <c r="K53" i="184"/>
  <c r="B17" i="236"/>
  <c r="D17" i="236" s="1"/>
  <c r="M53" i="184"/>
  <c r="B19" i="236"/>
  <c r="D19" i="236" s="1"/>
  <c r="B21" i="236"/>
  <c r="O53" i="184"/>
  <c r="D54" i="184"/>
  <c r="B10" i="235"/>
  <c r="D10" i="235" s="1"/>
  <c r="F54" i="184"/>
  <c r="B12" i="235"/>
  <c r="D12" i="235" s="1"/>
  <c r="H54" i="184"/>
  <c r="B14" i="235"/>
  <c r="D14" i="235" s="1"/>
  <c r="J54" i="184"/>
  <c r="B16" i="235"/>
  <c r="D16" i="235" s="1"/>
  <c r="L54" i="184"/>
  <c r="B18" i="235"/>
  <c r="D18" i="235" s="1"/>
  <c r="N54" i="184"/>
  <c r="B20" i="235"/>
  <c r="D20" i="235" s="1"/>
  <c r="C55" i="184"/>
  <c r="B9" i="234"/>
  <c r="D9" i="234" s="1"/>
  <c r="B55" i="173"/>
  <c r="D55" i="171" s="1"/>
  <c r="E55" i="184"/>
  <c r="B11" i="234"/>
  <c r="D11" i="234" s="1"/>
  <c r="G55" i="184"/>
  <c r="B13" i="234"/>
  <c r="D13" i="234" s="1"/>
  <c r="I55" i="184"/>
  <c r="B15" i="234"/>
  <c r="D15" i="234" s="1"/>
  <c r="K55" i="184"/>
  <c r="B17" i="234"/>
  <c r="D17" i="234" s="1"/>
  <c r="M55" i="184"/>
  <c r="B19" i="234"/>
  <c r="D19" i="234" s="1"/>
  <c r="B21" i="234"/>
  <c r="O55" i="184"/>
  <c r="D56" i="184"/>
  <c r="B10" i="233"/>
  <c r="D10" i="233" s="1"/>
  <c r="F56" i="184"/>
  <c r="B12" i="233"/>
  <c r="D12" i="233" s="1"/>
  <c r="H56" i="184"/>
  <c r="B14" i="233"/>
  <c r="D14" i="233" s="1"/>
  <c r="J56" i="184"/>
  <c r="B16" i="233"/>
  <c r="D16" i="233" s="1"/>
  <c r="L56" i="184"/>
  <c r="B18" i="233"/>
  <c r="D18" i="233" s="1"/>
  <c r="N56" i="184"/>
  <c r="B20" i="233"/>
  <c r="D20" i="233" s="1"/>
  <c r="B8" i="169"/>
  <c r="C8" i="185"/>
  <c r="B8" i="185" s="1"/>
  <c r="B10" i="169"/>
  <c r="C10" i="185"/>
  <c r="B10" i="185" s="1"/>
  <c r="B12" i="169"/>
  <c r="C12" i="185"/>
  <c r="B12" i="185" s="1"/>
  <c r="B16" i="169"/>
  <c r="C16" i="185"/>
  <c r="B16" i="185" s="1"/>
  <c r="B18" i="169"/>
  <c r="C18" i="185"/>
  <c r="B18" i="185" s="1"/>
  <c r="B20" i="169"/>
  <c r="C20" i="185"/>
  <c r="B20" i="185" s="1"/>
  <c r="B22" i="169"/>
  <c r="C22" i="185"/>
  <c r="B22" i="185" s="1"/>
  <c r="B24" i="169"/>
  <c r="C24" i="185"/>
  <c r="B24" i="185" s="1"/>
  <c r="B26" i="169"/>
  <c r="C26" i="185"/>
  <c r="B26" i="185" s="1"/>
  <c r="B28" i="169"/>
  <c r="C28" i="185"/>
  <c r="B28" i="185" s="1"/>
  <c r="B30" i="169"/>
  <c r="C30" i="185"/>
  <c r="B30" i="185" s="1"/>
  <c r="B32" i="169"/>
  <c r="C32" i="185"/>
  <c r="B32" i="185" s="1"/>
  <c r="B34" i="169"/>
  <c r="C34" i="185"/>
  <c r="B34" i="185" s="1"/>
  <c r="B36" i="169"/>
  <c r="C36" i="185"/>
  <c r="B36" i="185" s="1"/>
  <c r="B38" i="169"/>
  <c r="C38" i="185"/>
  <c r="B38" i="185" s="1"/>
  <c r="B40" i="169"/>
  <c r="C40" i="185"/>
  <c r="B40" i="185" s="1"/>
  <c r="B42" i="169"/>
  <c r="C42" i="185"/>
  <c r="B42" i="185" s="1"/>
  <c r="B44" i="169"/>
  <c r="C44" i="185"/>
  <c r="B44" i="185" s="1"/>
  <c r="B46" i="169"/>
  <c r="C46" i="185"/>
  <c r="B46" i="185" s="1"/>
  <c r="B48" i="169"/>
  <c r="C48" i="185"/>
  <c r="B48" i="185" s="1"/>
  <c r="B50" i="169"/>
  <c r="C50" i="185"/>
  <c r="B50" i="185" s="1"/>
  <c r="B52" i="169"/>
  <c r="C52" i="185"/>
  <c r="B52" i="185" s="1"/>
  <c r="B54" i="169"/>
  <c r="C54" i="185"/>
  <c r="B54" i="185" s="1"/>
  <c r="B56" i="169"/>
  <c r="C56" i="185"/>
  <c r="B56" i="185" s="1"/>
  <c r="B9" i="169"/>
  <c r="C9" i="185"/>
  <c r="B9" i="185" s="1"/>
  <c r="B13" i="169"/>
  <c r="C13" i="185"/>
  <c r="B13" i="185" s="1"/>
  <c r="B15" i="169"/>
  <c r="C15" i="185"/>
  <c r="B15" i="185" s="1"/>
  <c r="B7" i="172"/>
  <c r="C7" i="183"/>
  <c r="B7" i="183" s="1"/>
  <c r="C7" i="182" s="1"/>
  <c r="B8" i="172"/>
  <c r="C8" i="183"/>
  <c r="B8" i="183" s="1"/>
  <c r="C8" i="182" s="1"/>
  <c r="B9" i="172"/>
  <c r="C9" i="183"/>
  <c r="B9" i="183" s="1"/>
  <c r="C9" i="182" s="1"/>
  <c r="B10" i="172"/>
  <c r="C10" i="183"/>
  <c r="B10" i="183" s="1"/>
  <c r="C10" i="182" s="1"/>
  <c r="B11" i="172"/>
  <c r="C11" i="183"/>
  <c r="B11" i="183" s="1"/>
  <c r="C11" i="182" s="1"/>
  <c r="B12" i="172"/>
  <c r="C12" i="183"/>
  <c r="B12" i="183" s="1"/>
  <c r="C12" i="182" s="1"/>
  <c r="B13" i="172"/>
  <c r="C13" i="183"/>
  <c r="B13" i="183" s="1"/>
  <c r="C13" i="182" s="1"/>
  <c r="B14" i="172"/>
  <c r="C14" i="183"/>
  <c r="B14" i="183" s="1"/>
  <c r="C14" i="182" s="1"/>
  <c r="B15" i="172"/>
  <c r="C15" i="183"/>
  <c r="B15" i="183" s="1"/>
  <c r="C15" i="182" s="1"/>
  <c r="B16" i="172"/>
  <c r="C16" i="183"/>
  <c r="B16" i="183" s="1"/>
  <c r="C16" i="182" s="1"/>
  <c r="B17" i="172"/>
  <c r="C17" i="183"/>
  <c r="B17" i="183" s="1"/>
  <c r="C17" i="182" s="1"/>
  <c r="B18" i="172"/>
  <c r="C18" i="183"/>
  <c r="B18" i="183" s="1"/>
  <c r="C18" i="182" s="1"/>
  <c r="B19" i="172"/>
  <c r="C19" i="183"/>
  <c r="B19" i="183" s="1"/>
  <c r="C19" i="182" s="1"/>
  <c r="B20" i="172"/>
  <c r="C20" i="183"/>
  <c r="B20" i="183" s="1"/>
  <c r="C20" i="182" s="1"/>
  <c r="B21" i="172"/>
  <c r="C21" i="183"/>
  <c r="B21" i="183" s="1"/>
  <c r="C21" i="182" s="1"/>
  <c r="B22" i="172"/>
  <c r="C22" i="183"/>
  <c r="B22" i="183" s="1"/>
  <c r="C22" i="182" s="1"/>
  <c r="B23" i="172"/>
  <c r="C23" i="183"/>
  <c r="B23" i="183" s="1"/>
  <c r="C23" i="182" s="1"/>
  <c r="B24" i="172"/>
  <c r="C24" i="171" s="1"/>
  <c r="C24" i="183"/>
  <c r="B24" i="183" s="1"/>
  <c r="C24" i="182" s="1"/>
  <c r="B25" i="172"/>
  <c r="C25" i="171" s="1"/>
  <c r="B25" i="171" s="1"/>
  <c r="H25" i="179" s="1"/>
  <c r="C25" i="183"/>
  <c r="B25" i="183" s="1"/>
  <c r="C25" i="182" s="1"/>
  <c r="B26" i="172"/>
  <c r="C26" i="183"/>
  <c r="B26" i="183" s="1"/>
  <c r="C26" i="182" s="1"/>
  <c r="B27" i="172"/>
  <c r="C27" i="183"/>
  <c r="B27" i="183" s="1"/>
  <c r="C27" i="182" s="1"/>
  <c r="B28" i="172"/>
  <c r="C28" i="183"/>
  <c r="B28" i="183" s="1"/>
  <c r="C28" i="182" s="1"/>
  <c r="B29" i="172"/>
  <c r="C29" i="183"/>
  <c r="B29" i="183" s="1"/>
  <c r="C29" i="182" s="1"/>
  <c r="B30" i="172"/>
  <c r="C30" i="183"/>
  <c r="B30" i="183" s="1"/>
  <c r="C30" i="182" s="1"/>
  <c r="B31" i="172"/>
  <c r="C31" i="183"/>
  <c r="B31" i="183" s="1"/>
  <c r="C31" i="182" s="1"/>
  <c r="B32" i="172"/>
  <c r="C32" i="183"/>
  <c r="B32" i="183" s="1"/>
  <c r="C32" i="182" s="1"/>
  <c r="B33" i="172"/>
  <c r="C33" i="183"/>
  <c r="B33" i="183" s="1"/>
  <c r="C33" i="182" s="1"/>
  <c r="B34" i="172"/>
  <c r="C34" i="183"/>
  <c r="B34" i="183" s="1"/>
  <c r="C34" i="182" s="1"/>
  <c r="B35" i="172"/>
  <c r="C35" i="183"/>
  <c r="B35" i="183" s="1"/>
  <c r="C35" i="182" s="1"/>
  <c r="B36" i="172"/>
  <c r="C36" i="183"/>
  <c r="B36" i="183" s="1"/>
  <c r="C36" i="182" s="1"/>
  <c r="B37" i="172"/>
  <c r="C37" i="183"/>
  <c r="B37" i="183" s="1"/>
  <c r="C37" i="182" s="1"/>
  <c r="B38" i="172"/>
  <c r="C38" i="183"/>
  <c r="B38" i="183" s="1"/>
  <c r="C38" i="182" s="1"/>
  <c r="B39" i="172"/>
  <c r="C39" i="183"/>
  <c r="B39" i="183" s="1"/>
  <c r="C39" i="182" s="1"/>
  <c r="B40" i="172"/>
  <c r="C40" i="183"/>
  <c r="B40" i="183" s="1"/>
  <c r="C40" i="182" s="1"/>
  <c r="B41" i="172"/>
  <c r="C41" i="183"/>
  <c r="B41" i="183" s="1"/>
  <c r="C41" i="182" s="1"/>
  <c r="B42" i="172"/>
  <c r="C42" i="183"/>
  <c r="B42" i="183" s="1"/>
  <c r="C42" i="182" s="1"/>
  <c r="B43" i="172"/>
  <c r="C43" i="183"/>
  <c r="B43" i="183" s="1"/>
  <c r="C43" i="182" s="1"/>
  <c r="B44" i="172"/>
  <c r="C44" i="183"/>
  <c r="B44" i="183" s="1"/>
  <c r="C44" i="182" s="1"/>
  <c r="B5" i="188"/>
  <c r="D5" i="188" s="1"/>
  <c r="D6" i="183"/>
  <c r="B7" i="188"/>
  <c r="D7" i="188" s="1"/>
  <c r="F6" i="183"/>
  <c r="D4" i="188"/>
  <c r="C6" i="183"/>
  <c r="B6" i="188"/>
  <c r="D6" i="188" s="1"/>
  <c r="E6" i="183"/>
  <c r="B14" i="169"/>
  <c r="F6" i="169"/>
  <c r="B7" i="169"/>
  <c r="B11" i="169"/>
  <c r="F16" i="169"/>
  <c r="B17" i="169"/>
  <c r="F18" i="169"/>
  <c r="B19" i="169"/>
  <c r="F20" i="169"/>
  <c r="B21" i="169"/>
  <c r="F22" i="169"/>
  <c r="B23" i="169"/>
  <c r="F24" i="169"/>
  <c r="B25" i="169"/>
  <c r="F26" i="169"/>
  <c r="B27" i="169"/>
  <c r="F28" i="169"/>
  <c r="B29" i="169"/>
  <c r="F30" i="169"/>
  <c r="B31" i="169"/>
  <c r="F32" i="169"/>
  <c r="B33" i="169"/>
  <c r="F34" i="169"/>
  <c r="B35" i="169"/>
  <c r="F36" i="169"/>
  <c r="B37" i="169"/>
  <c r="F38" i="169"/>
  <c r="B39" i="169"/>
  <c r="F40" i="169"/>
  <c r="B41" i="169"/>
  <c r="F42" i="169"/>
  <c r="B43" i="169"/>
  <c r="F44" i="169"/>
  <c r="B45" i="169"/>
  <c r="F46" i="169"/>
  <c r="B47" i="169"/>
  <c r="F48" i="169"/>
  <c r="B49" i="169"/>
  <c r="F50" i="169"/>
  <c r="B51" i="169"/>
  <c r="F52" i="169"/>
  <c r="B53" i="169"/>
  <c r="F54" i="169"/>
  <c r="B55" i="169"/>
  <c r="F56" i="169"/>
  <c r="B6" i="169"/>
  <c r="B45" i="172"/>
  <c r="B46" i="172"/>
  <c r="B47" i="172"/>
  <c r="B48" i="172"/>
  <c r="B49" i="172"/>
  <c r="B50" i="172"/>
  <c r="B51" i="172"/>
  <c r="B52" i="172"/>
  <c r="B53" i="172"/>
  <c r="B54" i="172"/>
  <c r="B55" i="172"/>
  <c r="B56" i="172"/>
  <c r="B6" i="172"/>
  <c r="B3" i="188" s="1"/>
  <c r="P5" i="245" l="1"/>
  <c r="D6" i="245"/>
  <c r="C54" i="171"/>
  <c r="B54" i="171" s="1"/>
  <c r="H54" i="179" s="1"/>
  <c r="B3" i="235"/>
  <c r="D3" i="235" s="1"/>
  <c r="C50" i="171"/>
  <c r="B50" i="171" s="1"/>
  <c r="H50" i="179" s="1"/>
  <c r="B3" i="223"/>
  <c r="D3" i="223" s="1"/>
  <c r="C46" i="171"/>
  <c r="B46" i="171" s="1"/>
  <c r="H46" i="179" s="1"/>
  <c r="B3" i="227"/>
  <c r="D3" i="227" s="1"/>
  <c r="B56" i="183"/>
  <c r="C56" i="182" s="1"/>
  <c r="B55" i="183"/>
  <c r="C55" i="182" s="1"/>
  <c r="B54" i="183"/>
  <c r="C54" i="182" s="1"/>
  <c r="B53" i="183"/>
  <c r="C53" i="182" s="1"/>
  <c r="B52" i="183"/>
  <c r="C52" i="182" s="1"/>
  <c r="B51" i="183"/>
  <c r="C51" i="182" s="1"/>
  <c r="B50" i="183"/>
  <c r="C50" i="182" s="1"/>
  <c r="B49" i="183"/>
  <c r="C49" i="182" s="1"/>
  <c r="B48" i="183"/>
  <c r="C48" i="182" s="1"/>
  <c r="B47" i="183"/>
  <c r="C47" i="182" s="1"/>
  <c r="B46" i="183"/>
  <c r="C46" i="182" s="1"/>
  <c r="B45" i="183"/>
  <c r="C45" i="182" s="1"/>
  <c r="B3" i="214"/>
  <c r="D3" i="214" s="1"/>
  <c r="C56" i="171"/>
  <c r="B56" i="171" s="1"/>
  <c r="H56" i="179" s="1"/>
  <c r="B3" i="233"/>
  <c r="D3" i="233" s="1"/>
  <c r="C52" i="171"/>
  <c r="B52" i="171" s="1"/>
  <c r="H52" i="179" s="1"/>
  <c r="B3" i="237"/>
  <c r="D3" i="237" s="1"/>
  <c r="C48" i="171"/>
  <c r="B48" i="171" s="1"/>
  <c r="H48" i="179" s="1"/>
  <c r="B3" i="225"/>
  <c r="D3" i="225" s="1"/>
  <c r="C55" i="171"/>
  <c r="B55" i="171" s="1"/>
  <c r="H55" i="179" s="1"/>
  <c r="B3" i="234"/>
  <c r="D3" i="234" s="1"/>
  <c r="C53" i="171"/>
  <c r="B53" i="171" s="1"/>
  <c r="H53" i="179" s="1"/>
  <c r="B3" i="236"/>
  <c r="D3" i="236" s="1"/>
  <c r="C51" i="171"/>
  <c r="B51" i="171" s="1"/>
  <c r="H51" i="179" s="1"/>
  <c r="B3" i="232"/>
  <c r="D3" i="232" s="1"/>
  <c r="C49" i="171"/>
  <c r="B49" i="171" s="1"/>
  <c r="H49" i="179" s="1"/>
  <c r="B3" i="224"/>
  <c r="D3" i="224" s="1"/>
  <c r="C47" i="171"/>
  <c r="B47" i="171" s="1"/>
  <c r="H47" i="179" s="1"/>
  <c r="B3" i="226"/>
  <c r="D3" i="226" s="1"/>
  <c r="C45" i="171"/>
  <c r="B45" i="171" s="1"/>
  <c r="H45" i="179" s="1"/>
  <c r="B3" i="228"/>
  <c r="D3" i="228" s="1"/>
  <c r="C44" i="171"/>
  <c r="B44" i="171" s="1"/>
  <c r="H44" i="179" s="1"/>
  <c r="B3" i="229"/>
  <c r="D3" i="229" s="1"/>
  <c r="C43" i="171"/>
  <c r="B43" i="171" s="1"/>
  <c r="H43" i="179" s="1"/>
  <c r="B3" i="230"/>
  <c r="D3" i="230" s="1"/>
  <c r="C42" i="171"/>
  <c r="B42" i="171" s="1"/>
  <c r="H42" i="179" s="1"/>
  <c r="B3" i="222"/>
  <c r="D3" i="222" s="1"/>
  <c r="C41" i="171"/>
  <c r="B3" i="231"/>
  <c r="D3" i="231" s="1"/>
  <c r="C40" i="171"/>
  <c r="B40" i="171" s="1"/>
  <c r="H40" i="179" s="1"/>
  <c r="B3" i="221"/>
  <c r="D3" i="221" s="1"/>
  <c r="C39" i="171"/>
  <c r="B39" i="171" s="1"/>
  <c r="H39" i="179" s="1"/>
  <c r="B3" i="220"/>
  <c r="D3" i="220" s="1"/>
  <c r="C38" i="171"/>
  <c r="B38" i="171" s="1"/>
  <c r="H38" i="179" s="1"/>
  <c r="B3" i="238"/>
  <c r="D3" i="238" s="1"/>
  <c r="C37" i="171"/>
  <c r="B37" i="171" s="1"/>
  <c r="H37" i="179" s="1"/>
  <c r="B3" i="219"/>
  <c r="D3" i="219" s="1"/>
  <c r="C36" i="171"/>
  <c r="B36" i="171" s="1"/>
  <c r="H36" i="179" s="1"/>
  <c r="B3" i="218"/>
  <c r="D3" i="218" s="1"/>
  <c r="C35" i="171"/>
  <c r="B35" i="171" s="1"/>
  <c r="H35" i="179" s="1"/>
  <c r="B3" i="217"/>
  <c r="D3" i="217" s="1"/>
  <c r="C34" i="171"/>
  <c r="B34" i="171" s="1"/>
  <c r="H34" i="179" s="1"/>
  <c r="B3" i="216"/>
  <c r="D3" i="216" s="1"/>
  <c r="C33" i="171"/>
  <c r="B33" i="171" s="1"/>
  <c r="H33" i="179" s="1"/>
  <c r="B3" i="206"/>
  <c r="D3" i="206" s="1"/>
  <c r="C32" i="171"/>
  <c r="B32" i="171" s="1"/>
  <c r="H32" i="179" s="1"/>
  <c r="B3" i="207"/>
  <c r="D3" i="207" s="1"/>
  <c r="C31" i="171"/>
  <c r="B31" i="171" s="1"/>
  <c r="H31" i="179" s="1"/>
  <c r="B3" i="208"/>
  <c r="D3" i="208" s="1"/>
  <c r="C30" i="171"/>
  <c r="B30" i="171" s="1"/>
  <c r="H30" i="179" s="1"/>
  <c r="B3" i="209"/>
  <c r="D3" i="209" s="1"/>
  <c r="C29" i="171"/>
  <c r="B3" i="210"/>
  <c r="D3" i="210" s="1"/>
  <c r="C28" i="171"/>
  <c r="B3" i="211"/>
  <c r="D3" i="211" s="1"/>
  <c r="C27" i="171"/>
  <c r="B3" i="212"/>
  <c r="D3" i="212" s="1"/>
  <c r="C26" i="171"/>
  <c r="B3" i="213"/>
  <c r="D3" i="213" s="1"/>
  <c r="C23" i="171"/>
  <c r="B3" i="205"/>
  <c r="D3" i="205" s="1"/>
  <c r="C22" i="171"/>
  <c r="B3" i="204"/>
  <c r="D3" i="204" s="1"/>
  <c r="C21" i="171"/>
  <c r="B3" i="203"/>
  <c r="D3" i="203" s="1"/>
  <c r="C20" i="171"/>
  <c r="B3" i="202"/>
  <c r="D3" i="202" s="1"/>
  <c r="C19" i="171"/>
  <c r="B3" i="201"/>
  <c r="D3" i="201" s="1"/>
  <c r="C18" i="171"/>
  <c r="B3" i="200"/>
  <c r="D3" i="200" s="1"/>
  <c r="C17" i="171"/>
  <c r="B17" i="171" s="1"/>
  <c r="H17" i="179" s="1"/>
  <c r="B3" i="199"/>
  <c r="D3" i="199" s="1"/>
  <c r="C16" i="171"/>
  <c r="B3" i="198"/>
  <c r="D3" i="198" s="1"/>
  <c r="C15" i="171"/>
  <c r="B3" i="197"/>
  <c r="D3" i="197" s="1"/>
  <c r="C14" i="171"/>
  <c r="B3" i="196"/>
  <c r="D3" i="196" s="1"/>
  <c r="C13" i="171"/>
  <c r="B3" i="195"/>
  <c r="D3" i="195" s="1"/>
  <c r="C12" i="171"/>
  <c r="B3" i="194"/>
  <c r="D3" i="194" s="1"/>
  <c r="C11" i="171"/>
  <c r="B3" i="193"/>
  <c r="D3" i="193" s="1"/>
  <c r="C10" i="171"/>
  <c r="B3" i="192"/>
  <c r="D3" i="192" s="1"/>
  <c r="C9" i="171"/>
  <c r="B3" i="191"/>
  <c r="D3" i="191" s="1"/>
  <c r="C8" i="171"/>
  <c r="B3" i="190"/>
  <c r="D3" i="190" s="1"/>
  <c r="C7" i="171"/>
  <c r="B3" i="189"/>
  <c r="D3" i="189" s="1"/>
  <c r="B3" i="215"/>
  <c r="D3" i="215" s="1"/>
  <c r="D6" i="215"/>
  <c r="D51" i="125"/>
  <c r="C51" i="179"/>
  <c r="D51" i="179" s="1"/>
  <c r="G51" i="179" s="1"/>
  <c r="D43" i="125"/>
  <c r="C43" i="179"/>
  <c r="D43" i="179" s="1"/>
  <c r="G43" i="179" s="1"/>
  <c r="D35" i="125"/>
  <c r="C35" i="179"/>
  <c r="D35" i="179" s="1"/>
  <c r="G35" i="179" s="1"/>
  <c r="D27" i="125"/>
  <c r="C27" i="179"/>
  <c r="D27" i="179" s="1"/>
  <c r="G27" i="179" s="1"/>
  <c r="D23" i="125"/>
  <c r="C23" i="179"/>
  <c r="D23" i="179" s="1"/>
  <c r="G23" i="179" s="1"/>
  <c r="D15" i="125"/>
  <c r="C15" i="179"/>
  <c r="D15" i="179" s="1"/>
  <c r="G15" i="179" s="1"/>
  <c r="D11" i="125"/>
  <c r="C11" i="179"/>
  <c r="D11" i="179" s="1"/>
  <c r="G11" i="179" s="1"/>
  <c r="D6" i="125"/>
  <c r="C6" i="179"/>
  <c r="D6" i="179" s="1"/>
  <c r="G6" i="179" s="1"/>
  <c r="D53" i="125"/>
  <c r="C53" i="179"/>
  <c r="D53" i="179" s="1"/>
  <c r="G53" i="179" s="1"/>
  <c r="D49" i="125"/>
  <c r="C49" i="179"/>
  <c r="D49" i="179" s="1"/>
  <c r="G49" i="179" s="1"/>
  <c r="D45" i="125"/>
  <c r="C45" i="179"/>
  <c r="D45" i="179" s="1"/>
  <c r="G45" i="179" s="1"/>
  <c r="D41" i="125"/>
  <c r="C41" i="179"/>
  <c r="D41" i="179" s="1"/>
  <c r="G41" i="179" s="1"/>
  <c r="D37" i="125"/>
  <c r="C37" i="179"/>
  <c r="D37" i="179" s="1"/>
  <c r="G37" i="179" s="1"/>
  <c r="D33" i="125"/>
  <c r="C33" i="179"/>
  <c r="D33" i="179" s="1"/>
  <c r="G33" i="179" s="1"/>
  <c r="D29" i="125"/>
  <c r="C29" i="179"/>
  <c r="D29" i="179" s="1"/>
  <c r="G29" i="179" s="1"/>
  <c r="D25" i="125"/>
  <c r="C25" i="179"/>
  <c r="D25" i="179" s="1"/>
  <c r="G25" i="179" s="1"/>
  <c r="D21" i="125"/>
  <c r="C21" i="179"/>
  <c r="D21" i="179" s="1"/>
  <c r="G21" i="179" s="1"/>
  <c r="D17" i="125"/>
  <c r="C17" i="179"/>
  <c r="D17" i="179" s="1"/>
  <c r="G17" i="179" s="1"/>
  <c r="D13" i="125"/>
  <c r="C13" i="179"/>
  <c r="D13" i="179" s="1"/>
  <c r="G13" i="179" s="1"/>
  <c r="D9" i="125"/>
  <c r="C9" i="179"/>
  <c r="D9" i="179" s="1"/>
  <c r="G9" i="179" s="1"/>
  <c r="C3" i="177"/>
  <c r="C4" i="177"/>
  <c r="D4" i="177" s="1"/>
  <c r="E4" i="177" s="1"/>
  <c r="D55" i="125"/>
  <c r="C55" i="179"/>
  <c r="D55" i="179" s="1"/>
  <c r="G55" i="179" s="1"/>
  <c r="D47" i="125"/>
  <c r="C47" i="179"/>
  <c r="D47" i="179" s="1"/>
  <c r="G47" i="179" s="1"/>
  <c r="D39" i="125"/>
  <c r="C39" i="179"/>
  <c r="D39" i="179" s="1"/>
  <c r="G39" i="179" s="1"/>
  <c r="D31" i="125"/>
  <c r="C31" i="179"/>
  <c r="D31" i="179" s="1"/>
  <c r="G31" i="179" s="1"/>
  <c r="D19" i="125"/>
  <c r="C19" i="179"/>
  <c r="D19" i="179" s="1"/>
  <c r="G19" i="179" s="1"/>
  <c r="D7" i="125"/>
  <c r="C7" i="179"/>
  <c r="D7" i="179" s="1"/>
  <c r="G7" i="179" s="1"/>
  <c r="C28" i="176"/>
  <c r="D27" i="174"/>
  <c r="C29" i="176"/>
  <c r="D28" i="174"/>
  <c r="B8" i="236"/>
  <c r="D21" i="236"/>
  <c r="B8" i="224"/>
  <c r="D21" i="224"/>
  <c r="B8" i="228"/>
  <c r="D21" i="228"/>
  <c r="B8" i="219"/>
  <c r="D21" i="219"/>
  <c r="B8" i="206"/>
  <c r="D21" i="206"/>
  <c r="D27" i="171"/>
  <c r="B8" i="212"/>
  <c r="D23" i="171"/>
  <c r="B8" i="205"/>
  <c r="D19" i="171"/>
  <c r="B8" i="201"/>
  <c r="B8" i="233"/>
  <c r="D21" i="233"/>
  <c r="B8" i="237"/>
  <c r="D21" i="237"/>
  <c r="B8" i="225"/>
  <c r="D21" i="225"/>
  <c r="B8" i="229"/>
  <c r="D21" i="229"/>
  <c r="B8" i="221"/>
  <c r="D21" i="221"/>
  <c r="B8" i="218"/>
  <c r="D21" i="218"/>
  <c r="B8" i="207"/>
  <c r="D21" i="207"/>
  <c r="D26" i="171"/>
  <c r="B8" i="213"/>
  <c r="D22" i="171"/>
  <c r="B8" i="204"/>
  <c r="D18" i="171"/>
  <c r="B8" i="200"/>
  <c r="D15" i="171"/>
  <c r="B8" i="197"/>
  <c r="D11" i="171"/>
  <c r="B8" i="193"/>
  <c r="D7" i="171"/>
  <c r="B8" i="189"/>
  <c r="D14" i="171"/>
  <c r="B8" i="196"/>
  <c r="D10" i="171"/>
  <c r="B8" i="192"/>
  <c r="B55" i="184"/>
  <c r="D55" i="182" s="1"/>
  <c r="B55" i="182" s="1"/>
  <c r="B51" i="184"/>
  <c r="D51" i="182" s="1"/>
  <c r="B51" i="182" s="1"/>
  <c r="B47" i="184"/>
  <c r="D47" i="182" s="1"/>
  <c r="B47" i="182" s="1"/>
  <c r="B43" i="184"/>
  <c r="D43" i="182" s="1"/>
  <c r="B43" i="182" s="1"/>
  <c r="B39" i="184"/>
  <c r="D39" i="182" s="1"/>
  <c r="B39" i="182" s="1"/>
  <c r="B35" i="184"/>
  <c r="D35" i="182" s="1"/>
  <c r="B35" i="182" s="1"/>
  <c r="B31" i="184"/>
  <c r="D31" i="182" s="1"/>
  <c r="B31" i="182" s="1"/>
  <c r="B27" i="184"/>
  <c r="D27" i="182" s="1"/>
  <c r="B27" i="182" s="1"/>
  <c r="B23" i="184"/>
  <c r="D23" i="182" s="1"/>
  <c r="B23" i="182" s="1"/>
  <c r="B19" i="184"/>
  <c r="D19" i="182" s="1"/>
  <c r="B19" i="182" s="1"/>
  <c r="B54" i="184"/>
  <c r="D54" i="182" s="1"/>
  <c r="B54" i="182" s="1"/>
  <c r="B50" i="184"/>
  <c r="D50" i="182" s="1"/>
  <c r="B50" i="182" s="1"/>
  <c r="B46" i="184"/>
  <c r="D46" i="182" s="1"/>
  <c r="B46" i="182" s="1"/>
  <c r="B42" i="184"/>
  <c r="D42" i="182" s="1"/>
  <c r="B42" i="182" s="1"/>
  <c r="B38" i="184"/>
  <c r="D38" i="182" s="1"/>
  <c r="B38" i="182" s="1"/>
  <c r="B34" i="184"/>
  <c r="D34" i="182" s="1"/>
  <c r="B34" i="182" s="1"/>
  <c r="B30" i="184"/>
  <c r="D30" i="182" s="1"/>
  <c r="B30" i="182" s="1"/>
  <c r="B26" i="184"/>
  <c r="D26" i="182" s="1"/>
  <c r="B26" i="182" s="1"/>
  <c r="B22" i="184"/>
  <c r="D22" i="182" s="1"/>
  <c r="B22" i="182" s="1"/>
  <c r="B18" i="184"/>
  <c r="D18" i="182" s="1"/>
  <c r="B18" i="182" s="1"/>
  <c r="B15" i="184"/>
  <c r="D15" i="182" s="1"/>
  <c r="B15" i="182" s="1"/>
  <c r="B11" i="184"/>
  <c r="D11" i="182" s="1"/>
  <c r="B11" i="182" s="1"/>
  <c r="B7" i="184"/>
  <c r="D7" i="182" s="1"/>
  <c r="B7" i="182" s="1"/>
  <c r="B14" i="184"/>
  <c r="D14" i="182" s="1"/>
  <c r="B14" i="182" s="1"/>
  <c r="B10" i="184"/>
  <c r="D10" i="182" s="1"/>
  <c r="B10" i="182" s="1"/>
  <c r="B6" i="184"/>
  <c r="D6" i="182" s="1"/>
  <c r="B8" i="234"/>
  <c r="D21" i="234"/>
  <c r="B8" i="232"/>
  <c r="D21" i="232"/>
  <c r="B8" i="226"/>
  <c r="D21" i="226"/>
  <c r="B8" i="230"/>
  <c r="D21" i="230"/>
  <c r="D41" i="171"/>
  <c r="B41" i="171" s="1"/>
  <c r="H41" i="179" s="1"/>
  <c r="B8" i="231"/>
  <c r="B8" i="220"/>
  <c r="D21" i="220"/>
  <c r="B8" i="217"/>
  <c r="D21" i="217"/>
  <c r="B8" i="208"/>
  <c r="D21" i="208"/>
  <c r="D29" i="171"/>
  <c r="B8" i="210"/>
  <c r="B8" i="214"/>
  <c r="D15" i="214"/>
  <c r="D21" i="171"/>
  <c r="B8" i="203"/>
  <c r="B8" i="235"/>
  <c r="D21" i="235"/>
  <c r="B8" i="223"/>
  <c r="D21" i="223"/>
  <c r="B8" i="227"/>
  <c r="D21" i="227"/>
  <c r="B8" i="222"/>
  <c r="D21" i="222"/>
  <c r="B8" i="238"/>
  <c r="D21" i="238"/>
  <c r="B8" i="216"/>
  <c r="D21" i="216"/>
  <c r="B8" i="209"/>
  <c r="D21" i="209"/>
  <c r="D28" i="171"/>
  <c r="B28" i="171" s="1"/>
  <c r="H28" i="179" s="1"/>
  <c r="B8" i="211"/>
  <c r="D24" i="171"/>
  <c r="B24" i="171" s="1"/>
  <c r="H24" i="179" s="1"/>
  <c r="B8" i="215"/>
  <c r="D20" i="171"/>
  <c r="B20" i="171" s="1"/>
  <c r="H20" i="179" s="1"/>
  <c r="B8" i="202"/>
  <c r="B8" i="199"/>
  <c r="D19" i="199"/>
  <c r="D13" i="171"/>
  <c r="B13" i="171" s="1"/>
  <c r="H13" i="179" s="1"/>
  <c r="B8" i="195"/>
  <c r="D9" i="171"/>
  <c r="B9" i="171" s="1"/>
  <c r="H9" i="179" s="1"/>
  <c r="B8" i="191"/>
  <c r="D16" i="171"/>
  <c r="B8" i="198"/>
  <c r="D12" i="171"/>
  <c r="B12" i="171" s="1"/>
  <c r="H12" i="179" s="1"/>
  <c r="B8" i="194"/>
  <c r="D8" i="171"/>
  <c r="B8" i="190"/>
  <c r="D6" i="171"/>
  <c r="D5" i="171" s="1"/>
  <c r="B8" i="188"/>
  <c r="D8" i="188" s="1"/>
  <c r="B29" i="171"/>
  <c r="H29" i="179" s="1"/>
  <c r="B27" i="171"/>
  <c r="H27" i="179" s="1"/>
  <c r="B26" i="171"/>
  <c r="H26" i="179" s="1"/>
  <c r="B23" i="171"/>
  <c r="H23" i="179" s="1"/>
  <c r="B22" i="171"/>
  <c r="H22" i="179" s="1"/>
  <c r="B21" i="171"/>
  <c r="H21" i="179" s="1"/>
  <c r="B19" i="171"/>
  <c r="H19" i="179" s="1"/>
  <c r="B18" i="171"/>
  <c r="H18" i="179" s="1"/>
  <c r="B16" i="171"/>
  <c r="H16" i="179" s="1"/>
  <c r="B15" i="171"/>
  <c r="H15" i="179" s="1"/>
  <c r="B14" i="171"/>
  <c r="H14" i="179" s="1"/>
  <c r="B11" i="171"/>
  <c r="H11" i="179" s="1"/>
  <c r="B10" i="171"/>
  <c r="H10" i="179" s="1"/>
  <c r="B8" i="171"/>
  <c r="H8" i="179" s="1"/>
  <c r="B7" i="171"/>
  <c r="H7" i="179" s="1"/>
  <c r="B53" i="184"/>
  <c r="D53" i="182" s="1"/>
  <c r="B53" i="182" s="1"/>
  <c r="B49" i="184"/>
  <c r="D49" i="182" s="1"/>
  <c r="B49" i="182" s="1"/>
  <c r="B45" i="184"/>
  <c r="D45" i="182" s="1"/>
  <c r="B45" i="182" s="1"/>
  <c r="B41" i="184"/>
  <c r="D41" i="182" s="1"/>
  <c r="B41" i="182" s="1"/>
  <c r="B37" i="184"/>
  <c r="D37" i="182" s="1"/>
  <c r="B37" i="182" s="1"/>
  <c r="B33" i="184"/>
  <c r="D33" i="182" s="1"/>
  <c r="B33" i="182" s="1"/>
  <c r="B29" i="184"/>
  <c r="D29" i="182" s="1"/>
  <c r="B29" i="182" s="1"/>
  <c r="B25" i="184"/>
  <c r="D25" i="182" s="1"/>
  <c r="B25" i="182" s="1"/>
  <c r="B21" i="184"/>
  <c r="D21" i="182" s="1"/>
  <c r="B21" i="182" s="1"/>
  <c r="B56" i="184"/>
  <c r="D56" i="182" s="1"/>
  <c r="B56" i="182" s="1"/>
  <c r="B52" i="184"/>
  <c r="D52" i="182" s="1"/>
  <c r="B52" i="182" s="1"/>
  <c r="B48" i="184"/>
  <c r="D48" i="182" s="1"/>
  <c r="B48" i="182" s="1"/>
  <c r="B44" i="184"/>
  <c r="D44" i="182" s="1"/>
  <c r="B44" i="182" s="1"/>
  <c r="B40" i="184"/>
  <c r="D40" i="182" s="1"/>
  <c r="B40" i="182" s="1"/>
  <c r="B36" i="184"/>
  <c r="D36" i="182" s="1"/>
  <c r="B36" i="182" s="1"/>
  <c r="B32" i="184"/>
  <c r="D32" i="182" s="1"/>
  <c r="B32" i="182" s="1"/>
  <c r="B28" i="184"/>
  <c r="D28" i="182" s="1"/>
  <c r="B28" i="182" s="1"/>
  <c r="B24" i="184"/>
  <c r="D24" i="182" s="1"/>
  <c r="B24" i="182" s="1"/>
  <c r="B20" i="184"/>
  <c r="D20" i="182" s="1"/>
  <c r="B20" i="182" s="1"/>
  <c r="B17" i="184"/>
  <c r="D17" i="182" s="1"/>
  <c r="B17" i="182" s="1"/>
  <c r="B13" i="184"/>
  <c r="D13" i="182" s="1"/>
  <c r="B13" i="182" s="1"/>
  <c r="B9" i="184"/>
  <c r="D9" i="182" s="1"/>
  <c r="B9" i="182" s="1"/>
  <c r="B16" i="184"/>
  <c r="D16" i="182" s="1"/>
  <c r="B16" i="182" s="1"/>
  <c r="B12" i="184"/>
  <c r="D12" i="182" s="1"/>
  <c r="B12" i="182" s="1"/>
  <c r="B8" i="184"/>
  <c r="D8" i="182" s="1"/>
  <c r="B8" i="182" s="1"/>
  <c r="B22" i="188"/>
  <c r="D3" i="188"/>
  <c r="B6" i="183"/>
  <c r="C6" i="182" s="1"/>
  <c r="B6" i="182" s="1"/>
  <c r="C6" i="171"/>
  <c r="H5" i="169"/>
  <c r="G5" i="169"/>
  <c r="E5" i="169"/>
  <c r="D5" i="169"/>
  <c r="C5" i="169"/>
  <c r="O5" i="173"/>
  <c r="N5" i="173"/>
  <c r="M5" i="173"/>
  <c r="L5" i="173"/>
  <c r="K5" i="173"/>
  <c r="J5" i="173"/>
  <c r="I5" i="173"/>
  <c r="H5" i="173"/>
  <c r="G5" i="173"/>
  <c r="F5" i="173"/>
  <c r="E5" i="173"/>
  <c r="D5" i="173"/>
  <c r="C5" i="173"/>
  <c r="F5" i="172"/>
  <c r="B7" i="174" s="1"/>
  <c r="E5" i="172"/>
  <c r="B6" i="174" s="1"/>
  <c r="D5" i="172"/>
  <c r="B5" i="174" s="1"/>
  <c r="C5" i="172"/>
  <c r="B4" i="174" s="1"/>
  <c r="B5" i="172"/>
  <c r="C5" i="177" l="1"/>
  <c r="D5" i="177" s="1"/>
  <c r="E5" i="177" s="1"/>
  <c r="D3" i="177"/>
  <c r="E3" i="177" s="1"/>
  <c r="G29" i="176"/>
  <c r="G28" i="176"/>
  <c r="D5" i="125"/>
  <c r="B9" i="178"/>
  <c r="B11" i="178" s="1"/>
  <c r="C5" i="179"/>
  <c r="D5" i="179" s="1"/>
  <c r="G5" i="179" s="1"/>
  <c r="B9" i="174"/>
  <c r="B11" i="174"/>
  <c r="B13" i="174"/>
  <c r="B15" i="174"/>
  <c r="B17" i="174"/>
  <c r="B19" i="174"/>
  <c r="B21" i="174"/>
  <c r="D8" i="199"/>
  <c r="B22" i="199"/>
  <c r="D8" i="209"/>
  <c r="B22" i="209"/>
  <c r="D8" i="216"/>
  <c r="B22" i="216"/>
  <c r="B22" i="238"/>
  <c r="D8" i="238"/>
  <c r="D8" i="222"/>
  <c r="B22" i="222"/>
  <c r="D8" i="227"/>
  <c r="B22" i="227"/>
  <c r="B22" i="223"/>
  <c r="D8" i="223"/>
  <c r="D8" i="235"/>
  <c r="B22" i="235"/>
  <c r="B22" i="214"/>
  <c r="D8" i="214"/>
  <c r="D8" i="208"/>
  <c r="B22" i="208"/>
  <c r="D8" i="217"/>
  <c r="B22" i="217"/>
  <c r="B22" i="220"/>
  <c r="D8" i="220"/>
  <c r="D8" i="230"/>
  <c r="B22" i="230"/>
  <c r="D8" i="226"/>
  <c r="B22" i="226"/>
  <c r="D8" i="232"/>
  <c r="B22" i="232"/>
  <c r="D8" i="234"/>
  <c r="B22" i="234"/>
  <c r="D8" i="207"/>
  <c r="B22" i="207"/>
  <c r="D8" i="218"/>
  <c r="B22" i="218"/>
  <c r="B22" i="221"/>
  <c r="D8" i="221"/>
  <c r="B22" i="229"/>
  <c r="D8" i="229"/>
  <c r="D8" i="225"/>
  <c r="B22" i="225"/>
  <c r="D8" i="237"/>
  <c r="B22" i="237"/>
  <c r="B22" i="233"/>
  <c r="D8" i="233"/>
  <c r="D8" i="206"/>
  <c r="B22" i="206"/>
  <c r="B22" i="219"/>
  <c r="D8" i="219"/>
  <c r="B22" i="228"/>
  <c r="D8" i="228"/>
  <c r="D8" i="224"/>
  <c r="B22" i="224"/>
  <c r="D8" i="236"/>
  <c r="B22" i="236"/>
  <c r="B10" i="174"/>
  <c r="B12" i="174"/>
  <c r="B14" i="174"/>
  <c r="B16" i="174"/>
  <c r="B18" i="174"/>
  <c r="B20" i="174"/>
  <c r="N5" i="184"/>
  <c r="C21" i="177" s="1"/>
  <c r="D21" i="177" s="1"/>
  <c r="E21" i="177" s="1"/>
  <c r="B22" i="190"/>
  <c r="D8" i="190"/>
  <c r="B22" i="194"/>
  <c r="D8" i="194"/>
  <c r="B22" i="198"/>
  <c r="D8" i="198"/>
  <c r="B22" i="191"/>
  <c r="D8" i="191"/>
  <c r="B22" i="195"/>
  <c r="D8" i="195"/>
  <c r="D8" i="202"/>
  <c r="B22" i="202"/>
  <c r="B22" i="215"/>
  <c r="D8" i="215"/>
  <c r="B22" i="211"/>
  <c r="D8" i="211"/>
  <c r="B22" i="203"/>
  <c r="D8" i="203"/>
  <c r="B22" i="210"/>
  <c r="D8" i="210"/>
  <c r="D8" i="231"/>
  <c r="B22" i="231"/>
  <c r="B22" i="192"/>
  <c r="D8" i="192"/>
  <c r="B22" i="196"/>
  <c r="D8" i="196"/>
  <c r="D8" i="189"/>
  <c r="B22" i="189"/>
  <c r="B22" i="193"/>
  <c r="D8" i="193"/>
  <c r="B22" i="197"/>
  <c r="D8" i="197"/>
  <c r="B22" i="200"/>
  <c r="D8" i="200"/>
  <c r="B22" i="213"/>
  <c r="D8" i="213"/>
  <c r="B22" i="201"/>
  <c r="D8" i="201"/>
  <c r="D8" i="205"/>
  <c r="B22" i="205"/>
  <c r="D8" i="212"/>
  <c r="B22" i="212"/>
  <c r="D22" i="188"/>
  <c r="B26" i="188"/>
  <c r="D26" i="188" s="1"/>
  <c r="F5" i="183"/>
  <c r="C20" i="177" s="1"/>
  <c r="C8" i="176"/>
  <c r="D7" i="174"/>
  <c r="C5" i="176"/>
  <c r="B3" i="174"/>
  <c r="C7" i="176"/>
  <c r="C5" i="171"/>
  <c r="B5" i="171" s="1"/>
  <c r="H5" i="179" s="1"/>
  <c r="L5" i="179" s="1"/>
  <c r="B6" i="171"/>
  <c r="H6" i="179" s="1"/>
  <c r="C6" i="176"/>
  <c r="B5" i="169"/>
  <c r="B5" i="173"/>
  <c r="B4" i="14"/>
  <c r="B4" i="35" s="1"/>
  <c r="C4" i="14"/>
  <c r="D4" i="14"/>
  <c r="E4" i="14"/>
  <c r="B5" i="185" l="1"/>
  <c r="D22" i="213"/>
  <c r="B26" i="213"/>
  <c r="D26" i="213" s="1"/>
  <c r="D22" i="200"/>
  <c r="B26" i="200"/>
  <c r="D26" i="200" s="1"/>
  <c r="E8" i="200" s="1"/>
  <c r="D22" i="193"/>
  <c r="B26" i="193"/>
  <c r="D26" i="193" s="1"/>
  <c r="E8" i="193" s="1"/>
  <c r="D22" i="196"/>
  <c r="B26" i="196"/>
  <c r="D26" i="196" s="1"/>
  <c r="D22" i="192"/>
  <c r="B26" i="192"/>
  <c r="D26" i="192" s="1"/>
  <c r="E8" i="192" s="1"/>
  <c r="D22" i="210"/>
  <c r="B26" i="210"/>
  <c r="D26" i="210" s="1"/>
  <c r="D22" i="211"/>
  <c r="B26" i="211"/>
  <c r="D26" i="211" s="1"/>
  <c r="D22" i="215"/>
  <c r="B26" i="215"/>
  <c r="D26" i="215" s="1"/>
  <c r="E8" i="215" s="1"/>
  <c r="D22" i="195"/>
  <c r="B26" i="195"/>
  <c r="D26" i="195" s="1"/>
  <c r="D22" i="191"/>
  <c r="B26" i="191"/>
  <c r="D26" i="191" s="1"/>
  <c r="E8" i="191" s="1"/>
  <c r="D22" i="198"/>
  <c r="B26" i="198"/>
  <c r="D26" i="198" s="1"/>
  <c r="D22" i="194"/>
  <c r="B26" i="194"/>
  <c r="D26" i="194" s="1"/>
  <c r="E8" i="194" s="1"/>
  <c r="D22" i="190"/>
  <c r="B26" i="190"/>
  <c r="D26" i="190" s="1"/>
  <c r="C19" i="176"/>
  <c r="C15" i="176"/>
  <c r="C13" i="176"/>
  <c r="D22" i="228"/>
  <c r="B26" i="228"/>
  <c r="D26" i="228" s="1"/>
  <c r="D22" i="219"/>
  <c r="B26" i="219"/>
  <c r="D26" i="219" s="1"/>
  <c r="D22" i="233"/>
  <c r="B26" i="233"/>
  <c r="D26" i="233" s="1"/>
  <c r="D22" i="221"/>
  <c r="B26" i="221"/>
  <c r="D26" i="221" s="1"/>
  <c r="D22" i="220"/>
  <c r="B26" i="220"/>
  <c r="D26" i="220" s="1"/>
  <c r="B26" i="214"/>
  <c r="D26" i="214" s="1"/>
  <c r="D22" i="214"/>
  <c r="D22" i="223"/>
  <c r="B26" i="223"/>
  <c r="D26" i="223" s="1"/>
  <c r="D22" i="238"/>
  <c r="B26" i="238"/>
  <c r="D26" i="238" s="1"/>
  <c r="C22" i="176"/>
  <c r="C20" i="176"/>
  <c r="C18" i="176"/>
  <c r="C16" i="176"/>
  <c r="C14" i="176"/>
  <c r="C12" i="176"/>
  <c r="C10" i="176"/>
  <c r="B26" i="201"/>
  <c r="D26" i="201" s="1"/>
  <c r="D22" i="201"/>
  <c r="D22" i="197"/>
  <c r="B26" i="197"/>
  <c r="D26" i="197" s="1"/>
  <c r="D22" i="203"/>
  <c r="B26" i="203"/>
  <c r="D26" i="203" s="1"/>
  <c r="E8" i="203" s="1"/>
  <c r="C21" i="176"/>
  <c r="D20" i="174"/>
  <c r="C17" i="176"/>
  <c r="C11" i="176"/>
  <c r="D22" i="229"/>
  <c r="B26" i="229"/>
  <c r="D26" i="229" s="1"/>
  <c r="E8" i="229" s="1"/>
  <c r="B8" i="174"/>
  <c r="D22" i="212"/>
  <c r="B26" i="212"/>
  <c r="D26" i="212" s="1"/>
  <c r="E8" i="212" s="1"/>
  <c r="D22" i="205"/>
  <c r="B26" i="205"/>
  <c r="D26" i="205" s="1"/>
  <c r="E8" i="205" s="1"/>
  <c r="B26" i="189"/>
  <c r="D26" i="189" s="1"/>
  <c r="D22" i="189"/>
  <c r="D22" i="231"/>
  <c r="B26" i="231"/>
  <c r="D26" i="231" s="1"/>
  <c r="E8" i="231" s="1"/>
  <c r="D22" i="202"/>
  <c r="B26" i="202"/>
  <c r="D26" i="202" s="1"/>
  <c r="D22" i="236"/>
  <c r="B26" i="236"/>
  <c r="D26" i="236" s="1"/>
  <c r="B26" i="224"/>
  <c r="D26" i="224" s="1"/>
  <c r="D22" i="224"/>
  <c r="B26" i="206"/>
  <c r="D26" i="206" s="1"/>
  <c r="E8" i="206" s="1"/>
  <c r="D22" i="206"/>
  <c r="B26" i="237"/>
  <c r="D26" i="237" s="1"/>
  <c r="D22" i="237"/>
  <c r="D22" i="225"/>
  <c r="B26" i="225"/>
  <c r="D26" i="225" s="1"/>
  <c r="D22" i="218"/>
  <c r="B26" i="218"/>
  <c r="D26" i="218" s="1"/>
  <c r="E8" i="218" s="1"/>
  <c r="D22" i="207"/>
  <c r="B26" i="207"/>
  <c r="D26" i="207" s="1"/>
  <c r="B26" i="234"/>
  <c r="D26" i="234" s="1"/>
  <c r="D22" i="234"/>
  <c r="D22" i="232"/>
  <c r="B26" i="232"/>
  <c r="D26" i="232" s="1"/>
  <c r="D22" i="226"/>
  <c r="B26" i="226"/>
  <c r="D26" i="226" s="1"/>
  <c r="E8" i="226" s="1"/>
  <c r="B26" i="230"/>
  <c r="D26" i="230" s="1"/>
  <c r="E8" i="230" s="1"/>
  <c r="D22" i="230"/>
  <c r="B26" i="217"/>
  <c r="D26" i="217" s="1"/>
  <c r="D22" i="217"/>
  <c r="D22" i="208"/>
  <c r="B26" i="208"/>
  <c r="D26" i="208" s="1"/>
  <c r="D22" i="235"/>
  <c r="B26" i="235"/>
  <c r="D26" i="235" s="1"/>
  <c r="E8" i="235" s="1"/>
  <c r="D22" i="227"/>
  <c r="B26" i="227"/>
  <c r="D26" i="227" s="1"/>
  <c r="D22" i="222"/>
  <c r="B26" i="222"/>
  <c r="D26" i="222" s="1"/>
  <c r="E8" i="222" s="1"/>
  <c r="D22" i="216"/>
  <c r="B26" i="216"/>
  <c r="D26" i="216" s="1"/>
  <c r="D22" i="209"/>
  <c r="B26" i="209"/>
  <c r="D26" i="209" s="1"/>
  <c r="D22" i="199"/>
  <c r="B26" i="199"/>
  <c r="D26" i="199" s="1"/>
  <c r="E8" i="189"/>
  <c r="E8" i="202"/>
  <c r="E8" i="224"/>
  <c r="E8" i="201"/>
  <c r="E8" i="213"/>
  <c r="E8" i="197"/>
  <c r="E8" i="196"/>
  <c r="E8" i="210"/>
  <c r="E8" i="211"/>
  <c r="E8" i="195"/>
  <c r="E8" i="198"/>
  <c r="E8" i="190"/>
  <c r="E8" i="228"/>
  <c r="E8" i="219"/>
  <c r="E8" i="233"/>
  <c r="E8" i="221"/>
  <c r="E8" i="220"/>
  <c r="E8" i="214"/>
  <c r="E8" i="223"/>
  <c r="E8" i="238"/>
  <c r="E22" i="188"/>
  <c r="E9" i="188"/>
  <c r="E13" i="188"/>
  <c r="E17" i="188"/>
  <c r="E23" i="188"/>
  <c r="E10" i="188"/>
  <c r="E14" i="188"/>
  <c r="E18" i="188"/>
  <c r="E24" i="188"/>
  <c r="E21" i="188"/>
  <c r="E11" i="188"/>
  <c r="E15" i="188"/>
  <c r="E19" i="188"/>
  <c r="E20" i="188"/>
  <c r="E12" i="188"/>
  <c r="E16" i="188"/>
  <c r="E8" i="188"/>
  <c r="E25" i="188"/>
  <c r="E26" i="188" s="1"/>
  <c r="E6" i="188"/>
  <c r="E5" i="188"/>
  <c r="E4" i="188"/>
  <c r="E7" i="188"/>
  <c r="E3" i="188"/>
  <c r="C19" i="177"/>
  <c r="D19" i="177" s="1"/>
  <c r="E19" i="177" s="1"/>
  <c r="D20" i="177"/>
  <c r="E20" i="177" s="1"/>
  <c r="F5" i="169"/>
  <c r="C4" i="176"/>
  <c r="B22" i="174"/>
  <c r="G8" i="176"/>
  <c r="C6" i="43"/>
  <c r="G6" i="43"/>
  <c r="E6" i="43"/>
  <c r="B5" i="12"/>
  <c r="C5" i="12"/>
  <c r="D5" i="12"/>
  <c r="E5" i="12"/>
  <c r="B5" i="13"/>
  <c r="C5" i="13"/>
  <c r="D5" i="13"/>
  <c r="E5" i="13"/>
  <c r="F5" i="13"/>
  <c r="G5" i="13"/>
  <c r="H5" i="13"/>
  <c r="I5" i="13"/>
  <c r="J5" i="13"/>
  <c r="K5" i="13"/>
  <c r="L5" i="13"/>
  <c r="M5" i="13"/>
  <c r="O5" i="13"/>
  <c r="F4" i="14"/>
  <c r="F4" i="35" s="1"/>
  <c r="G4" i="14"/>
  <c r="H4" i="14"/>
  <c r="F5" i="185" l="1"/>
  <c r="B5" i="11"/>
  <c r="B4" i="27" s="1"/>
  <c r="E22" i="214"/>
  <c r="E22" i="217"/>
  <c r="E22" i="230"/>
  <c r="E22" i="234"/>
  <c r="E22" i="237"/>
  <c r="E22" i="206"/>
  <c r="E22" i="224"/>
  <c r="E22" i="189"/>
  <c r="E22" i="201"/>
  <c r="E25" i="209"/>
  <c r="E4" i="209"/>
  <c r="E24" i="209"/>
  <c r="E7" i="209"/>
  <c r="E23" i="209"/>
  <c r="E6" i="209"/>
  <c r="E5" i="209"/>
  <c r="E3" i="209"/>
  <c r="E17" i="209"/>
  <c r="E13" i="209"/>
  <c r="E18" i="209"/>
  <c r="E14" i="209"/>
  <c r="E10" i="209"/>
  <c r="E19" i="209"/>
  <c r="E15" i="209"/>
  <c r="E11" i="209"/>
  <c r="E20" i="209"/>
  <c r="E16" i="209"/>
  <c r="E12" i="209"/>
  <c r="E9" i="209"/>
  <c r="E21" i="209"/>
  <c r="E6" i="227"/>
  <c r="E4" i="227"/>
  <c r="E23" i="227"/>
  <c r="E25" i="227"/>
  <c r="E3" i="227"/>
  <c r="E5" i="227"/>
  <c r="E24" i="227"/>
  <c r="E7" i="227"/>
  <c r="E17" i="227"/>
  <c r="E13" i="227"/>
  <c r="E18" i="227"/>
  <c r="E14" i="227"/>
  <c r="E10" i="227"/>
  <c r="E19" i="227"/>
  <c r="E15" i="227"/>
  <c r="E11" i="227"/>
  <c r="E20" i="227"/>
  <c r="E16" i="227"/>
  <c r="E12" i="227"/>
  <c r="E9" i="227"/>
  <c r="E21" i="227"/>
  <c r="E6" i="217"/>
  <c r="E4" i="217"/>
  <c r="E23" i="217"/>
  <c r="E7" i="217"/>
  <c r="E25" i="217"/>
  <c r="E26" i="217" s="1"/>
  <c r="E3" i="217"/>
  <c r="E5" i="217"/>
  <c r="E24" i="217"/>
  <c r="E17" i="217"/>
  <c r="E13" i="217"/>
  <c r="E20" i="217"/>
  <c r="E16" i="217"/>
  <c r="E12" i="217"/>
  <c r="E19" i="217"/>
  <c r="E15" i="217"/>
  <c r="E11" i="217"/>
  <c r="E18" i="217"/>
  <c r="E14" i="217"/>
  <c r="E10" i="217"/>
  <c r="E9" i="217"/>
  <c r="E21" i="217"/>
  <c r="E21" i="230"/>
  <c r="E4" i="230"/>
  <c r="E6" i="230"/>
  <c r="E23" i="230"/>
  <c r="E5" i="230"/>
  <c r="E3" i="230"/>
  <c r="E24" i="230"/>
  <c r="E7" i="230"/>
  <c r="E25" i="230"/>
  <c r="E26" i="230" s="1"/>
  <c r="E19" i="230"/>
  <c r="E15" i="230"/>
  <c r="E11" i="230"/>
  <c r="E20" i="230"/>
  <c r="E16" i="230"/>
  <c r="E12" i="230"/>
  <c r="E17" i="230"/>
  <c r="E13" i="230"/>
  <c r="E18" i="230"/>
  <c r="E14" i="230"/>
  <c r="E10" i="230"/>
  <c r="E9" i="230"/>
  <c r="E21" i="234"/>
  <c r="E4" i="234"/>
  <c r="E23" i="234"/>
  <c r="E6" i="234"/>
  <c r="E3" i="234"/>
  <c r="E5" i="234"/>
  <c r="E24" i="234"/>
  <c r="E7" i="234"/>
  <c r="E25" i="234"/>
  <c r="E26" i="234" s="1"/>
  <c r="E17" i="234"/>
  <c r="E13" i="234"/>
  <c r="E18" i="234"/>
  <c r="E14" i="234"/>
  <c r="E10" i="234"/>
  <c r="E9" i="234"/>
  <c r="E19" i="234"/>
  <c r="E15" i="234"/>
  <c r="E11" i="234"/>
  <c r="E20" i="234"/>
  <c r="E16" i="234"/>
  <c r="E12" i="234"/>
  <c r="E6" i="237"/>
  <c r="E4" i="237"/>
  <c r="E23" i="237"/>
  <c r="E7" i="237"/>
  <c r="E25" i="237"/>
  <c r="E3" i="237"/>
  <c r="E5" i="237"/>
  <c r="E24" i="237"/>
  <c r="E26" i="237"/>
  <c r="E20" i="237"/>
  <c r="E16" i="237"/>
  <c r="E12" i="237"/>
  <c r="E19" i="237"/>
  <c r="E15" i="237"/>
  <c r="E11" i="237"/>
  <c r="E18" i="237"/>
  <c r="E14" i="237"/>
  <c r="E10" i="237"/>
  <c r="E9" i="237"/>
  <c r="E17" i="237"/>
  <c r="E13" i="237"/>
  <c r="E21" i="237"/>
  <c r="E5" i="206"/>
  <c r="E4" i="206"/>
  <c r="E23" i="206"/>
  <c r="E6" i="206"/>
  <c r="E24" i="206"/>
  <c r="E7" i="206"/>
  <c r="E3" i="206"/>
  <c r="E25" i="206"/>
  <c r="E26" i="206" s="1"/>
  <c r="E19" i="206"/>
  <c r="E15" i="206"/>
  <c r="E11" i="206"/>
  <c r="E18" i="206"/>
  <c r="E14" i="206"/>
  <c r="E10" i="206"/>
  <c r="E9" i="206"/>
  <c r="E17" i="206"/>
  <c r="E13" i="206"/>
  <c r="E20" i="206"/>
  <c r="E16" i="206"/>
  <c r="E12" i="206"/>
  <c r="E21" i="206"/>
  <c r="E21" i="224"/>
  <c r="E4" i="224"/>
  <c r="E23" i="224"/>
  <c r="E6" i="224"/>
  <c r="E3" i="224"/>
  <c r="E5" i="224"/>
  <c r="E24" i="224"/>
  <c r="E7" i="224"/>
  <c r="E25" i="224"/>
  <c r="E26" i="224" s="1"/>
  <c r="E9" i="224"/>
  <c r="E19" i="224"/>
  <c r="E15" i="224"/>
  <c r="E11" i="224"/>
  <c r="E18" i="224"/>
  <c r="E14" i="224"/>
  <c r="E10" i="224"/>
  <c r="E17" i="224"/>
  <c r="E13" i="224"/>
  <c r="E20" i="224"/>
  <c r="E16" i="224"/>
  <c r="E12" i="224"/>
  <c r="E3" i="189"/>
  <c r="E5" i="189"/>
  <c r="E4" i="189"/>
  <c r="E7" i="189"/>
  <c r="E23" i="189"/>
  <c r="E6" i="189"/>
  <c r="E25" i="189"/>
  <c r="E26" i="189" s="1"/>
  <c r="E24" i="189"/>
  <c r="E19" i="189"/>
  <c r="E15" i="189"/>
  <c r="E11" i="189"/>
  <c r="E20" i="189"/>
  <c r="E16" i="189"/>
  <c r="E12" i="189"/>
  <c r="E9" i="189"/>
  <c r="E17" i="189"/>
  <c r="E13" i="189"/>
  <c r="E18" i="189"/>
  <c r="E14" i="189"/>
  <c r="E10" i="189"/>
  <c r="E21" i="189"/>
  <c r="E3" i="201"/>
  <c r="E25" i="201"/>
  <c r="E26" i="201" s="1"/>
  <c r="E4" i="201"/>
  <c r="E7" i="201"/>
  <c r="E6" i="201"/>
  <c r="E23" i="201"/>
  <c r="E5" i="201"/>
  <c r="E24" i="201"/>
  <c r="E19" i="201"/>
  <c r="E15" i="201"/>
  <c r="E11" i="201"/>
  <c r="E20" i="201"/>
  <c r="E16" i="201"/>
  <c r="E12" i="201"/>
  <c r="E9" i="201"/>
  <c r="E17" i="201"/>
  <c r="E13" i="201"/>
  <c r="E18" i="201"/>
  <c r="E14" i="201"/>
  <c r="E10" i="201"/>
  <c r="E21" i="201"/>
  <c r="E25" i="214"/>
  <c r="E26" i="214" s="1"/>
  <c r="E4" i="214"/>
  <c r="E5" i="214"/>
  <c r="E3" i="214"/>
  <c r="E23" i="214"/>
  <c r="E24" i="214"/>
  <c r="E7" i="214"/>
  <c r="E6" i="214"/>
  <c r="E21" i="214"/>
  <c r="E19" i="214"/>
  <c r="E13" i="214"/>
  <c r="E20" i="214"/>
  <c r="E16" i="214"/>
  <c r="E12" i="214"/>
  <c r="E9" i="214"/>
  <c r="E17" i="214"/>
  <c r="E11" i="214"/>
  <c r="E18" i="214"/>
  <c r="E14" i="214"/>
  <c r="E10" i="214"/>
  <c r="E15" i="214"/>
  <c r="E22" i="199"/>
  <c r="E22" i="209"/>
  <c r="E22" i="216"/>
  <c r="E22" i="222"/>
  <c r="E22" i="227"/>
  <c r="E26" i="227" s="1"/>
  <c r="E22" i="235"/>
  <c r="E22" i="208"/>
  <c r="E22" i="226"/>
  <c r="E22" i="232"/>
  <c r="E22" i="207"/>
  <c r="E22" i="218"/>
  <c r="E22" i="225"/>
  <c r="E22" i="236"/>
  <c r="E22" i="202"/>
  <c r="E22" i="205"/>
  <c r="E22" i="212"/>
  <c r="E22" i="229"/>
  <c r="G21" i="176"/>
  <c r="E22" i="203"/>
  <c r="E22" i="197"/>
  <c r="E8" i="209"/>
  <c r="E8" i="217"/>
  <c r="E8" i="234"/>
  <c r="E8" i="237"/>
  <c r="E22" i="238"/>
  <c r="E22" i="223"/>
  <c r="E22" i="220"/>
  <c r="E22" i="221"/>
  <c r="E22" i="233"/>
  <c r="E22" i="219"/>
  <c r="E22" i="228"/>
  <c r="E22" i="190"/>
  <c r="E22" i="194"/>
  <c r="E22" i="198"/>
  <c r="E22" i="191"/>
  <c r="E22" i="195"/>
  <c r="E22" i="215"/>
  <c r="E22" i="211"/>
  <c r="E22" i="210"/>
  <c r="E22" i="192"/>
  <c r="E22" i="196"/>
  <c r="E22" i="193"/>
  <c r="E22" i="200"/>
  <c r="E22" i="213"/>
  <c r="E3" i="199"/>
  <c r="E25" i="199"/>
  <c r="E5" i="199"/>
  <c r="E4" i="199"/>
  <c r="E24" i="199"/>
  <c r="E7" i="199"/>
  <c r="E23" i="199"/>
  <c r="E6" i="199"/>
  <c r="E21" i="199"/>
  <c r="E20" i="199"/>
  <c r="E17" i="199"/>
  <c r="E13" i="199"/>
  <c r="E14" i="199"/>
  <c r="E10" i="199"/>
  <c r="E9" i="199"/>
  <c r="E18" i="199"/>
  <c r="E15" i="199"/>
  <c r="E11" i="199"/>
  <c r="E16" i="199"/>
  <c r="E12" i="199"/>
  <c r="E19" i="199"/>
  <c r="E5" i="216"/>
  <c r="E6" i="216"/>
  <c r="E24" i="216"/>
  <c r="E4" i="216"/>
  <c r="E23" i="216"/>
  <c r="E7" i="216"/>
  <c r="E3" i="216"/>
  <c r="E25" i="216"/>
  <c r="E26" i="216" s="1"/>
  <c r="E19" i="216"/>
  <c r="E15" i="216"/>
  <c r="E11" i="216"/>
  <c r="E20" i="216"/>
  <c r="E16" i="216"/>
  <c r="E12" i="216"/>
  <c r="E9" i="216"/>
  <c r="E17" i="216"/>
  <c r="E13" i="216"/>
  <c r="E18" i="216"/>
  <c r="E14" i="216"/>
  <c r="E10" i="216"/>
  <c r="E21" i="216"/>
  <c r="E21" i="222"/>
  <c r="E6" i="222"/>
  <c r="E4" i="222"/>
  <c r="E23" i="222"/>
  <c r="E25" i="222"/>
  <c r="E26" i="222" s="1"/>
  <c r="E3" i="222"/>
  <c r="E5" i="222"/>
  <c r="E24" i="222"/>
  <c r="E7" i="222"/>
  <c r="E19" i="222"/>
  <c r="E15" i="222"/>
  <c r="E11" i="222"/>
  <c r="E20" i="222"/>
  <c r="E16" i="222"/>
  <c r="E12" i="222"/>
  <c r="E9" i="222"/>
  <c r="E17" i="222"/>
  <c r="E13" i="222"/>
  <c r="E18" i="222"/>
  <c r="E14" i="222"/>
  <c r="E10" i="222"/>
  <c r="E21" i="235"/>
  <c r="E6" i="235"/>
  <c r="E4" i="235"/>
  <c r="E23" i="235"/>
  <c r="E25" i="235"/>
  <c r="E26" i="235" s="1"/>
  <c r="E3" i="235"/>
  <c r="E5" i="235"/>
  <c r="E24" i="235"/>
  <c r="E7" i="235"/>
  <c r="E17" i="235"/>
  <c r="E13" i="235"/>
  <c r="E18" i="235"/>
  <c r="E14" i="235"/>
  <c r="E10" i="235"/>
  <c r="E19" i="235"/>
  <c r="E15" i="235"/>
  <c r="E11" i="235"/>
  <c r="E20" i="235"/>
  <c r="E16" i="235"/>
  <c r="E12" i="235"/>
  <c r="E9" i="235"/>
  <c r="E3" i="208"/>
  <c r="E4" i="208"/>
  <c r="E24" i="208"/>
  <c r="E7" i="208"/>
  <c r="E25" i="208"/>
  <c r="E26" i="208" s="1"/>
  <c r="E23" i="208"/>
  <c r="E6" i="208"/>
  <c r="E5" i="208"/>
  <c r="E19" i="208"/>
  <c r="E15" i="208"/>
  <c r="E11" i="208"/>
  <c r="E18" i="208"/>
  <c r="E14" i="208"/>
  <c r="E10" i="208"/>
  <c r="E9" i="208"/>
  <c r="E17" i="208"/>
  <c r="E13" i="208"/>
  <c r="E20" i="208"/>
  <c r="E16" i="208"/>
  <c r="E12" i="208"/>
  <c r="E21" i="208"/>
  <c r="E3" i="226"/>
  <c r="E4" i="226"/>
  <c r="E24" i="226"/>
  <c r="E7" i="226"/>
  <c r="E25" i="226"/>
  <c r="E26" i="226" s="1"/>
  <c r="E23" i="226"/>
  <c r="E6" i="226"/>
  <c r="E5" i="226"/>
  <c r="E17" i="226"/>
  <c r="E13" i="226"/>
  <c r="E18" i="226"/>
  <c r="E14" i="226"/>
  <c r="E10" i="226"/>
  <c r="E9" i="226"/>
  <c r="E19" i="226"/>
  <c r="E15" i="226"/>
  <c r="E11" i="226"/>
  <c r="E20" i="226"/>
  <c r="E16" i="226"/>
  <c r="E12" i="226"/>
  <c r="E21" i="226"/>
  <c r="E5" i="232"/>
  <c r="E6" i="232"/>
  <c r="E24" i="232"/>
  <c r="E4" i="232"/>
  <c r="E23" i="232"/>
  <c r="E7" i="232"/>
  <c r="E3" i="232"/>
  <c r="E25" i="232"/>
  <c r="E26" i="232" s="1"/>
  <c r="E19" i="232"/>
  <c r="E15" i="232"/>
  <c r="E11" i="232"/>
  <c r="E20" i="232"/>
  <c r="E16" i="232"/>
  <c r="E12" i="232"/>
  <c r="E17" i="232"/>
  <c r="E13" i="232"/>
  <c r="E18" i="232"/>
  <c r="E14" i="232"/>
  <c r="E10" i="232"/>
  <c r="E9" i="232"/>
  <c r="E21" i="232"/>
  <c r="E3" i="207"/>
  <c r="E25" i="207"/>
  <c r="E23" i="207"/>
  <c r="E6" i="207"/>
  <c r="E5" i="207"/>
  <c r="E26" i="207"/>
  <c r="E4" i="207"/>
  <c r="E24" i="207"/>
  <c r="E7" i="207"/>
  <c r="E20" i="207"/>
  <c r="E16" i="207"/>
  <c r="E12" i="207"/>
  <c r="E9" i="207"/>
  <c r="E17" i="207"/>
  <c r="E13" i="207"/>
  <c r="E18" i="207"/>
  <c r="E14" i="207"/>
  <c r="E10" i="207"/>
  <c r="E19" i="207"/>
  <c r="E15" i="207"/>
  <c r="E11" i="207"/>
  <c r="E21" i="207"/>
  <c r="E3" i="218"/>
  <c r="E25" i="218"/>
  <c r="E26" i="218" s="1"/>
  <c r="E24" i="218"/>
  <c r="E6" i="218"/>
  <c r="E23" i="218"/>
  <c r="E5" i="218"/>
  <c r="E4" i="218"/>
  <c r="E7" i="218"/>
  <c r="E18" i="218"/>
  <c r="E14" i="218"/>
  <c r="E10" i="218"/>
  <c r="E19" i="218"/>
  <c r="E15" i="218"/>
  <c r="E11" i="218"/>
  <c r="E20" i="218"/>
  <c r="E16" i="218"/>
  <c r="E12" i="218"/>
  <c r="E9" i="218"/>
  <c r="E17" i="218"/>
  <c r="E13" i="218"/>
  <c r="E21" i="218"/>
  <c r="E3" i="225"/>
  <c r="E25" i="225"/>
  <c r="E23" i="225"/>
  <c r="E6" i="225"/>
  <c r="E5" i="225"/>
  <c r="E26" i="225"/>
  <c r="E4" i="225"/>
  <c r="E24" i="225"/>
  <c r="E7" i="225"/>
  <c r="E18" i="225"/>
  <c r="E14" i="225"/>
  <c r="E10" i="225"/>
  <c r="E9" i="225"/>
  <c r="E17" i="225"/>
  <c r="E13" i="225"/>
  <c r="E20" i="225"/>
  <c r="E16" i="225"/>
  <c r="E12" i="225"/>
  <c r="E19" i="225"/>
  <c r="E15" i="225"/>
  <c r="E11" i="225"/>
  <c r="E21" i="225"/>
  <c r="E21" i="236"/>
  <c r="E3" i="236"/>
  <c r="E25" i="236"/>
  <c r="E26" i="236" s="1"/>
  <c r="E7" i="236"/>
  <c r="E4" i="236"/>
  <c r="E23" i="236"/>
  <c r="E5" i="236"/>
  <c r="E24" i="236"/>
  <c r="E6" i="236"/>
  <c r="E17" i="236"/>
  <c r="E13" i="236"/>
  <c r="E20" i="236"/>
  <c r="E16" i="236"/>
  <c r="E12" i="236"/>
  <c r="E9" i="236"/>
  <c r="E19" i="236"/>
  <c r="E15" i="236"/>
  <c r="E11" i="236"/>
  <c r="E18" i="236"/>
  <c r="E14" i="236"/>
  <c r="E10" i="236"/>
  <c r="E25" i="202"/>
  <c r="E26" i="202" s="1"/>
  <c r="E6" i="202"/>
  <c r="E24" i="202"/>
  <c r="E7" i="202"/>
  <c r="E4" i="202"/>
  <c r="E3" i="202"/>
  <c r="E5" i="202"/>
  <c r="E23" i="202"/>
  <c r="E20" i="202"/>
  <c r="E16" i="202"/>
  <c r="E12" i="202"/>
  <c r="E21" i="202"/>
  <c r="E19" i="202"/>
  <c r="E15" i="202"/>
  <c r="E11" i="202"/>
  <c r="E18" i="202"/>
  <c r="E14" i="202"/>
  <c r="E10" i="202"/>
  <c r="E9" i="202"/>
  <c r="E17" i="202"/>
  <c r="E13" i="202"/>
  <c r="E22" i="231"/>
  <c r="E3" i="231"/>
  <c r="E4" i="231"/>
  <c r="E23" i="231"/>
  <c r="E5" i="231"/>
  <c r="E24" i="231"/>
  <c r="E6" i="231"/>
  <c r="E7" i="231"/>
  <c r="E25" i="231"/>
  <c r="E26" i="231" s="1"/>
  <c r="E21" i="231"/>
  <c r="E19" i="231"/>
  <c r="E15" i="231"/>
  <c r="E11" i="231"/>
  <c r="E18" i="231"/>
  <c r="E14" i="231"/>
  <c r="E10" i="231"/>
  <c r="E9" i="231"/>
  <c r="E17" i="231"/>
  <c r="E13" i="231"/>
  <c r="E20" i="231"/>
  <c r="E16" i="231"/>
  <c r="E12" i="231"/>
  <c r="E4" i="205"/>
  <c r="E6" i="205"/>
  <c r="E7" i="205"/>
  <c r="E23" i="205"/>
  <c r="E24" i="205"/>
  <c r="E3" i="205"/>
  <c r="E25" i="205"/>
  <c r="E26" i="205" s="1"/>
  <c r="E5" i="205"/>
  <c r="E19" i="205"/>
  <c r="E15" i="205"/>
  <c r="E11" i="205"/>
  <c r="E18" i="205"/>
  <c r="E14" i="205"/>
  <c r="E10" i="205"/>
  <c r="E9" i="205"/>
  <c r="E17" i="205"/>
  <c r="E13" i="205"/>
  <c r="E20" i="205"/>
  <c r="E16" i="205"/>
  <c r="E12" i="205"/>
  <c r="E21" i="205"/>
  <c r="E21" i="212"/>
  <c r="E3" i="212"/>
  <c r="E25" i="212"/>
  <c r="E26" i="212" s="1"/>
  <c r="E7" i="212"/>
  <c r="E4" i="212"/>
  <c r="E23" i="212"/>
  <c r="E5" i="212"/>
  <c r="E24" i="212"/>
  <c r="E6" i="212"/>
  <c r="E19" i="212"/>
  <c r="E15" i="212"/>
  <c r="E11" i="212"/>
  <c r="E18" i="212"/>
  <c r="E14" i="212"/>
  <c r="E10" i="212"/>
  <c r="E17" i="212"/>
  <c r="E13" i="212"/>
  <c r="E20" i="212"/>
  <c r="E16" i="212"/>
  <c r="E12" i="212"/>
  <c r="E9" i="212"/>
  <c r="C9" i="176"/>
  <c r="E3" i="229"/>
  <c r="E25" i="229"/>
  <c r="E5" i="229"/>
  <c r="E23" i="229"/>
  <c r="E4" i="229"/>
  <c r="E26" i="229"/>
  <c r="E7" i="229"/>
  <c r="E24" i="229"/>
  <c r="E6" i="229"/>
  <c r="E20" i="229"/>
  <c r="E16" i="229"/>
  <c r="E12" i="229"/>
  <c r="E19" i="229"/>
  <c r="E15" i="229"/>
  <c r="E11" i="229"/>
  <c r="E18" i="229"/>
  <c r="E14" i="229"/>
  <c r="E10" i="229"/>
  <c r="E9" i="229"/>
  <c r="E17" i="229"/>
  <c r="E13" i="229"/>
  <c r="E21" i="229"/>
  <c r="E7" i="203"/>
  <c r="E5" i="203"/>
  <c r="E25" i="203"/>
  <c r="E26" i="203" s="1"/>
  <c r="E6" i="203"/>
  <c r="E23" i="203"/>
  <c r="E24" i="203"/>
  <c r="E3" i="203"/>
  <c r="E4" i="203"/>
  <c r="E21" i="203"/>
  <c r="E17" i="203"/>
  <c r="E13" i="203"/>
  <c r="E20" i="203"/>
  <c r="E16" i="203"/>
  <c r="E12" i="203"/>
  <c r="E9" i="203"/>
  <c r="E19" i="203"/>
  <c r="E15" i="203"/>
  <c r="E11" i="203"/>
  <c r="E18" i="203"/>
  <c r="E14" i="203"/>
  <c r="E10" i="203"/>
  <c r="E25" i="197"/>
  <c r="E26" i="197" s="1"/>
  <c r="E4" i="197"/>
  <c r="E24" i="197"/>
  <c r="E7" i="197"/>
  <c r="E6" i="197"/>
  <c r="E3" i="197"/>
  <c r="E5" i="197"/>
  <c r="E23" i="197"/>
  <c r="E19" i="197"/>
  <c r="E15" i="197"/>
  <c r="E11" i="197"/>
  <c r="E20" i="197"/>
  <c r="E16" i="197"/>
  <c r="E12" i="197"/>
  <c r="E9" i="197"/>
  <c r="E17" i="197"/>
  <c r="E13" i="197"/>
  <c r="E18" i="197"/>
  <c r="E14" i="197"/>
  <c r="E10" i="197"/>
  <c r="E21" i="197"/>
  <c r="E3" i="238"/>
  <c r="E4" i="238"/>
  <c r="E24" i="238"/>
  <c r="E7" i="238"/>
  <c r="E25" i="238"/>
  <c r="E26" i="238" s="1"/>
  <c r="E23" i="238"/>
  <c r="E6" i="238"/>
  <c r="E5" i="238"/>
  <c r="E17" i="238"/>
  <c r="E13" i="238"/>
  <c r="E18" i="238"/>
  <c r="E14" i="238"/>
  <c r="E10" i="238"/>
  <c r="E19" i="238"/>
  <c r="E15" i="238"/>
  <c r="E11" i="238"/>
  <c r="E20" i="238"/>
  <c r="E16" i="238"/>
  <c r="E12" i="238"/>
  <c r="E9" i="238"/>
  <c r="E21" i="238"/>
  <c r="E3" i="223"/>
  <c r="E4" i="223"/>
  <c r="E24" i="223"/>
  <c r="E7" i="223"/>
  <c r="E25" i="223"/>
  <c r="E26" i="223" s="1"/>
  <c r="E23" i="223"/>
  <c r="E6" i="223"/>
  <c r="E5" i="223"/>
  <c r="E19" i="223"/>
  <c r="E15" i="223"/>
  <c r="E11" i="223"/>
  <c r="E20" i="223"/>
  <c r="E16" i="223"/>
  <c r="E12" i="223"/>
  <c r="E9" i="223"/>
  <c r="E17" i="223"/>
  <c r="E13" i="223"/>
  <c r="E18" i="223"/>
  <c r="E14" i="223"/>
  <c r="E10" i="223"/>
  <c r="E21" i="223"/>
  <c r="E3" i="220"/>
  <c r="E25" i="220"/>
  <c r="E23" i="220"/>
  <c r="E6" i="220"/>
  <c r="E5" i="220"/>
  <c r="E26" i="220"/>
  <c r="E4" i="220"/>
  <c r="E24" i="220"/>
  <c r="E7" i="220"/>
  <c r="E19" i="220"/>
  <c r="E15" i="220"/>
  <c r="E11" i="220"/>
  <c r="E18" i="220"/>
  <c r="E14" i="220"/>
  <c r="E10" i="220"/>
  <c r="E9" i="220"/>
  <c r="E17" i="220"/>
  <c r="E13" i="220"/>
  <c r="E20" i="220"/>
  <c r="E16" i="220"/>
  <c r="E12" i="220"/>
  <c r="E21" i="220"/>
  <c r="E3" i="221"/>
  <c r="E4" i="221"/>
  <c r="E24" i="221"/>
  <c r="E7" i="221"/>
  <c r="E25" i="221"/>
  <c r="E26" i="221" s="1"/>
  <c r="E23" i="221"/>
  <c r="E6" i="221"/>
  <c r="E5" i="221"/>
  <c r="E20" i="221"/>
  <c r="E16" i="221"/>
  <c r="E12" i="221"/>
  <c r="E9" i="221"/>
  <c r="E17" i="221"/>
  <c r="E13" i="221"/>
  <c r="E18" i="221"/>
  <c r="E14" i="221"/>
  <c r="E10" i="221"/>
  <c r="E19" i="221"/>
  <c r="E15" i="221"/>
  <c r="E11" i="221"/>
  <c r="E21" i="221"/>
  <c r="E3" i="233"/>
  <c r="E25" i="233"/>
  <c r="E23" i="233"/>
  <c r="E6" i="233"/>
  <c r="E5" i="233"/>
  <c r="E26" i="233"/>
  <c r="E4" i="233"/>
  <c r="E24" i="233"/>
  <c r="E7" i="233"/>
  <c r="E18" i="233"/>
  <c r="E14" i="233"/>
  <c r="E10" i="233"/>
  <c r="E9" i="233"/>
  <c r="E17" i="233"/>
  <c r="E13" i="233"/>
  <c r="E20" i="233"/>
  <c r="E16" i="233"/>
  <c r="E12" i="233"/>
  <c r="E19" i="233"/>
  <c r="E15" i="233"/>
  <c r="E11" i="233"/>
  <c r="E21" i="233"/>
  <c r="E3" i="219"/>
  <c r="E25" i="219"/>
  <c r="E26" i="219" s="1"/>
  <c r="E4" i="219"/>
  <c r="E24" i="219"/>
  <c r="E7" i="219"/>
  <c r="E23" i="219"/>
  <c r="E6" i="219"/>
  <c r="E5" i="219"/>
  <c r="E9" i="219"/>
  <c r="E17" i="219"/>
  <c r="E13" i="219"/>
  <c r="E20" i="219"/>
  <c r="E16" i="219"/>
  <c r="E12" i="219"/>
  <c r="E19" i="219"/>
  <c r="E15" i="219"/>
  <c r="E11" i="219"/>
  <c r="E18" i="219"/>
  <c r="E14" i="219"/>
  <c r="E10" i="219"/>
  <c r="E21" i="219"/>
  <c r="E3" i="228"/>
  <c r="E4" i="228"/>
  <c r="E24" i="228"/>
  <c r="E7" i="228"/>
  <c r="E25" i="228"/>
  <c r="E26" i="228" s="1"/>
  <c r="E23" i="228"/>
  <c r="E6" i="228"/>
  <c r="E5" i="228"/>
  <c r="E17" i="228"/>
  <c r="E13" i="228"/>
  <c r="E20" i="228"/>
  <c r="E16" i="228"/>
  <c r="E12" i="228"/>
  <c r="E9" i="228"/>
  <c r="E19" i="228"/>
  <c r="E15" i="228"/>
  <c r="E11" i="228"/>
  <c r="E18" i="228"/>
  <c r="E14" i="228"/>
  <c r="E10" i="228"/>
  <c r="E21" i="228"/>
  <c r="E25" i="190"/>
  <c r="E26" i="190" s="1"/>
  <c r="E5" i="190"/>
  <c r="E6" i="190"/>
  <c r="E3" i="190"/>
  <c r="E23" i="190"/>
  <c r="E7" i="190"/>
  <c r="E24" i="190"/>
  <c r="E4" i="190"/>
  <c r="E20" i="190"/>
  <c r="E16" i="190"/>
  <c r="E12" i="190"/>
  <c r="E21" i="190"/>
  <c r="E17" i="190"/>
  <c r="E13" i="190"/>
  <c r="E18" i="190"/>
  <c r="E14" i="190"/>
  <c r="E10" i="190"/>
  <c r="E9" i="190"/>
  <c r="E19" i="190"/>
  <c r="E15" i="190"/>
  <c r="E11" i="190"/>
  <c r="E25" i="194"/>
  <c r="E26" i="194" s="1"/>
  <c r="E5" i="194"/>
  <c r="E23" i="194"/>
  <c r="E6" i="194"/>
  <c r="E3" i="194"/>
  <c r="E24" i="194"/>
  <c r="E7" i="194"/>
  <c r="E4" i="194"/>
  <c r="E20" i="194"/>
  <c r="E16" i="194"/>
  <c r="E12" i="194"/>
  <c r="E21" i="194"/>
  <c r="E17" i="194"/>
  <c r="E13" i="194"/>
  <c r="E18" i="194"/>
  <c r="E14" i="194"/>
  <c r="E10" i="194"/>
  <c r="E9" i="194"/>
  <c r="E19" i="194"/>
  <c r="E15" i="194"/>
  <c r="E11" i="194"/>
  <c r="E25" i="198"/>
  <c r="E26" i="198" s="1"/>
  <c r="E6" i="198"/>
  <c r="E24" i="198"/>
  <c r="E7" i="198"/>
  <c r="E4" i="198"/>
  <c r="E3" i="198"/>
  <c r="E5" i="198"/>
  <c r="E23" i="198"/>
  <c r="E20" i="198"/>
  <c r="E16" i="198"/>
  <c r="E12" i="198"/>
  <c r="E21" i="198"/>
  <c r="E17" i="198"/>
  <c r="E13" i="198"/>
  <c r="E18" i="198"/>
  <c r="E14" i="198"/>
  <c r="E10" i="198"/>
  <c r="E9" i="198"/>
  <c r="E19" i="198"/>
  <c r="E15" i="198"/>
  <c r="E11" i="198"/>
  <c r="E25" i="191"/>
  <c r="E26" i="191" s="1"/>
  <c r="E3" i="191"/>
  <c r="E24" i="191"/>
  <c r="E7" i="191"/>
  <c r="E4" i="191"/>
  <c r="E5" i="191"/>
  <c r="E23" i="191"/>
  <c r="E6" i="191"/>
  <c r="E21" i="191"/>
  <c r="E17" i="191"/>
  <c r="E13" i="191"/>
  <c r="E18" i="191"/>
  <c r="E14" i="191"/>
  <c r="E10" i="191"/>
  <c r="E9" i="191"/>
  <c r="E19" i="191"/>
  <c r="E15" i="191"/>
  <c r="E11" i="191"/>
  <c r="E20" i="191"/>
  <c r="E16" i="191"/>
  <c r="E12" i="191"/>
  <c r="E25" i="195"/>
  <c r="E26" i="195" s="1"/>
  <c r="E5" i="195"/>
  <c r="E23" i="195"/>
  <c r="E6" i="195"/>
  <c r="E3" i="195"/>
  <c r="E24" i="195"/>
  <c r="E7" i="195"/>
  <c r="E4" i="195"/>
  <c r="E21" i="195"/>
  <c r="E17" i="195"/>
  <c r="E13" i="195"/>
  <c r="E18" i="195"/>
  <c r="E14" i="195"/>
  <c r="E10" i="195"/>
  <c r="E9" i="195"/>
  <c r="E19" i="195"/>
  <c r="E15" i="195"/>
  <c r="E11" i="195"/>
  <c r="E20" i="195"/>
  <c r="E16" i="195"/>
  <c r="E12" i="195"/>
  <c r="E3" i="215"/>
  <c r="E23" i="215"/>
  <c r="E5" i="215"/>
  <c r="E6" i="215"/>
  <c r="E25" i="215"/>
  <c r="E26" i="215" s="1"/>
  <c r="E4" i="215"/>
  <c r="E24" i="215"/>
  <c r="E7" i="215"/>
  <c r="E20" i="215"/>
  <c r="E16" i="215"/>
  <c r="E12" i="215"/>
  <c r="E9" i="215"/>
  <c r="E19" i="215"/>
  <c r="E15" i="215"/>
  <c r="E11" i="215"/>
  <c r="E18" i="215"/>
  <c r="E14" i="215"/>
  <c r="E10" i="215"/>
  <c r="E21" i="215"/>
  <c r="E17" i="215"/>
  <c r="E13" i="215"/>
  <c r="E3" i="211"/>
  <c r="E25" i="211"/>
  <c r="E26" i="211" s="1"/>
  <c r="E4" i="211"/>
  <c r="E24" i="211"/>
  <c r="E7" i="211"/>
  <c r="E23" i="211"/>
  <c r="E6" i="211"/>
  <c r="E5" i="211"/>
  <c r="E20" i="211"/>
  <c r="E16" i="211"/>
  <c r="E12" i="211"/>
  <c r="E9" i="211"/>
  <c r="E19" i="211"/>
  <c r="E15" i="211"/>
  <c r="E11" i="211"/>
  <c r="E18" i="211"/>
  <c r="E14" i="211"/>
  <c r="E10" i="211"/>
  <c r="E21" i="211"/>
  <c r="E17" i="211"/>
  <c r="E13" i="211"/>
  <c r="E3" i="210"/>
  <c r="E25" i="210"/>
  <c r="E26" i="210" s="1"/>
  <c r="E4" i="210"/>
  <c r="E5" i="210"/>
  <c r="E23" i="210"/>
  <c r="E6" i="210"/>
  <c r="E24" i="210"/>
  <c r="E7" i="210"/>
  <c r="E21" i="210"/>
  <c r="E17" i="210"/>
  <c r="E13" i="210"/>
  <c r="E20" i="210"/>
  <c r="E16" i="210"/>
  <c r="E12" i="210"/>
  <c r="E9" i="210"/>
  <c r="E19" i="210"/>
  <c r="E15" i="210"/>
  <c r="E11" i="210"/>
  <c r="E18" i="210"/>
  <c r="E14" i="210"/>
  <c r="E10" i="210"/>
  <c r="E25" i="192"/>
  <c r="E26" i="192" s="1"/>
  <c r="E3" i="192"/>
  <c r="E7" i="192"/>
  <c r="E23" i="192"/>
  <c r="E5" i="192"/>
  <c r="E6" i="192"/>
  <c r="E24" i="192"/>
  <c r="E4" i="192"/>
  <c r="E19" i="192"/>
  <c r="E15" i="192"/>
  <c r="E11" i="192"/>
  <c r="E18" i="192"/>
  <c r="E14" i="192"/>
  <c r="E10" i="192"/>
  <c r="E9" i="192"/>
  <c r="E17" i="192"/>
  <c r="E13" i="192"/>
  <c r="E20" i="192"/>
  <c r="E16" i="192"/>
  <c r="E12" i="192"/>
  <c r="E21" i="192"/>
  <c r="E25" i="196"/>
  <c r="E26" i="196" s="1"/>
  <c r="E3" i="196"/>
  <c r="E5" i="196"/>
  <c r="E23" i="196"/>
  <c r="E4" i="196"/>
  <c r="E24" i="196"/>
  <c r="E7" i="196"/>
  <c r="E6" i="196"/>
  <c r="E19" i="196"/>
  <c r="E15" i="196"/>
  <c r="E11" i="196"/>
  <c r="E18" i="196"/>
  <c r="E14" i="196"/>
  <c r="E10" i="196"/>
  <c r="E9" i="196"/>
  <c r="E17" i="196"/>
  <c r="E13" i="196"/>
  <c r="E20" i="196"/>
  <c r="E16" i="196"/>
  <c r="E12" i="196"/>
  <c r="E21" i="196"/>
  <c r="E25" i="193"/>
  <c r="E26" i="193" s="1"/>
  <c r="E3" i="193"/>
  <c r="E24" i="193"/>
  <c r="E7" i="193"/>
  <c r="E4" i="193"/>
  <c r="E5" i="193"/>
  <c r="E23" i="193"/>
  <c r="E6" i="193"/>
  <c r="E19" i="193"/>
  <c r="E15" i="193"/>
  <c r="E11" i="193"/>
  <c r="E20" i="193"/>
  <c r="E16" i="193"/>
  <c r="E12" i="193"/>
  <c r="E9" i="193"/>
  <c r="E17" i="193"/>
  <c r="E13" i="193"/>
  <c r="E18" i="193"/>
  <c r="E14" i="193"/>
  <c r="E10" i="193"/>
  <c r="E21" i="193"/>
  <c r="E3" i="200"/>
  <c r="E25" i="200"/>
  <c r="E26" i="200" s="1"/>
  <c r="E5" i="200"/>
  <c r="E4" i="200"/>
  <c r="E24" i="200"/>
  <c r="E7" i="200"/>
  <c r="E23" i="200"/>
  <c r="E6" i="200"/>
  <c r="E19" i="200"/>
  <c r="E15" i="200"/>
  <c r="E11" i="200"/>
  <c r="E21" i="200"/>
  <c r="E20" i="200"/>
  <c r="E16" i="200"/>
  <c r="E12" i="200"/>
  <c r="E17" i="200"/>
  <c r="E13" i="200"/>
  <c r="E9" i="200"/>
  <c r="E18" i="200"/>
  <c r="E14" i="200"/>
  <c r="E10" i="200"/>
  <c r="E25" i="213"/>
  <c r="E26" i="213" s="1"/>
  <c r="E4" i="213"/>
  <c r="E24" i="213"/>
  <c r="E7" i="213"/>
  <c r="E23" i="213"/>
  <c r="E6" i="213"/>
  <c r="E5" i="213"/>
  <c r="E3" i="213"/>
  <c r="E17" i="213"/>
  <c r="E13" i="213"/>
  <c r="E20" i="213"/>
  <c r="E16" i="213"/>
  <c r="E12" i="213"/>
  <c r="E21" i="213"/>
  <c r="E19" i="213"/>
  <c r="E15" i="213"/>
  <c r="E11" i="213"/>
  <c r="E18" i="213"/>
  <c r="E14" i="213"/>
  <c r="E10" i="213"/>
  <c r="E9" i="213"/>
  <c r="E8" i="199"/>
  <c r="E8" i="216"/>
  <c r="E8" i="227"/>
  <c r="E8" i="208"/>
  <c r="E8" i="232"/>
  <c r="E8" i="207"/>
  <c r="E8" i="225"/>
  <c r="E8" i="236"/>
  <c r="C23" i="176"/>
  <c r="B26" i="174"/>
  <c r="D4" i="35"/>
  <c r="D5" i="185" s="1"/>
  <c r="C24" i="177" s="1"/>
  <c r="D24" i="177" s="1"/>
  <c r="E24" i="177" s="1"/>
  <c r="M5" i="34"/>
  <c r="E5" i="33"/>
  <c r="O5" i="34"/>
  <c r="L5" i="34"/>
  <c r="H5" i="34"/>
  <c r="C5" i="33"/>
  <c r="D5" i="33"/>
  <c r="J5" i="34"/>
  <c r="F5" i="34"/>
  <c r="D5" i="34"/>
  <c r="G4" i="35"/>
  <c r="G5" i="185" s="1"/>
  <c r="B5" i="34"/>
  <c r="K5" i="34"/>
  <c r="I5" i="34"/>
  <c r="G5" i="34"/>
  <c r="E5" i="34"/>
  <c r="B5" i="33"/>
  <c r="C4" i="35"/>
  <c r="C5" i="185" s="1"/>
  <c r="C23" i="177" s="1"/>
  <c r="H4" i="35"/>
  <c r="H5" i="185" s="1"/>
  <c r="C5" i="34"/>
  <c r="E4" i="35"/>
  <c r="E5" i="185" s="1"/>
  <c r="C25" i="177" s="1"/>
  <c r="D25" i="177" s="1"/>
  <c r="E25" i="177" s="1"/>
  <c r="B6" i="43" l="1"/>
  <c r="C3" i="157"/>
  <c r="E26" i="199"/>
  <c r="B5" i="183"/>
  <c r="C13" i="174"/>
  <c r="G5" i="184"/>
  <c r="C17" i="174"/>
  <c r="K5" i="184"/>
  <c r="C30" i="177" s="1"/>
  <c r="D30" i="177" s="1"/>
  <c r="E30" i="177" s="1"/>
  <c r="C12" i="174"/>
  <c r="F5" i="184"/>
  <c r="C26" i="177" s="1"/>
  <c r="D26" i="177" s="1"/>
  <c r="E26" i="177" s="1"/>
  <c r="C5" i="174"/>
  <c r="D5" i="183"/>
  <c r="C14" i="174"/>
  <c r="H5" i="184"/>
  <c r="C21" i="174"/>
  <c r="O5" i="184"/>
  <c r="C32" i="177" s="1"/>
  <c r="D32" i="177" s="1"/>
  <c r="E32" i="177" s="1"/>
  <c r="C19" i="174"/>
  <c r="M5" i="184"/>
  <c r="C9" i="174"/>
  <c r="C5" i="184"/>
  <c r="D23" i="177"/>
  <c r="E23" i="177" s="1"/>
  <c r="C22" i="177"/>
  <c r="D22" i="177" s="1"/>
  <c r="E22" i="177" s="1"/>
  <c r="C11" i="174"/>
  <c r="E5" i="184"/>
  <c r="C15" i="174"/>
  <c r="I5" i="184"/>
  <c r="C28" i="177" s="1"/>
  <c r="D28" i="177" s="1"/>
  <c r="E28" i="177" s="1"/>
  <c r="B5" i="184"/>
  <c r="D5" i="182" s="1"/>
  <c r="C10" i="174"/>
  <c r="D5" i="184"/>
  <c r="C16" i="174"/>
  <c r="J5" i="184"/>
  <c r="C29" i="177" s="1"/>
  <c r="D29" i="177" s="1"/>
  <c r="E29" i="177" s="1"/>
  <c r="C4" i="174"/>
  <c r="C5" i="183"/>
  <c r="C13" i="177" s="1"/>
  <c r="D13" i="177" s="1"/>
  <c r="E13" i="177" s="1"/>
  <c r="C18" i="174"/>
  <c r="L5" i="184"/>
  <c r="C6" i="174"/>
  <c r="E5" i="183"/>
  <c r="E26" i="209"/>
  <c r="C27" i="176"/>
  <c r="F7" i="43"/>
  <c r="D7" i="43"/>
  <c r="H7" i="43"/>
  <c r="D6" i="43"/>
  <c r="F6" i="43"/>
  <c r="H6" i="43"/>
  <c r="D11" i="157"/>
  <c r="D23" i="157"/>
  <c r="D26" i="157"/>
  <c r="D53" i="157"/>
  <c r="D37" i="157"/>
  <c r="D21" i="157"/>
  <c r="D5" i="157"/>
  <c r="D54" i="157"/>
  <c r="D22" i="157"/>
  <c r="D48" i="157"/>
  <c r="D32" i="157"/>
  <c r="D16" i="157"/>
  <c r="D35" i="157"/>
  <c r="D47" i="157"/>
  <c r="D15" i="157"/>
  <c r="D34" i="157"/>
  <c r="D49" i="157"/>
  <c r="D33" i="157"/>
  <c r="D17" i="157"/>
  <c r="D51" i="157"/>
  <c r="D46" i="157"/>
  <c r="D14" i="157"/>
  <c r="D44" i="157"/>
  <c r="D36" i="157"/>
  <c r="D20" i="157"/>
  <c r="D4" i="157"/>
  <c r="D7" i="157"/>
  <c r="D41" i="157"/>
  <c r="D25" i="157"/>
  <c r="D9" i="157"/>
  <c r="D3" i="157"/>
  <c r="D30" i="157"/>
  <c r="D52" i="157"/>
  <c r="D28" i="157"/>
  <c r="D12" i="157"/>
  <c r="D27" i="157"/>
  <c r="D39" i="157"/>
  <c r="D42" i="157"/>
  <c r="D10" i="157"/>
  <c r="D45" i="157"/>
  <c r="D29" i="157"/>
  <c r="D13" i="157"/>
  <c r="D43" i="157"/>
  <c r="D38" i="157"/>
  <c r="D6" i="157"/>
  <c r="D40" i="157"/>
  <c r="D24" i="157"/>
  <c r="D8" i="157"/>
  <c r="D19" i="157"/>
  <c r="D31" i="157"/>
  <c r="D50" i="157"/>
  <c r="D18" i="157"/>
  <c r="C31" i="177" l="1"/>
  <c r="D31" i="177" s="1"/>
  <c r="E31" i="177" s="1"/>
  <c r="C3" i="174"/>
  <c r="E4" i="176" s="1"/>
  <c r="E20" i="176"/>
  <c r="D19" i="174"/>
  <c r="E22" i="176"/>
  <c r="D21" i="174"/>
  <c r="E15" i="176"/>
  <c r="D14" i="174"/>
  <c r="E6" i="176"/>
  <c r="D5" i="174"/>
  <c r="E13" i="176"/>
  <c r="D12" i="174"/>
  <c r="E18" i="176"/>
  <c r="D17" i="174"/>
  <c r="E14" i="176"/>
  <c r="D13" i="174"/>
  <c r="C18" i="177"/>
  <c r="D18" i="177" s="1"/>
  <c r="E18" i="177" s="1"/>
  <c r="E7" i="176"/>
  <c r="D6" i="174"/>
  <c r="E19" i="176"/>
  <c r="D18" i="174"/>
  <c r="E5" i="176"/>
  <c r="D4" i="174"/>
  <c r="E17" i="176"/>
  <c r="D16" i="174"/>
  <c r="E11" i="176"/>
  <c r="D10" i="174"/>
  <c r="E16" i="176"/>
  <c r="D15" i="174"/>
  <c r="E12" i="176"/>
  <c r="D11" i="174"/>
  <c r="E10" i="176"/>
  <c r="D9" i="174"/>
  <c r="C5" i="182"/>
  <c r="B5" i="182"/>
  <c r="C7" i="177" s="1"/>
  <c r="C8" i="174"/>
  <c r="C15" i="177"/>
  <c r="C27" i="177"/>
  <c r="D27" i="177" s="1"/>
  <c r="E27" i="177" s="1"/>
  <c r="F56" i="43"/>
  <c r="F48" i="43"/>
  <c r="F40" i="43"/>
  <c r="F32" i="43"/>
  <c r="H51" i="43"/>
  <c r="H43" i="43"/>
  <c r="H35" i="43"/>
  <c r="H27" i="43"/>
  <c r="H19" i="43"/>
  <c r="H11" i="43"/>
  <c r="F50" i="43"/>
  <c r="F42" i="43"/>
  <c r="F34" i="43"/>
  <c r="H53" i="43"/>
  <c r="H45" i="43"/>
  <c r="H37" i="43"/>
  <c r="H29" i="43"/>
  <c r="H21" i="43"/>
  <c r="H13" i="43"/>
  <c r="F52" i="43"/>
  <c r="F44" i="43"/>
  <c r="F36" i="43"/>
  <c r="F28" i="43"/>
  <c r="H55" i="43"/>
  <c r="H47" i="43"/>
  <c r="H39" i="43"/>
  <c r="H31" i="43"/>
  <c r="H23" i="43"/>
  <c r="H15" i="43"/>
  <c r="H54" i="43"/>
  <c r="D46" i="43"/>
  <c r="H38" i="43"/>
  <c r="D30" i="43"/>
  <c r="D57" i="43"/>
  <c r="F49" i="43"/>
  <c r="D41" i="43"/>
  <c r="F33" i="43"/>
  <c r="F25" i="43"/>
  <c r="F17" i="43"/>
  <c r="D9" i="43"/>
  <c r="F24" i="43"/>
  <c r="H16" i="43"/>
  <c r="D8" i="43"/>
  <c r="D26" i="43"/>
  <c r="H18" i="43"/>
  <c r="F10" i="43"/>
  <c r="H20" i="43"/>
  <c r="D12" i="43"/>
  <c r="H22" i="43"/>
  <c r="D14" i="43"/>
  <c r="C22" i="174" l="1"/>
  <c r="D3" i="174"/>
  <c r="G4" i="176" s="1"/>
  <c r="G14" i="176"/>
  <c r="G18" i="176"/>
  <c r="G13" i="176"/>
  <c r="G6" i="176"/>
  <c r="G15" i="176"/>
  <c r="G22" i="176"/>
  <c r="G20" i="176"/>
  <c r="E9" i="176"/>
  <c r="D8" i="174"/>
  <c r="G10" i="176"/>
  <c r="G12" i="176"/>
  <c r="G16" i="176"/>
  <c r="G11" i="176"/>
  <c r="G17" i="176"/>
  <c r="G5" i="176"/>
  <c r="G19" i="176"/>
  <c r="G7" i="176"/>
  <c r="C14" i="177"/>
  <c r="D14" i="177" s="1"/>
  <c r="E14" i="177" s="1"/>
  <c r="D15" i="177"/>
  <c r="E15" i="177" s="1"/>
  <c r="D7" i="177"/>
  <c r="E7" i="177" s="1"/>
  <c r="C10" i="177"/>
  <c r="D10" i="177" s="1"/>
  <c r="E10" i="177" s="1"/>
  <c r="E23" i="176"/>
  <c r="C26" i="174"/>
  <c r="E27" i="176" s="1"/>
  <c r="D22" i="174"/>
  <c r="D20" i="43"/>
  <c r="F8" i="43"/>
  <c r="D22" i="43"/>
  <c r="D18" i="43"/>
  <c r="F9" i="43"/>
  <c r="C13" i="245"/>
  <c r="V13" i="245"/>
  <c r="D13" i="245" s="1"/>
  <c r="C21" i="245"/>
  <c r="V21" i="245"/>
  <c r="D21" i="245" s="1"/>
  <c r="V9" i="245"/>
  <c r="D9" i="245" s="1"/>
  <c r="C9" i="245"/>
  <c r="C17" i="245"/>
  <c r="V17" i="245"/>
  <c r="D17" i="245" s="1"/>
  <c r="C23" i="245"/>
  <c r="V23" i="245"/>
  <c r="D23" i="245" s="1"/>
  <c r="C8" i="245"/>
  <c r="V8" i="245"/>
  <c r="D8" i="245" s="1"/>
  <c r="C11" i="245"/>
  <c r="V11" i="245"/>
  <c r="D11" i="245" s="1"/>
  <c r="V19" i="245"/>
  <c r="D19" i="245" s="1"/>
  <c r="C19" i="245"/>
  <c r="V25" i="245"/>
  <c r="D25" i="245" s="1"/>
  <c r="C25" i="245"/>
  <c r="C7" i="245"/>
  <c r="U5" i="245"/>
  <c r="C5" i="245" s="1"/>
  <c r="V7" i="245"/>
  <c r="C16" i="245"/>
  <c r="V16" i="245"/>
  <c r="D16" i="245" s="1"/>
  <c r="C24" i="245"/>
  <c r="V24" i="245"/>
  <c r="D24" i="245" s="1"/>
  <c r="C32" i="245"/>
  <c r="V32" i="245"/>
  <c r="D32" i="245" s="1"/>
  <c r="C40" i="245"/>
  <c r="V40" i="245"/>
  <c r="D40" i="245" s="1"/>
  <c r="C48" i="245"/>
  <c r="V48" i="245"/>
  <c r="D48" i="245" s="1"/>
  <c r="C56" i="245"/>
  <c r="V56" i="245"/>
  <c r="D56" i="245" s="1"/>
  <c r="C29" i="245"/>
  <c r="V29" i="245"/>
  <c r="D29" i="245" s="1"/>
  <c r="C37" i="245"/>
  <c r="V37" i="245"/>
  <c r="D37" i="245" s="1"/>
  <c r="C45" i="245"/>
  <c r="V45" i="245"/>
  <c r="D45" i="245" s="1"/>
  <c r="C53" i="245"/>
  <c r="V53" i="245"/>
  <c r="D53" i="245" s="1"/>
  <c r="C14" i="245"/>
  <c r="V14" i="245"/>
  <c r="D14" i="245" s="1"/>
  <c r="C22" i="245"/>
  <c r="V22" i="245"/>
  <c r="D22" i="245" s="1"/>
  <c r="C30" i="245"/>
  <c r="V30" i="245"/>
  <c r="D30" i="245" s="1"/>
  <c r="C38" i="245"/>
  <c r="V38" i="245"/>
  <c r="D38" i="245" s="1"/>
  <c r="C46" i="245"/>
  <c r="V46" i="245"/>
  <c r="D46" i="245" s="1"/>
  <c r="C54" i="245"/>
  <c r="V54" i="245"/>
  <c r="D54" i="245" s="1"/>
  <c r="C27" i="245"/>
  <c r="V27" i="245"/>
  <c r="D27" i="245" s="1"/>
  <c r="V35" i="245"/>
  <c r="D35" i="245" s="1"/>
  <c r="C35" i="245"/>
  <c r="C43" i="245"/>
  <c r="V43" i="245"/>
  <c r="D43" i="245" s="1"/>
  <c r="V51" i="245"/>
  <c r="D51" i="245" s="1"/>
  <c r="C51" i="245"/>
  <c r="C12" i="245"/>
  <c r="V12" i="245"/>
  <c r="D12" i="245" s="1"/>
  <c r="C20" i="245"/>
  <c r="V20" i="245"/>
  <c r="D20" i="245" s="1"/>
  <c r="C28" i="245"/>
  <c r="V28" i="245"/>
  <c r="D28" i="245" s="1"/>
  <c r="C36" i="245"/>
  <c r="V36" i="245"/>
  <c r="D36" i="245" s="1"/>
  <c r="C44" i="245"/>
  <c r="V44" i="245"/>
  <c r="D44" i="245" s="1"/>
  <c r="C52" i="245"/>
  <c r="V52" i="245"/>
  <c r="D52" i="245" s="1"/>
  <c r="C33" i="245"/>
  <c r="V33" i="245"/>
  <c r="D33" i="245" s="1"/>
  <c r="V41" i="245"/>
  <c r="D41" i="245" s="1"/>
  <c r="C41" i="245"/>
  <c r="C49" i="245"/>
  <c r="V49" i="245"/>
  <c r="D49" i="245" s="1"/>
  <c r="C10" i="245"/>
  <c r="V10" i="245"/>
  <c r="D10" i="245" s="1"/>
  <c r="C18" i="245"/>
  <c r="V18" i="245"/>
  <c r="D18" i="245" s="1"/>
  <c r="C26" i="245"/>
  <c r="V26" i="245"/>
  <c r="D26" i="245" s="1"/>
  <c r="C34" i="245"/>
  <c r="V34" i="245"/>
  <c r="D34" i="245" s="1"/>
  <c r="C42" i="245"/>
  <c r="V42" i="245"/>
  <c r="D42" i="245" s="1"/>
  <c r="C50" i="245"/>
  <c r="V50" i="245"/>
  <c r="D50" i="245" s="1"/>
  <c r="C31" i="245"/>
  <c r="V31" i="245"/>
  <c r="D31" i="245" s="1"/>
  <c r="C39" i="245"/>
  <c r="V39" i="245"/>
  <c r="D39" i="245" s="1"/>
  <c r="C47" i="245"/>
  <c r="V47" i="245"/>
  <c r="D47" i="245" s="1"/>
  <c r="C55" i="245"/>
  <c r="V55" i="245"/>
  <c r="D55" i="245" s="1"/>
  <c r="C15" i="245"/>
  <c r="V15" i="245"/>
  <c r="D15" i="245" s="1"/>
  <c r="H14" i="43"/>
  <c r="H12" i="43"/>
  <c r="H10" i="43"/>
  <c r="D10" i="43"/>
  <c r="H26" i="43"/>
  <c r="F16" i="43"/>
  <c r="F14" i="43"/>
  <c r="F22" i="43"/>
  <c r="F12" i="43"/>
  <c r="F20" i="43"/>
  <c r="F18" i="43"/>
  <c r="F26" i="43"/>
  <c r="H8" i="43"/>
  <c r="D16" i="43"/>
  <c r="H9" i="43"/>
  <c r="D24" i="43"/>
  <c r="D17" i="43"/>
  <c r="H17" i="43"/>
  <c r="D25" i="43"/>
  <c r="D33" i="43"/>
  <c r="H33" i="43"/>
  <c r="H41" i="43"/>
  <c r="D49" i="43"/>
  <c r="H49" i="43"/>
  <c r="H57" i="43"/>
  <c r="H30" i="43"/>
  <c r="F30" i="43"/>
  <c r="F38" i="43"/>
  <c r="H46" i="43"/>
  <c r="F46" i="43"/>
  <c r="F54" i="43"/>
  <c r="D15" i="43"/>
  <c r="F15" i="43"/>
  <c r="D23" i="43"/>
  <c r="F31" i="43"/>
  <c r="D31" i="43"/>
  <c r="F39" i="43"/>
  <c r="F47" i="43"/>
  <c r="D47" i="43"/>
  <c r="F55" i="43"/>
  <c r="D28" i="43"/>
  <c r="H28" i="43"/>
  <c r="D36" i="43"/>
  <c r="D44" i="43"/>
  <c r="H44" i="43"/>
  <c r="D52" i="43"/>
  <c r="D13" i="43"/>
  <c r="F13" i="43"/>
  <c r="D21" i="43"/>
  <c r="F29" i="43"/>
  <c r="D29" i="43"/>
  <c r="F37" i="43"/>
  <c r="F45" i="43"/>
  <c r="D45" i="43"/>
  <c r="F53" i="43"/>
  <c r="D34" i="43"/>
  <c r="H34" i="43"/>
  <c r="D42" i="43"/>
  <c r="D50" i="43"/>
  <c r="H50" i="43"/>
  <c r="D11" i="43"/>
  <c r="D19" i="43"/>
  <c r="F19" i="43"/>
  <c r="F27" i="43"/>
  <c r="F35" i="43"/>
  <c r="D35" i="43"/>
  <c r="F43" i="43"/>
  <c r="F51" i="43"/>
  <c r="D51" i="43"/>
  <c r="D32" i="43"/>
  <c r="D40" i="43"/>
  <c r="H40" i="43"/>
  <c r="D48" i="43"/>
  <c r="D56" i="43"/>
  <c r="H56" i="43"/>
  <c r="H24" i="43"/>
  <c r="H25" i="43"/>
  <c r="F41" i="43"/>
  <c r="F57" i="43"/>
  <c r="D38" i="43"/>
  <c r="D54" i="43"/>
  <c r="F23" i="43"/>
  <c r="D39" i="43"/>
  <c r="D55" i="43"/>
  <c r="H36" i="43"/>
  <c r="H52" i="43"/>
  <c r="F21" i="43"/>
  <c r="D37" i="43"/>
  <c r="D53" i="43"/>
  <c r="H42" i="43"/>
  <c r="F11" i="43"/>
  <c r="D27" i="43"/>
  <c r="D43" i="43"/>
  <c r="H32" i="43"/>
  <c r="H48" i="43"/>
  <c r="G9" i="176" l="1"/>
  <c r="D26" i="174"/>
  <c r="G23" i="176"/>
  <c r="D7" i="245"/>
  <c r="V5" i="245"/>
  <c r="D5" i="245" s="1"/>
  <c r="B22" i="204"/>
  <c r="B26" i="204" s="1"/>
  <c r="D26" i="204" s="1"/>
  <c r="D8" i="204"/>
  <c r="E26" i="174" l="1"/>
  <c r="E16" i="174"/>
  <c r="E12" i="174"/>
  <c r="E21" i="174"/>
  <c r="E13" i="174"/>
  <c r="E5" i="174"/>
  <c r="E24" i="174"/>
  <c r="E14" i="174"/>
  <c r="E23" i="174"/>
  <c r="E19" i="174"/>
  <c r="E20" i="174"/>
  <c r="E25" i="174"/>
  <c r="E17" i="174"/>
  <c r="E10" i="174"/>
  <c r="E7" i="174"/>
  <c r="E3" i="174"/>
  <c r="E11" i="174"/>
  <c r="E4" i="174"/>
  <c r="E6" i="174"/>
  <c r="E9" i="174"/>
  <c r="E15" i="174"/>
  <c r="E18" i="174"/>
  <c r="G27" i="176"/>
  <c r="I9" i="176" s="1"/>
  <c r="E8" i="174"/>
  <c r="E22" i="174"/>
  <c r="E8" i="204"/>
  <c r="E4" i="204"/>
  <c r="E12" i="204"/>
  <c r="E17" i="204"/>
  <c r="E5" i="204"/>
  <c r="E25" i="204"/>
  <c r="E14" i="204"/>
  <c r="E13" i="204"/>
  <c r="E3" i="204"/>
  <c r="E21" i="204"/>
  <c r="E19" i="204"/>
  <c r="E10" i="204"/>
  <c r="E7" i="204"/>
  <c r="E20" i="204"/>
  <c r="E16" i="204"/>
  <c r="E15" i="204"/>
  <c r="E24" i="204"/>
  <c r="E23" i="204"/>
  <c r="E9" i="204"/>
  <c r="E18" i="204"/>
  <c r="E11" i="204"/>
  <c r="E6" i="204"/>
  <c r="D22" i="204"/>
  <c r="E22" i="204" s="1"/>
  <c r="E26" i="204" l="1"/>
  <c r="I23" i="176"/>
  <c r="I26" i="176"/>
  <c r="I7" i="176"/>
  <c r="I16" i="176"/>
  <c r="I5" i="176"/>
  <c r="I13" i="176"/>
  <c r="I12" i="176"/>
  <c r="I6" i="176"/>
  <c r="I24" i="176"/>
  <c r="I15" i="176"/>
  <c r="I22" i="176"/>
  <c r="I14" i="176"/>
  <c r="I27" i="176"/>
  <c r="I25" i="176"/>
  <c r="I17" i="176"/>
  <c r="I8" i="176"/>
  <c r="I21" i="176"/>
  <c r="I20" i="176"/>
  <c r="I4" i="176"/>
  <c r="I19" i="176"/>
  <c r="I18" i="176"/>
  <c r="I10" i="176"/>
  <c r="I11" i="176"/>
  <c r="B13" i="178"/>
</calcChain>
</file>

<file path=xl/comments1.xml><?xml version="1.0" encoding="utf-8"?>
<comments xmlns="http://schemas.openxmlformats.org/spreadsheetml/2006/main">
  <authors>
    <author>Department of Health and Human Services</author>
  </authors>
  <commentList>
    <comment ref="E2" authorId="0">
      <text>
        <r>
          <rPr>
            <b/>
            <sz val="8"/>
            <color indexed="81"/>
            <rFont val="Tahoma"/>
            <family val="2"/>
          </rPr>
          <t>Footnote1:</t>
        </r>
        <r>
          <rPr>
            <sz val="8"/>
            <color indexed="81"/>
            <rFont val="Tahoma"/>
            <family val="2"/>
          </rPr>
          <t xml:space="preserve">
• TANF rules do not permit States to transfer reserved (prior-year) funds to either the Social Services Block Grant (SSBG) Program or the Child Care Development Fund (CCDF). Positive amounts for TANF transfers using prior-year Funds may be due to an accounting adjustment or error. States may expend reserved TANF funds only on benefits that specifically meet the definition of “assistance.” As a result of the limitation on the use of reserved Federal TANF funds, we advised that States that they must obligate by September 30 of the current fiscal year any funds for expenditures on non-assistance. States must liquidate these obligations by September 30 of the immediately succeeding Federal fiscal year for which the funds were awarded. As a result, any FY 2010 expenditures on nonassistance using TANF funds from FY 2009 or earlier may be due to an accounting adjustment or error. Funds transferred back to the TANF program that were not obligated and liquidated within the program deadlines are reported as negative amounts. </t>
        </r>
      </text>
    </comment>
  </commentList>
</comments>
</file>

<file path=xl/sharedStrings.xml><?xml version="1.0" encoding="utf-8"?>
<sst xmlns="http://schemas.openxmlformats.org/spreadsheetml/2006/main" count="4343" uniqueCount="314">
  <si>
    <t>TOTAL ASSISTANCE AND NON-ASSISTANCE EXPENDITURES</t>
  </si>
  <si>
    <t xml:space="preserve">TOTAL ASSISTANCE AND NON-ASSISTANCE </t>
  </si>
  <si>
    <t>TOTAL STATE MOE EXPENDITURES</t>
  </si>
  <si>
    <t>STATE MOE AT 80%</t>
  </si>
  <si>
    <t>DIFFERENCE OF MOE AT 80% AND TOTAL STATE SPENDING</t>
  </si>
  <si>
    <t>DIFFERENCE OF MOE AT 75% AND TOTAL STATE SPENDING</t>
  </si>
  <si>
    <t>STATE MOE AT 75%</t>
  </si>
  <si>
    <t xml:space="preserve"> ASSISTANCE</t>
  </si>
  <si>
    <t xml:space="preserve">  NON-ASSISTANCE</t>
  </si>
  <si>
    <t>EXPENDITURES</t>
  </si>
  <si>
    <t>STATE</t>
  </si>
  <si>
    <t>ALABAMA</t>
  </si>
  <si>
    <t>ALASKA</t>
  </si>
  <si>
    <t>ARIZONA</t>
  </si>
  <si>
    <t>ARKANSAS</t>
  </si>
  <si>
    <t>CALIFORNIA</t>
  </si>
  <si>
    <t>COLORADO</t>
  </si>
  <si>
    <t>CONNECTICUT</t>
  </si>
  <si>
    <t>DELAWARE</t>
  </si>
  <si>
    <t>DIST.OF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</si>
  <si>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</si>
  <si>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</si>
  <si>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</si>
  <si>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</si>
  <si>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</si>
  <si>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</si>
  <si>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</si>
  <si>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</si>
  <si>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</si>
  <si>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</si>
  <si>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</si>
  <si>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</si>
  <si>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</si>
  <si>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</si>
  <si>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</si>
  <si>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</si>
  <si>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</si>
  <si>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</si>
  <si>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</si>
  <si>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</si>
  <si>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</si>
  <si>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</si>
  <si>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</si>
  <si>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</si>
  <si>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</si>
  <si>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</si>
  <si>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</si>
  <si>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</si>
  <si>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</si>
  <si>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</si>
  <si>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</si>
  <si>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</si>
  <si>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</si>
  <si>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</si>
  <si>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</si>
  <si>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</si>
  <si>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</si>
  <si>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</si>
  <si>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</si>
  <si>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</si>
  <si>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</si>
  <si>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</si>
  <si>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BASIC ASSISTANCE</t>
  </si>
  <si>
    <t>CHILD CARE</t>
  </si>
  <si>
    <t>TRANSPORTATION</t>
  </si>
  <si>
    <t>TOTAL EXPENDITURES ON NON-ASSISTANCE</t>
  </si>
  <si>
    <t>WORK RELATED ACTIVITIES</t>
  </si>
  <si>
    <t>REFUNDABLE EITC</t>
  </si>
  <si>
    <t>SYSTEMS</t>
  </si>
  <si>
    <t>OTHER</t>
  </si>
  <si>
    <t>JOB ACCESS</t>
  </si>
  <si>
    <t>WORK SUBSIDIES</t>
  </si>
  <si>
    <t>EDUCATION AND TRAINING</t>
  </si>
  <si>
    <t>OTHER WORK ACTIVITIES/ EXPENSES</t>
  </si>
  <si>
    <t>TOTAL EXPENDITURES ON ASSISTANCE</t>
  </si>
  <si>
    <t>TRANSPORTATION AND SUPPORTIVE SERVICES</t>
  </si>
  <si>
    <t xml:space="preserve">ASSISTANCE UNDER PRIOR LAW </t>
  </si>
  <si>
    <t>U.S. TOTAL</t>
  </si>
  <si>
    <t>WORK RELATED ACTIVITIES/ EXPENSES</t>
  </si>
  <si>
    <t>INDIVIDUAL DEVELOPMENT ACCOUNTS</t>
  </si>
  <si>
    <t>OTHER REFUNDABLE TAX CREDITS</t>
  </si>
  <si>
    <t>NON-RECURRENT SHORT-TERM BENEFITS</t>
  </si>
  <si>
    <t xml:space="preserve"> PREVENTION OF OUT OF WEDLOCK PREGNANCIES</t>
  </si>
  <si>
    <t>TOTAL</t>
  </si>
  <si>
    <t>STATE MOE AT 100%</t>
  </si>
  <si>
    <t>DIFFERENCE OF MOE AT 100% AND TOTAL STATE SPENDING</t>
  </si>
  <si>
    <t xml:space="preserve">NON-ASSISTANCE UNDER PRIOR LAW </t>
  </si>
  <si>
    <t xml:space="preserve">NON-ASSISTANCNE UNDER PRIOR LAW </t>
  </si>
  <si>
    <t>ADMINISTRATION</t>
  </si>
  <si>
    <t>TWO-PARENT FAMILY FORMATION AND MAINTENANCE</t>
  </si>
  <si>
    <t>E.4.a.: Summary of Expenditures using MOE in Separate State Programs, FY 2011</t>
  </si>
  <si>
    <t>E.4.b.: Expenditures on Assistance using MOE in Separate State Programs in FY 2011</t>
  </si>
  <si>
    <t>E.4.c.: Expenditures on Non-Assistance using MOE in Separate State Programs in FY 2011</t>
  </si>
  <si>
    <t>E.4.d.: Expenditures on Non-Assistance Sub Categories using TANF in Separate State Programs in FY 2011</t>
  </si>
  <si>
    <t>C.2.e.: Analysis of State MOE Spending Levels in FY 2011</t>
  </si>
  <si>
    <t>C.2.d.: State MOE Expenditures on Non-Assistance Sub Categories in FY 2011</t>
  </si>
  <si>
    <t>C.2.c.: State MOE Expenditures on Non-Assistance in FY 2011</t>
  </si>
  <si>
    <t>C.2.b.: State MOE Expenditures on Assistance in FY 2011</t>
  </si>
  <si>
    <t>C.2.a.: Summary of State MOE Expenditures in FY 2011</t>
  </si>
  <si>
    <t>TOTAL EMERGENCY CONTINGENCY FUNDS AVAILABLE</t>
  </si>
  <si>
    <t>TRANSFERS</t>
  </si>
  <si>
    <t>CARRYOVER FROM PREVIOUS FISCAL YEARS</t>
  </si>
  <si>
    <t>TRANSFERRED TO CHILD CARE DEVELOPMENT FUND</t>
  </si>
  <si>
    <t>TRANSFERRED TO SOCIAL SERVICES BLOCK GRANT</t>
  </si>
  <si>
    <t>UNLIQUIDATED OBLIGATIONS</t>
  </si>
  <si>
    <t>UNOBLIGATED BALANCE</t>
  </si>
  <si>
    <t>E.6.a.: Summary of Expenditures using Emergency Contingency Funds (ARRA), FY 2011</t>
  </si>
  <si>
    <t>E.6.b.: Expenditures on Assistance using Emergency Contingency Funds (ARRA) in FY 2011</t>
  </si>
  <si>
    <t>E.6.c.: Expenditures on Non-Assistance using Emergency Contingency Funds (ARRA) in FY 2011</t>
  </si>
  <si>
    <t>E.6.d.: Expenditures on Non-Assistance Sub Categories using Emergency Contingency Funds (ARRA) in FY 2011</t>
  </si>
  <si>
    <t>FY 2011 EMERGENCY CONTINGENCY FUNDS</t>
  </si>
  <si>
    <t>TOTAL SUPPLEMENTAL GRANTS AVAILABLE</t>
  </si>
  <si>
    <r>
      <t>TOTAL USED</t>
    </r>
    <r>
      <rPr>
        <sz val="7.5"/>
        <color indexed="8"/>
        <rFont val="Arial"/>
        <family val="2"/>
      </rPr>
      <t xml:space="preserve"> 
(Total Expenditures + Total Tranfers)</t>
    </r>
  </si>
  <si>
    <t>E.7.a.: Summary of Expenditures using Supplemental Grants, FY 2011</t>
  </si>
  <si>
    <t>E.7.b.: Expenditures on Assistance using Supplemental Grants in FY 2011</t>
  </si>
  <si>
    <t>E.7.c.: Expenditures on Non-Assistance using Supplemental Grants in FY 2011</t>
  </si>
  <si>
    <t>E.7.d.: Expenditures on Non-Assistance Sub Categories using Supplemental Grants in FY 2011</t>
  </si>
  <si>
    <t>FY 2011 SUPPLEMENTAL GRANTS</t>
  </si>
  <si>
    <t>FY 2011 Total MOE</t>
  </si>
  <si>
    <t>FY 2010 Total MOE</t>
  </si>
  <si>
    <t>∆ Total MOE</t>
  </si>
  <si>
    <t>FY 2011 MOE Assistance</t>
  </si>
  <si>
    <t>FY 2010 MOE
 Assistance</t>
  </si>
  <si>
    <t>FY 2010 MOE
Non-Assistance</t>
  </si>
  <si>
    <t>FY 2011 MOE
Non-Assistance</t>
  </si>
  <si>
    <t>∆ MOE
Non-Assistance</t>
  </si>
  <si>
    <t>∆ MOE
 Assistance</t>
  </si>
  <si>
    <t>CARRYOVER 
FROM PREVIOUS FISCAL YEARS</t>
  </si>
  <si>
    <t>TOTAL CONTINGENCY FUNDS AVAILABLE</t>
  </si>
  <si>
    <t>E.5.a.: Summary of Expenditures using Contingency Funds, FY 2011</t>
  </si>
  <si>
    <t>E.5.b.: Expenditures on Assistance using Contingency Funds in FY 2011</t>
  </si>
  <si>
    <t xml:space="preserve">NON- ASSISTANCE UNDER PRIOR LAW </t>
  </si>
  <si>
    <t>E.5.c.: Expenditures on Non-Assistance using Contingency Funds in FY 2011</t>
  </si>
  <si>
    <t>E.5.d.: Expenditures on Non-Assistance Sub Categories using Contingency Funds in FY 2011</t>
  </si>
  <si>
    <t>FY 2011 CONTINGENCY FUNDS</t>
  </si>
  <si>
    <t>Spending Category</t>
  </si>
  <si>
    <t>All Federal Funds</t>
  </si>
  <si>
    <t>State MOE in TANF and Separate State Programs</t>
  </si>
  <si>
    <t>Total Funds</t>
  </si>
  <si>
    <t>Total Funds as a 
Percent of Total Funds Used</t>
  </si>
  <si>
    <t>TWO -PARENT FAMILY FORMATION AND MAINTENANCE</t>
  </si>
  <si>
    <t>NON-ASSISTANCE UNDER PRIOR LAW</t>
  </si>
  <si>
    <t>TRANSFERRED TO CHILD CARE DEVELOPMENT FUND (CCDF)</t>
  </si>
  <si>
    <t>TRANSFERRED TO SOCIAL SERVICES BLOCK GRANT (SSBG)</t>
  </si>
  <si>
    <t>TOTAL TRANSFERS</t>
  </si>
  <si>
    <t>TOTAL FUNDS 
USED</t>
  </si>
  <si>
    <t>Alabama: Federal TANF and State MOE Expenditures Summary by ACF-196 Spending Category, FY 2011</t>
  </si>
  <si>
    <t>Alaska: Federal TANF and State MOE Expenditures Summary by ACF-196 Spending Category, FY 2011</t>
  </si>
  <si>
    <t>Arizona: Federal TANF and State MOE Expenditures Summary by ACF-196 Spending Category, FY 2011</t>
  </si>
  <si>
    <t>Arkansas: Federal TANF and State MOE Expenditures Summary by ACF-196 Spending Category, FY 2011</t>
  </si>
  <si>
    <t>California: Federal TANF and State MOE Expenditures Summary by ACF-196 Spending Category, FY 2011</t>
  </si>
  <si>
    <t>Colorado: Federal TANF and State MOE Expenditures Summary by ACF-196 Spending Category, FY 2011</t>
  </si>
  <si>
    <t>Connecticut: Federal TANF and State MOE Expenditures Summary by ACF-196 Spending Category, FY 2011</t>
  </si>
  <si>
    <t>Delaware: Federal TANF and State MOE Expenditures Summary by ACF-196 Spending Category, FY 2011</t>
  </si>
  <si>
    <t>District of Columbia: Federal TANF and State MOE Expenditures Summary by ACF-196 Spending Category, FY 2011</t>
  </si>
  <si>
    <t>Florida: Federal TANF and State MOE Expenditures Summary by ACF-196 Spending Category, FY 2011</t>
  </si>
  <si>
    <t>Georgia: Federal TANF and State MOE Expenditures Summary by ACF-196 Spending Category, FY 2011</t>
  </si>
  <si>
    <t>Hawaii: Federal TANF and State MOE Expenditures Summary by ACF-196 Spending Category, FY 2011</t>
  </si>
  <si>
    <t>Idaho: Federal TANF and State MOE Expenditures Summary by ACF-196 Spending Category, FY 2011</t>
  </si>
  <si>
    <t>Illinois: Federal TANF and State MOE Expenditures Summary by ACF-196 Spending Category, FY 2011</t>
  </si>
  <si>
    <t>Indiana: Federal TANF and State MOE Expenditures Summary by ACF-196 Spending Category, FY 2011</t>
  </si>
  <si>
    <t>Iowa: Federal TANF and State MOE Expenditures Summary by ACF-196 Spending Category, FY 2011</t>
  </si>
  <si>
    <t>Kansas: Federal TANF and State MOE Expenditures Summary by ACF-196 Spending Category, FY 2011</t>
  </si>
  <si>
    <t>Kentucky: Federal TANF and State MOE Expenditures Summary by ACF-196 Spending Category, FY 2011</t>
  </si>
  <si>
    <t>Louisiana: Federal TANF and State MOE Expenditures Summary by ACF-196 Spending Category, FY 2011</t>
  </si>
  <si>
    <t>Maine: Federal TANF and State MOE Expenditures Summary by ACF-196 Spending Category, FY 2011</t>
  </si>
  <si>
    <t>Maryland: Federal TANF and State MOE Expenditures Summary by ACF-196 Spending Category, FY 2011</t>
  </si>
  <si>
    <t>Massachusetts: Federal TANF and State MOE Expenditures Summary by ACF-196 Spending Category, FY 2011</t>
  </si>
  <si>
    <t>Michigan: Federal TANF and State MOE Expenditures Summary by ACF-196 Spending Category, FY 2011</t>
  </si>
  <si>
    <t>Minnesota: Federal TANF and State MOE Expenditures Summary by ACF-196 Spending Category, FY 2011</t>
  </si>
  <si>
    <t>Mississippi: Federal TANF and State MOE Expenditures Summary by ACF-196 Spending Category, FY 2011</t>
  </si>
  <si>
    <t>Missouri: Federal TANF and State MOE Expenditures Summary by ACF-196 Spending Category, FY 2011</t>
  </si>
  <si>
    <t>Montana: Federal TANF and State MOE Expenditures Summary by ACF-196 Spending Category, FY 2011</t>
  </si>
  <si>
    <t>Nebraska: Federal TANF and State MOE Expenditures Summary by ACF-196 Spending Category, FY 2011</t>
  </si>
  <si>
    <t>Nevada: Federal TANF and State MOE Expenditures Summary by ACF-196 Spending Category, FY 2011</t>
  </si>
  <si>
    <t>New Hampshire: Federal TANF and State MOE Expenditures Summary by ACF-196 Spending Category, FY 2011</t>
  </si>
  <si>
    <t>New Jersey: Federal TANF and State MOE Expenditures Summary by ACF-196 Spending Category, FY 2011</t>
  </si>
  <si>
    <t>New Mexico: Federal TANF and State MOE Expenditures Summary by ACF-196 Spending Category, FY 2011</t>
  </si>
  <si>
    <t>New York: Federal TANF and State MOE Expenditures Summary by ACF-196 Spending Category, FY 2011</t>
  </si>
  <si>
    <t>North Carolina: Federal TANF and State MOE Expenditures Summary by ACF-196 Spending Category, FY 2011</t>
  </si>
  <si>
    <t>North Dakota: Federal TANF and State MOE Expenditures Summary by ACF-196 Spending Category, FY 2011</t>
  </si>
  <si>
    <t>Ohio: Federal TANF and State MOE Expenditures Summary by ACF-196 Spending Category, FY 2011</t>
  </si>
  <si>
    <t>Oklahoma: Federal TANF and State MOE Expenditures Summary by ACF-196 Spending Category, FY 2011</t>
  </si>
  <si>
    <t>Oregon: Federal TANF and State MOE Expenditures Summary by ACF-196 Spending Category, FY 2011</t>
  </si>
  <si>
    <t>Pennsylvania: Federal TANF and State MOE Expenditures Summary by ACF-196 Spending Category, FY 2011</t>
  </si>
  <si>
    <t>Rhode Island: Federal TANF and State MOE Expenditures Summary by ACF-196 Spending Category, FY 2011</t>
  </si>
  <si>
    <t>South Carolina: Federal TANF and State MOE Expenditures Summary by ACF-196 Spending Category, FY 2011</t>
  </si>
  <si>
    <t>South Dakota: Federal TANF and State MOE Expenditures Summary by ACF-196 Spending Category, FY 2011</t>
  </si>
  <si>
    <t>Tennessee: Federal TANF and State MOE Expenditures Summary by ACF-196 Spending Category, FY 2011</t>
  </si>
  <si>
    <t>Texas: Federal TANF and State MOE Expenditures Summary by ACF-196 Spending Category, FY 2011</t>
  </si>
  <si>
    <t>Utah: Federal TANF and State MOE Expenditures Summary by ACF-196 Spending Category, FY 2011</t>
  </si>
  <si>
    <t>Vermont: Federal TANF and State MOE Expenditures Summary by ACF-196 Spending Category, FY 2011</t>
  </si>
  <si>
    <t>Virginia: Federal TANF and State MOE Expenditures Summary by ACF-196 Spending Category, FY 2011</t>
  </si>
  <si>
    <t>Washington: Federal TANF and State MOE Expenditures Summary by ACF-196 Spending Category, FY 2011</t>
  </si>
  <si>
    <t>West Virginia: Federal TANF and State MOE Expenditures Summary by ACF-196 Spending Category, FY 2011</t>
  </si>
  <si>
    <t>Wisconsin: Federal TANF and State MOE Expenditures Summary by ACF-196 Spending Category, FY 2011</t>
  </si>
  <si>
    <t>TOTAL SFAG FUNDS AVAILABLE</t>
  </si>
  <si>
    <t>E.2.a.: Summary of Expenditures using State Family Assistance Grant (SFAG) Funds, FY 2011</t>
  </si>
  <si>
    <t>FY 2011 SFAG</t>
  </si>
  <si>
    <t>E.2.c.: Expenditures on Non-Assistance using State Family Assistance Grant Funds in FY 2011</t>
  </si>
  <si>
    <t>E.2.d.: Expenditures on Non-Assistance Sub Categories using State Family Assistance Grant Funds in FY 2011</t>
  </si>
  <si>
    <t>E.2.b.: Expenditures on Assistance using State Family Assistance Grant Funds in FY 2011</t>
  </si>
  <si>
    <t>TOTAL EXPENDITURES</t>
  </si>
  <si>
    <t>CONTINGENCY FUNDS</t>
  </si>
  <si>
    <t>EMERGENCY CONTINGENCY FUNDS (ARRA)</t>
  </si>
  <si>
    <t>SUPPLEMENTAL GRANTS</t>
  </si>
  <si>
    <t>STATE MOE IN TANF</t>
  </si>
  <si>
    <t>STATE MOE IN SEPARATE STATE PROGRAMS</t>
  </si>
  <si>
    <t>ASSISTANCE</t>
  </si>
  <si>
    <t xml:space="preserve"> NON-ASSISTANCE</t>
  </si>
  <si>
    <t>E.1.: FY 2011 Federal TANF and State MOE Expenditures Summary by Funding Stream, by State</t>
  </si>
  <si>
    <t xml:space="preserve">STATE FAMILY ASSISTANCE GRANT (SFAG) </t>
  </si>
  <si>
    <t>E.3.c.: Expenditures on Non-Assistance using MOE in TANF in FY 2011</t>
  </si>
  <si>
    <t>E.3.b.: Expenditures on Assistance using MOE in TANF in FY 2011</t>
  </si>
  <si>
    <t>E.3.a.: Summary of Expenditures using MOE in TANF, FY 2011</t>
  </si>
  <si>
    <t xml:space="preserve">TOTAL </t>
  </si>
  <si>
    <t>E.3.d.: Expenditures on Non-Assistance Sub Categories using MOE in TANF in FY 2011</t>
  </si>
  <si>
    <t>NON-ASSISTANCE</t>
  </si>
  <si>
    <t>NON- ASSISTANCE</t>
  </si>
  <si>
    <t>A.1.: Federal TANF and State MOE Expenditures Summary by ACF-196 Spending Category, FY 2011</t>
  </si>
  <si>
    <t>FY 2010</t>
  </si>
  <si>
    <t>TRANSFERRED TO CHILD CARE DEVELOPMENT FUND (CCDF) DISCRETIONARY</t>
  </si>
  <si>
    <t>TOTAL FUNDS USED</t>
  </si>
  <si>
    <t>A.2.: Federal TANF and State MOE Expenditures by ACF-196 Spending Category:
 Comparisons between FY 2010 and FY 2011</t>
  </si>
  <si>
    <t>FY 2011</t>
  </si>
  <si>
    <t>Change in $</t>
  </si>
  <si>
    <t>Change in %</t>
  </si>
  <si>
    <t>Unliquidated Obligations at End of Fiscal Year</t>
  </si>
  <si>
    <t>Unobligated Balance at End of Fiscal Year</t>
  </si>
  <si>
    <t>Total Unspent Funds at End of Fiscal Year</t>
  </si>
  <si>
    <t>Total Funds Spent</t>
  </si>
  <si>
    <t>Transferred to Child Care Development Fund (CCDF)</t>
  </si>
  <si>
    <t>Transferred to Social Services Block Grant (SSBG)</t>
  </si>
  <si>
    <t>Total Funds Used</t>
  </si>
  <si>
    <t>How Funds Were Used</t>
  </si>
  <si>
    <t>Basic Assistance</t>
  </si>
  <si>
    <t>Child Care Spent or Transferred</t>
  </si>
  <si>
    <t xml:space="preserve">          Spent Directly</t>
  </si>
  <si>
    <t xml:space="preserve">          Transferred to CCDF</t>
  </si>
  <si>
    <t>Transferred to SSBG</t>
  </si>
  <si>
    <t>Transportation and Supportive Services</t>
  </si>
  <si>
    <t>Authorized Under Prior Law</t>
  </si>
  <si>
    <t xml:space="preserve">         Assistance Under Prior Law</t>
  </si>
  <si>
    <t xml:space="preserve">         Non-Assistance Under Prior Law</t>
  </si>
  <si>
    <t>Work-Related Activities</t>
  </si>
  <si>
    <t xml:space="preserve">          Work Subsidies</t>
  </si>
  <si>
    <t xml:space="preserve">          Education and Training</t>
  </si>
  <si>
    <t xml:space="preserve">          Other Work Activities/Expenses</t>
  </si>
  <si>
    <t>Individual Development Accounts</t>
  </si>
  <si>
    <t>Refundable Earned Income Tax Credit or Other Refundable Tax Credit</t>
  </si>
  <si>
    <t>Non-Recurrent Short Term Benefits</t>
  </si>
  <si>
    <t>Prevention of Out of Wedlock Pregnancies</t>
  </si>
  <si>
    <t>Two-Parent Family Formation and Maintenance</t>
  </si>
  <si>
    <t>Administration and Systems</t>
  </si>
  <si>
    <t>Other Non-Assistance</t>
  </si>
  <si>
    <t>A.3.: Use of Federal TANF and State MOE Funds by Activity: 
Comparisons between FY 2010 and FY 2011</t>
  </si>
  <si>
    <t>State Family Assistance Grant</t>
  </si>
  <si>
    <t>Contingency Funds</t>
  </si>
  <si>
    <t>Supplemental Grants</t>
  </si>
  <si>
    <t>Carryover from Prior Years</t>
  </si>
  <si>
    <t>Total Carryover</t>
  </si>
  <si>
    <t xml:space="preserve">Total Funds Available </t>
  </si>
  <si>
    <t>A.5.: Breakdown of Total Federal TANF Funds Available in FY 2011</t>
  </si>
  <si>
    <t>FY 2011 Federal TANF Funds</t>
  </si>
  <si>
    <t>Total FY 2011 Federal Awards</t>
  </si>
  <si>
    <r>
      <t xml:space="preserve">TRANSFERS
 </t>
    </r>
    <r>
      <rPr>
        <sz val="7.5"/>
        <color indexed="8"/>
        <rFont val="Arial"/>
        <family val="2"/>
      </rPr>
      <t>(State Family Assistance Grant and Supplemental Grants Only)</t>
    </r>
  </si>
  <si>
    <t>TOTAL FEDERAL FUNDS</t>
  </si>
  <si>
    <t>FEDERAL FUNDS AVAILABLE FOR TANF</t>
  </si>
  <si>
    <t>(Total Federal Funds minus Tranfers)</t>
  </si>
  <si>
    <t>A.6.: Summary of Federal TANF Funds, FY 2011</t>
  </si>
  <si>
    <t>FY 2011 
FEDERAL AWARDS</t>
  </si>
  <si>
    <t>A.4: Comparisons of MOE Spending between FY 2010 and FY 2011</t>
  </si>
  <si>
    <t>C.1.a.:Summary of Federal TANF Expenditures in FY 2011</t>
  </si>
  <si>
    <t>C.1.b.:Federal TANF Expenditures on Assistance in FY 2011</t>
  </si>
  <si>
    <t>C.1.c.: Federal TANF Expenditures on Non-Assistance in FY 2011</t>
  </si>
  <si>
    <t xml:space="preserve">TRANSPORTATION </t>
  </si>
  <si>
    <t>C.1.d.: Federal TANF Expenditures on Non-Assistance Sub Categories in FY 2011</t>
  </si>
  <si>
    <t>All Funds
Percent of Total Funds Used</t>
  </si>
  <si>
    <t>All Funds</t>
  </si>
  <si>
    <t>All Funds as a 
Percent of Total Funds Used</t>
  </si>
  <si>
    <t>Federal Funds</t>
  </si>
  <si>
    <t>B.1.:Summary of Federal TANF and State MOE Expenditures in FY 2011</t>
  </si>
  <si>
    <t>B.2.: Federal TANF and State MOE Expenditures on Assistance in FY 2011</t>
  </si>
  <si>
    <t>B.3.: Federal TANF and State MOE Expenditures on Non-Assistance in FY 2011</t>
  </si>
  <si>
    <t xml:space="preserve">WORK RELATED ACTIVITIES </t>
  </si>
  <si>
    <t>B.4.: Federal TANF and State MOE Expenditures on Non-Assistance Sub Categories in FY 2011</t>
  </si>
  <si>
    <t>C.1.: Federal TANF Expenditures</t>
  </si>
  <si>
    <t>C.2.: State MOE Expenditures</t>
  </si>
  <si>
    <t>D: State Tables</t>
  </si>
  <si>
    <t>E.2.: State Family Assistance Grant (SFAG)</t>
  </si>
  <si>
    <t>E.3.: MOE in TANF</t>
  </si>
  <si>
    <t>E.4.: MOE in Separate State Programs</t>
  </si>
  <si>
    <t>E.5.: Contingency Funds</t>
  </si>
  <si>
    <t>E.6.: Emergency Contingency Funds (ARRA)</t>
  </si>
  <si>
    <t>E.7.: Supplemental Grants</t>
  </si>
  <si>
    <t>A: FY 2011 Overview Tables</t>
  </si>
  <si>
    <t>A.2.: Federal TANF and State MOE Expenditures by ACF-196 Spending Category: Comparisons between FY 2010 and FY 2011</t>
  </si>
  <si>
    <t>A.3.: Use of Federal TANF and State MOE Funds by Activity: Comparisons between FY 2010 and FY 2011</t>
  </si>
  <si>
    <t>B: Total Expenditures in FY 2011</t>
  </si>
  <si>
    <t>B.1.: Summary of Federal TANF and State MOE Expenditures in FY 2011</t>
  </si>
  <si>
    <t>B.4.: Federal TANF and State MOE Expenditures on Non-Assistance Sub Categories  in FY 2011</t>
  </si>
  <si>
    <t>C: FY 2011 Expenditures by Federal TANF and State MOE Funds</t>
  </si>
  <si>
    <t>C.1.a.: Summary of Federal TANF Expenditures in FY 2011</t>
  </si>
  <si>
    <t>C.1.b.: Federal TANF Expenditures on Assistance in FY 2011</t>
  </si>
  <si>
    <t>E: FY 2011 Expenditures by Funding Stream</t>
  </si>
  <si>
    <t>A.4.:Comparisons of MOE Spending between FY 2010 and FY 2011</t>
  </si>
  <si>
    <t>A.5.: Breakdown of Total TANF Federal Funds Available in FY 2011</t>
  </si>
  <si>
    <t>(State Family Assistance Grant, Emergency Contingency Funds,Supplemental Grants)</t>
  </si>
  <si>
    <t>(FY 2011 Federal Awards+Carryover from 
Previous Fiscal Years)</t>
  </si>
  <si>
    <t>(State Family Assistance Grant+Contingency Funds)</t>
  </si>
  <si>
    <t xml:space="preserve">TOTAL FEDERAL EXPENDITURES </t>
  </si>
  <si>
    <t>(Assistance + 
Non-Assistance)</t>
  </si>
  <si>
    <t>Wyoming: Federal TANF and State MOE Expenditures Summary by ACF-196 Spending Category, FY 2011</t>
  </si>
  <si>
    <t>Emergency Contingency Funds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</si>
</sst>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quot;$&quot;#,##0"/>
    <numFmt numFmtId="166" formatCode="0.0%"/>
  </numFmts>
  <fonts count="53">
    <font>
      <sz val="11"/>
      <color theme="1"/>
      <name val="Calibri"/>
      <family val="2"/>
      <scheme val="minor"/>
    </font>
    <font>
      <sz val="10"/>
      <color indexed="8"/>
      <name val="Arial"/>
      <family val="2"/>
    </font>
    <font>
      <sz val="7.5"/>
      <color indexed="8"/>
      <name val="Arial"/>
      <family val="2"/>
    </font>
    <font>
      <sz val="7.5"/>
      <color indexed="8"/>
      <name val="Arial"/>
      <family val="2"/>
    </font>
    <font>
      <sz val="10"/>
      <name val="Arial"/>
      <family val="2"/>
    </font>
    <font>
      <sz val="11"/>
      <color indexed="8"/>
      <name val="Calibri"/>
      <family val="2"/>
    </font>
    <font>
      <sz val="11"/>
      <color indexed="8"/>
      <name val="Arial"/>
      <family val="2"/>
    </font>
    <font>
      <b/>
      <sz val="7.5"/>
      <color indexed="8"/>
      <name val="Arial"/>
      <family val="2"/>
    </font>
    <font>
      <b/>
      <sz val="7.5"/>
      <color indexed="8"/>
      <name val="Arial"/>
      <family val="2"/>
    </font>
    <font>
      <sz val="11"/>
      <color indexed="8"/>
      <name val="Arial"/>
      <family val="2"/>
    </font>
    <font>
      <sz val="9"/>
      <color indexed="8"/>
      <name val="Arial"/>
      <family val="2"/>
    </font>
    <font>
      <b/>
      <sz val="7.55"/>
      <color indexed="8"/>
      <name val="Arial"/>
      <family val="2"/>
    </font>
    <font>
      <sz val="8"/>
      <name val="Calibri"/>
      <family val="2"/>
    </font>
    <font>
      <sz val="11"/>
      <color indexed="8"/>
      <name val="Arial "/>
    </font>
    <font>
      <sz val="11"/>
      <color indexed="8"/>
      <name val="Arial"/>
      <family val="2"/>
    </font>
    <font>
      <sz val="7.5"/>
      <color indexed="8"/>
      <name val="Arial"/>
      <family val="2"/>
    </font>
    <font>
      <b/>
      <sz val="7.5"/>
      <color indexed="8"/>
      <name val="Arial"/>
      <family val="2"/>
    </font>
    <font>
      <u/>
      <sz val="10"/>
      <color indexed="12"/>
      <name val="Arial"/>
      <family val="2"/>
    </font>
    <font>
      <sz val="11"/>
      <color rgb="FF000000"/>
      <name val="Arial"/>
      <family val="2"/>
    </font>
    <font>
      <sz val="11"/>
      <color theme="1"/>
      <name val="Arial"/>
      <family val="2"/>
    </font>
    <font>
      <b/>
      <sz val="12"/>
      <color indexed="8"/>
      <name val="Arial"/>
      <family val="2"/>
    </font>
    <font>
      <b/>
      <sz val="8"/>
      <color indexed="81"/>
      <name val="Tahoma"/>
      <family val="2"/>
    </font>
    <font>
      <sz val="8"/>
      <color indexed="81"/>
      <name val="Tahoma"/>
      <family val="2"/>
    </font>
    <font>
      <sz val="11"/>
      <name val="Arial"/>
      <family val="2"/>
    </font>
    <font>
      <sz val="12"/>
      <color indexed="8"/>
      <name val="Arial"/>
      <family val="2"/>
    </font>
    <font>
      <sz val="16"/>
      <color theme="1"/>
      <name val="Arial"/>
      <family val="2"/>
    </font>
    <font>
      <sz val="14"/>
      <color rgb="FF000000"/>
      <name val="Arial"/>
      <family val="2"/>
    </font>
    <font>
      <sz val="12"/>
      <color rgb="FF000000"/>
      <name val="Arial"/>
      <family val="2"/>
    </font>
    <font>
      <sz val="9"/>
      <color rgb="FF000000"/>
      <name val="Arial"/>
      <family val="2"/>
    </font>
    <font>
      <i/>
      <sz val="7.5"/>
      <color rgb="FF000000"/>
      <name val="Arial"/>
      <family val="2"/>
    </font>
    <font>
      <i/>
      <sz val="11"/>
      <color rgb="FF000000"/>
      <name val="Arial"/>
      <family val="2"/>
    </font>
    <font>
      <b/>
      <sz val="10"/>
      <color rgb="FF000000"/>
      <name val="Arial"/>
      <family val="2"/>
    </font>
    <font>
      <b/>
      <sz val="11"/>
      <color rgb="FF000000"/>
      <name val="Arial"/>
      <family val="2"/>
    </font>
    <font>
      <b/>
      <sz val="12"/>
      <color rgb="FF000000"/>
      <name val="Arial"/>
      <family val="2"/>
    </font>
    <font>
      <sz val="11"/>
      <color theme="1"/>
      <name val="Calibri"/>
      <family val="2"/>
    </font>
    <font>
      <sz val="14"/>
      <color indexed="8"/>
      <name val="Arial"/>
      <family val="2"/>
    </font>
    <font>
      <sz val="14"/>
      <color theme="1"/>
      <name val="Calibri"/>
      <family val="2"/>
      <scheme val="minor"/>
    </font>
    <font>
      <i/>
      <sz val="7.5"/>
      <color indexed="8"/>
      <name val="Arial"/>
      <family val="2"/>
    </font>
    <font>
      <i/>
      <sz val="11"/>
      <color indexed="8"/>
      <name val="Arial"/>
      <family val="2"/>
    </font>
    <font>
      <i/>
      <sz val="11"/>
      <color theme="1"/>
      <name val="Arial"/>
      <family val="2"/>
    </font>
    <font>
      <b/>
      <sz val="10"/>
      <color indexed="8"/>
      <name val="Arial"/>
      <family val="2"/>
    </font>
    <font>
      <b/>
      <sz val="11"/>
      <color indexed="8"/>
      <name val="Arial"/>
      <family val="2"/>
    </font>
    <font>
      <b/>
      <sz val="11"/>
      <color theme="1"/>
      <name val="Arial"/>
      <family val="2"/>
    </font>
    <font>
      <sz val="12"/>
      <color theme="1"/>
      <name val="Arial"/>
      <family val="2"/>
    </font>
    <font>
      <sz val="10"/>
      <color rgb="FF000000"/>
      <name val="Arial"/>
      <family val="2"/>
    </font>
    <font>
      <sz val="14"/>
      <color theme="1"/>
      <name val="Arial"/>
      <family val="2"/>
    </font>
    <font>
      <u/>
      <sz val="12"/>
      <color rgb="FF000000"/>
      <name val="Arial"/>
      <family val="2"/>
    </font>
    <font>
      <sz val="7.5"/>
      <name val="Arial"/>
      <family val="2"/>
    </font>
    <font>
      <u/>
      <sz val="11"/>
      <color theme="1"/>
      <name val="Arial"/>
      <family val="2"/>
    </font>
    <font>
      <u/>
      <sz val="11"/>
      <color indexed="8"/>
      <name val="Arial"/>
      <family val="2"/>
    </font>
    <font>
      <b/>
      <sz val="7.5"/>
      <name val="Arial"/>
      <family val="2"/>
    </font>
    <font>
      <b/>
      <sz val="12"/>
      <name val="Arial"/>
      <family val="2"/>
    </font>
    <font>
      <b/>
      <sz val="11"/>
      <name val="Arial"/>
      <family val="2"/>
    </font>
  </fonts>
  <fills count="18">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theme="0"/>
        <bgColor indexed="64"/>
      </patternFill>
    </fill>
    <fill>
      <patternFill patternType="solid">
        <fgColor rgb="FFFFFFFF"/>
        <bgColor indexed="64"/>
      </patternFill>
    </fill>
    <fill>
      <patternFill patternType="solid">
        <fgColor indexed="9"/>
        <bgColor indexed="64"/>
      </patternFill>
    </fill>
    <fill>
      <patternFill patternType="solid">
        <fgColor rgb="FF808080"/>
        <bgColor indexed="64"/>
      </patternFill>
    </fill>
    <fill>
      <patternFill patternType="solid">
        <fgColor theme="1" tint="0.499984740745262"/>
        <bgColor indexed="64"/>
      </patternFill>
    </fill>
    <fill>
      <patternFill patternType="solid">
        <fgColor indexed="23"/>
        <bgColor indexed="64"/>
      </patternFill>
    </fill>
    <fill>
      <patternFill patternType="solid">
        <fgColor rgb="FFC0C0C0"/>
        <bgColor rgb="FF000000"/>
      </patternFill>
    </fill>
    <fill>
      <patternFill patternType="solid">
        <fgColor rgb="FFFFFFFF"/>
        <bgColor rgb="FF000000"/>
      </patternFill>
    </fill>
    <fill>
      <patternFill patternType="solid">
        <fgColor rgb="FF808080"/>
        <bgColor rgb="FF000000"/>
      </patternFill>
    </fill>
    <fill>
      <patternFill patternType="solid">
        <fgColor rgb="FF7F7F7F"/>
        <bgColor rgb="FF000000"/>
      </patternFill>
    </fill>
    <fill>
      <patternFill patternType="solid">
        <fgColor theme="0" tint="-0.499984740745262"/>
        <bgColor indexed="64"/>
      </patternFill>
    </fill>
    <fill>
      <patternFill patternType="solid">
        <fgColor theme="0" tint="-0.249977111117893"/>
        <bgColor indexed="64"/>
      </patternFill>
    </fill>
    <fill>
      <patternFill patternType="solid">
        <fgColor theme="0" tint="-0.499984740745262"/>
        <bgColor rgb="FF000000"/>
      </patternFill>
    </fill>
    <fill>
      <patternFill patternType="solid">
        <fgColor theme="0"/>
        <bgColor rgb="FF000000"/>
      </patternFill>
    </fill>
  </fills>
  <borders count="126">
    <border>
      <left/>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top/>
      <bottom/>
      <diagonal/>
    </border>
    <border>
      <left style="thin">
        <color indexed="8"/>
      </left>
      <right style="thin">
        <color indexed="8"/>
      </right>
      <top/>
      <bottom style="thin">
        <color indexed="8"/>
      </bottom>
      <diagonal/>
    </border>
    <border>
      <left style="thin">
        <color indexed="64"/>
      </left>
      <right style="thin">
        <color indexed="64"/>
      </right>
      <top/>
      <bottom style="thin">
        <color indexed="64"/>
      </bottom>
      <diagonal/>
    </border>
    <border>
      <left style="thin">
        <color indexed="8"/>
      </left>
      <right/>
      <top style="thin">
        <color indexed="8"/>
      </top>
      <bottom style="thin">
        <color indexed="8"/>
      </bottom>
      <diagonal/>
    </border>
    <border>
      <left style="thin">
        <color indexed="8"/>
      </left>
      <right/>
      <top/>
      <bottom style="thin">
        <color indexed="8"/>
      </bottom>
      <diagonal/>
    </border>
    <border>
      <left/>
      <right style="thin">
        <color indexed="8"/>
      </right>
      <top/>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style="double">
        <color indexed="64"/>
      </right>
      <top style="thin">
        <color indexed="64"/>
      </top>
      <bottom/>
      <diagonal/>
    </border>
    <border>
      <left style="thin">
        <color indexed="8"/>
      </left>
      <right style="thin">
        <color indexed="64"/>
      </right>
      <top style="thin">
        <color indexed="64"/>
      </top>
      <bottom/>
      <diagonal/>
    </border>
    <border>
      <left/>
      <right style="thin">
        <color indexed="8"/>
      </right>
      <top/>
      <bottom style="thin">
        <color indexed="64"/>
      </bottom>
      <diagonal/>
    </border>
    <border>
      <left style="thin">
        <color indexed="64"/>
      </left>
      <right/>
      <top style="thin">
        <color indexed="64"/>
      </top>
      <bottom style="thin">
        <color indexed="64"/>
      </bottom>
      <diagonal/>
    </border>
    <border>
      <left style="thin">
        <color indexed="8"/>
      </left>
      <right/>
      <top/>
      <bottom style="thin">
        <color indexed="64"/>
      </bottom>
      <diagonal/>
    </border>
    <border>
      <left/>
      <right/>
      <top style="thin">
        <color indexed="64"/>
      </top>
      <bottom style="thin">
        <color indexed="64"/>
      </bottom>
      <diagonal/>
    </border>
    <border>
      <left/>
      <right/>
      <top/>
      <bottom style="thin">
        <color indexed="64"/>
      </bottom>
      <diagonal/>
    </border>
    <border>
      <left/>
      <right style="double">
        <color indexed="64"/>
      </right>
      <top/>
      <bottom style="thin">
        <color indexed="64"/>
      </bottom>
      <diagonal/>
    </border>
    <border>
      <left style="thin">
        <color indexed="8"/>
      </left>
      <right style="thin">
        <color indexed="64"/>
      </right>
      <top/>
      <bottom/>
      <diagonal/>
    </border>
    <border>
      <left style="thin">
        <color indexed="8"/>
      </left>
      <right/>
      <top style="thin">
        <color indexed="64"/>
      </top>
      <bottom/>
      <diagonal/>
    </border>
    <border>
      <left style="thin">
        <color indexed="64"/>
      </left>
      <right/>
      <top/>
      <bottom style="thin">
        <color indexed="64"/>
      </bottom>
      <diagonal/>
    </border>
    <border>
      <left style="thin">
        <color indexed="8"/>
      </left>
      <right style="thin">
        <color indexed="64"/>
      </right>
      <top/>
      <bottom style="thin">
        <color indexed="64"/>
      </bottom>
      <diagonal/>
    </border>
    <border>
      <left style="thin">
        <color indexed="8"/>
      </left>
      <right style="thin">
        <color indexed="8"/>
      </right>
      <top style="thin">
        <color indexed="64"/>
      </top>
      <bottom/>
      <diagonal/>
    </border>
    <border>
      <left style="thin">
        <color indexed="8"/>
      </left>
      <right style="thin">
        <color indexed="8"/>
      </right>
      <top/>
      <bottom style="thin">
        <color indexed="64"/>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style="thin">
        <color rgb="FF000000"/>
      </right>
      <top style="thin">
        <color rgb="FF000000"/>
      </top>
      <bottom style="thin">
        <color rgb="FF000000"/>
      </bottom>
      <diagonal/>
    </border>
    <border>
      <left style="thin">
        <color indexed="8"/>
      </left>
      <right/>
      <top style="thin">
        <color indexed="64"/>
      </top>
      <bottom style="thin">
        <color indexed="64"/>
      </bottom>
      <diagonal/>
    </border>
    <border>
      <left style="thin">
        <color indexed="64"/>
      </left>
      <right style="thin">
        <color indexed="64"/>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8"/>
      </bottom>
      <diagonal/>
    </border>
    <border>
      <left style="thin">
        <color indexed="8"/>
      </left>
      <right style="double">
        <color indexed="64"/>
      </right>
      <top/>
      <bottom/>
      <diagonal/>
    </border>
    <border>
      <left/>
      <right style="thin">
        <color indexed="64"/>
      </right>
      <top/>
      <bottom style="thin">
        <color indexed="64"/>
      </bottom>
      <diagonal/>
    </border>
    <border>
      <left style="thin">
        <color indexed="8"/>
      </left>
      <right style="double">
        <color indexed="64"/>
      </right>
      <top style="thin">
        <color indexed="8"/>
      </top>
      <bottom style="thin">
        <color indexed="8"/>
      </bottom>
      <diagonal/>
    </border>
    <border>
      <left/>
      <right style="double">
        <color indexed="64"/>
      </right>
      <top style="thin">
        <color indexed="64"/>
      </top>
      <bottom style="thin">
        <color indexed="64"/>
      </bottom>
      <diagonal/>
    </border>
    <border>
      <left/>
      <right style="thin">
        <color indexed="8"/>
      </right>
      <top/>
      <bottom style="thin">
        <color indexed="8"/>
      </bottom>
      <diagonal/>
    </border>
    <border>
      <left style="double">
        <color indexed="64"/>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rgb="FF000000"/>
      </left>
      <right style="double">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bottom/>
      <diagonal/>
    </border>
    <border>
      <left/>
      <right style="thin">
        <color indexed="64"/>
      </right>
      <top/>
      <bottom/>
      <diagonal/>
    </border>
    <border>
      <left style="thin">
        <color indexed="8"/>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8"/>
      </bottom>
      <diagonal/>
    </border>
    <border>
      <left style="double">
        <color indexed="64"/>
      </left>
      <right/>
      <top/>
      <bottom/>
      <diagonal/>
    </border>
    <border>
      <left style="thin">
        <color indexed="64"/>
      </left>
      <right style="double">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double">
        <color indexed="64"/>
      </right>
      <top/>
      <bottom style="medium">
        <color indexed="64"/>
      </bottom>
      <diagonal/>
    </border>
    <border>
      <left/>
      <right style="double">
        <color indexed="64"/>
      </right>
      <top/>
      <bottom style="medium">
        <color indexed="64"/>
      </bottom>
      <diagonal/>
    </border>
    <border>
      <left style="thin">
        <color indexed="64"/>
      </left>
      <right style="thin">
        <color indexed="64"/>
      </right>
      <top/>
      <bottom style="medium">
        <color indexed="64"/>
      </bottom>
      <diagonal/>
    </border>
    <border>
      <left style="double">
        <color indexed="64"/>
      </left>
      <right style="thin">
        <color indexed="64"/>
      </right>
      <top/>
      <bottom style="medium">
        <color indexed="64"/>
      </bottom>
      <diagonal/>
    </border>
    <border>
      <left style="thin">
        <color indexed="64"/>
      </left>
      <right style="double">
        <color indexed="64"/>
      </right>
      <top/>
      <bottom style="thin">
        <color indexed="64"/>
      </bottom>
      <diagonal/>
    </border>
    <border>
      <left style="double">
        <color indexed="64"/>
      </left>
      <right style="double">
        <color indexed="64"/>
      </right>
      <top style="medium">
        <color indexed="64"/>
      </top>
      <bottom style="thin">
        <color indexed="64"/>
      </bottom>
      <diagonal/>
    </border>
    <border>
      <left style="double">
        <color indexed="64"/>
      </left>
      <right style="thin">
        <color indexed="64"/>
      </right>
      <top style="medium">
        <color indexed="64"/>
      </top>
      <bottom style="thin">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medium">
        <color indexed="64"/>
      </bottom>
      <diagonal/>
    </border>
    <border>
      <left style="double">
        <color indexed="64"/>
      </left>
      <right style="double">
        <color indexed="64"/>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style="thin">
        <color indexed="64"/>
      </right>
      <top/>
      <bottom style="thin">
        <color indexed="64"/>
      </bottom>
      <diagonal/>
    </border>
    <border>
      <left style="double">
        <color indexed="64"/>
      </left>
      <right style="double">
        <color indexed="64"/>
      </right>
      <top style="thin">
        <color rgb="FF000000"/>
      </top>
      <bottom style="thin">
        <color rgb="FF000000"/>
      </bottom>
      <diagonal/>
    </border>
    <border>
      <left style="double">
        <color indexed="64"/>
      </left>
      <right style="double">
        <color indexed="64"/>
      </right>
      <top style="thin">
        <color rgb="FF000000"/>
      </top>
      <bottom style="thin">
        <color indexed="64"/>
      </bottom>
      <diagonal/>
    </border>
    <border>
      <left style="thin">
        <color indexed="64"/>
      </left>
      <right style="double">
        <color indexed="64"/>
      </right>
      <top style="thin">
        <color indexed="64"/>
      </top>
      <bottom style="thick">
        <color indexed="64"/>
      </bottom>
      <diagonal/>
    </border>
    <border>
      <left style="double">
        <color indexed="64"/>
      </left>
      <right style="double">
        <color indexed="64"/>
      </right>
      <top style="thin">
        <color indexed="64"/>
      </top>
      <bottom style="thick">
        <color indexed="64"/>
      </bottom>
      <diagonal/>
    </border>
    <border>
      <left/>
      <right style="double">
        <color indexed="64"/>
      </right>
      <top style="thin">
        <color indexed="64"/>
      </top>
      <bottom style="thick">
        <color indexed="64"/>
      </bottom>
      <diagonal/>
    </border>
    <border>
      <left style="double">
        <color indexed="64"/>
      </left>
      <right style="thin">
        <color indexed="64"/>
      </right>
      <top/>
      <bottom/>
      <diagonal/>
    </border>
    <border>
      <left style="thin">
        <color indexed="64"/>
      </left>
      <right style="double">
        <color indexed="64"/>
      </right>
      <top style="thick">
        <color indexed="64"/>
      </top>
      <bottom style="medium">
        <color indexed="64"/>
      </bottom>
      <diagonal/>
    </border>
    <border>
      <left style="double">
        <color indexed="64"/>
      </left>
      <right style="double">
        <color indexed="64"/>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double">
        <color indexed="64"/>
      </right>
      <top style="medium">
        <color indexed="64"/>
      </top>
      <bottom style="medium">
        <color indexed="64"/>
      </bottom>
      <diagonal/>
    </border>
    <border>
      <left style="double">
        <color indexed="64"/>
      </left>
      <right style="double">
        <color indexed="64"/>
      </right>
      <top style="medium">
        <color indexed="64"/>
      </top>
      <bottom style="medium">
        <color indexed="64"/>
      </bottom>
      <diagonal/>
    </border>
    <border>
      <left/>
      <right style="double">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8"/>
      </right>
      <top style="thin">
        <color indexed="8"/>
      </top>
      <bottom/>
      <diagonal/>
    </border>
    <border>
      <left style="thin">
        <color indexed="8"/>
      </left>
      <right style="double">
        <color indexed="64"/>
      </right>
      <top style="thin">
        <color indexed="8"/>
      </top>
      <bottom/>
      <diagonal/>
    </border>
    <border>
      <left style="thin">
        <color indexed="8"/>
      </left>
      <right style="double">
        <color indexed="64"/>
      </right>
      <top/>
      <bottom style="thin">
        <color indexed="8"/>
      </bottom>
      <diagonal/>
    </border>
    <border>
      <left style="thin">
        <color indexed="64"/>
      </left>
      <right style="thin">
        <color indexed="8"/>
      </right>
      <top style="thin">
        <color indexed="64"/>
      </top>
      <bottom/>
      <diagonal/>
    </border>
    <border>
      <left style="thin">
        <color indexed="64"/>
      </left>
      <right style="thin">
        <color indexed="8"/>
      </right>
      <top/>
      <bottom/>
      <diagonal/>
    </border>
    <border>
      <left style="thin">
        <color indexed="64"/>
      </left>
      <right style="thin">
        <color indexed="8"/>
      </right>
      <top/>
      <bottom style="thin">
        <color indexed="64"/>
      </bottom>
      <diagonal/>
    </border>
    <border>
      <left/>
      <right style="double">
        <color indexed="64"/>
      </right>
      <top style="thin">
        <color indexed="8"/>
      </top>
      <bottom style="thin">
        <color indexed="8"/>
      </bottom>
      <diagonal/>
    </border>
    <border>
      <left/>
      <right style="double">
        <color indexed="64"/>
      </right>
      <top style="thin">
        <color indexed="8"/>
      </top>
      <bottom style="thin">
        <color indexed="64"/>
      </bottom>
      <diagonal/>
    </border>
    <border>
      <left/>
      <right style="double">
        <color indexed="64"/>
      </right>
      <top style="thick">
        <color indexed="64"/>
      </top>
      <bottom style="medium">
        <color indexed="64"/>
      </bottom>
      <diagonal/>
    </border>
    <border>
      <left style="double">
        <color indexed="64"/>
      </left>
      <right style="thin">
        <color indexed="64"/>
      </right>
      <top style="thick">
        <color indexed="64"/>
      </top>
      <bottom style="medium">
        <color indexed="64"/>
      </bottom>
      <diagonal/>
    </border>
    <border>
      <left style="double">
        <color indexed="64"/>
      </left>
      <right/>
      <top/>
      <bottom style="medium">
        <color indexed="64"/>
      </bottom>
      <diagonal/>
    </border>
    <border>
      <left/>
      <right style="thin">
        <color indexed="64"/>
      </right>
      <top/>
      <bottom style="medium">
        <color indexed="64"/>
      </bottom>
      <diagonal/>
    </border>
    <border>
      <left style="medium">
        <color indexed="64"/>
      </left>
      <right style="double">
        <color indexed="64"/>
      </right>
      <top/>
      <bottom style="thin">
        <color indexed="64"/>
      </bottom>
      <diagonal/>
    </border>
    <border>
      <left/>
      <right style="double">
        <color indexed="64"/>
      </right>
      <top style="medium">
        <color indexed="64"/>
      </top>
      <bottom style="thin">
        <color indexed="64"/>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rgb="FF000000"/>
      </top>
      <bottom style="thin">
        <color rgb="FF000000"/>
      </bottom>
      <diagonal/>
    </border>
    <border>
      <left style="medium">
        <color indexed="64"/>
      </left>
      <right style="double">
        <color indexed="64"/>
      </right>
      <top/>
      <bottom style="thick">
        <color indexed="64"/>
      </bottom>
      <diagonal/>
    </border>
    <border>
      <left style="double">
        <color indexed="64"/>
      </left>
      <right style="thin">
        <color indexed="64"/>
      </right>
      <top style="thin">
        <color indexed="64"/>
      </top>
      <bottom style="thick">
        <color indexed="64"/>
      </bottom>
      <diagonal/>
    </border>
    <border>
      <left style="thin">
        <color indexed="64"/>
      </left>
      <right style="double">
        <color indexed="64"/>
      </right>
      <top/>
      <bottom style="thick">
        <color indexed="64"/>
      </bottom>
      <diagonal/>
    </border>
    <border>
      <left style="thin">
        <color indexed="64"/>
      </left>
      <right style="thin">
        <color indexed="64"/>
      </right>
      <top style="thin">
        <color indexed="64"/>
      </top>
      <bottom style="thick">
        <color indexed="64"/>
      </bottom>
      <diagonal/>
    </border>
    <border>
      <left style="medium">
        <color indexed="64"/>
      </left>
      <right style="double">
        <color indexed="64"/>
      </right>
      <top style="thick">
        <color indexed="64"/>
      </top>
      <bottom style="thin">
        <color indexed="64"/>
      </bottom>
      <diagonal/>
    </border>
    <border>
      <left style="thin">
        <color indexed="64"/>
      </left>
      <right style="thin">
        <color indexed="64"/>
      </right>
      <top style="thick">
        <color indexed="64"/>
      </top>
      <bottom/>
      <diagonal/>
    </border>
    <border>
      <left style="double">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thin">
        <color indexed="64"/>
      </bottom>
      <diagonal/>
    </border>
    <border>
      <left style="thin">
        <color indexed="8"/>
      </left>
      <right style="double">
        <color indexed="64"/>
      </right>
      <top style="medium">
        <color indexed="64"/>
      </top>
      <bottom style="thin">
        <color indexed="64"/>
      </bottom>
      <diagonal/>
    </border>
    <border>
      <left/>
      <right style="thin">
        <color indexed="64"/>
      </right>
      <top style="medium">
        <color indexed="64"/>
      </top>
      <bottom style="thin">
        <color indexed="64"/>
      </bottom>
      <diagonal/>
    </border>
    <border>
      <left style="double">
        <color indexed="64"/>
      </left>
      <right style="double">
        <color indexed="64"/>
      </right>
      <top style="thin">
        <color indexed="64"/>
      </top>
      <bottom/>
      <diagonal/>
    </border>
    <border>
      <left style="double">
        <color indexed="64"/>
      </left>
      <right style="thin">
        <color indexed="8"/>
      </right>
      <top style="thin">
        <color indexed="64"/>
      </top>
      <bottom/>
      <diagonal/>
    </border>
    <border>
      <left style="double">
        <color indexed="64"/>
      </left>
      <right style="double">
        <color indexed="64"/>
      </right>
      <top/>
      <bottom/>
      <diagonal/>
    </border>
    <border>
      <left style="double">
        <color indexed="64"/>
      </left>
      <right style="thin">
        <color indexed="8"/>
      </right>
      <top/>
      <bottom style="thin">
        <color indexed="8"/>
      </bottom>
      <diagonal/>
    </border>
    <border>
      <left style="double">
        <color indexed="64"/>
      </left>
      <right style="double">
        <color indexed="64"/>
      </right>
      <top style="thin">
        <color indexed="8"/>
      </top>
      <bottom style="thin">
        <color indexed="8"/>
      </bottom>
      <diagonal/>
    </border>
    <border>
      <left style="double">
        <color indexed="64"/>
      </left>
      <right style="double">
        <color indexed="64"/>
      </right>
      <top style="medium">
        <color indexed="64"/>
      </top>
      <bottom style="thin">
        <color indexed="8"/>
      </bottom>
      <diagonal/>
    </border>
    <border>
      <left style="double">
        <color indexed="64"/>
      </left>
      <right style="double">
        <color indexed="64"/>
      </right>
      <top/>
      <bottom style="thin">
        <color indexed="8"/>
      </bottom>
      <diagonal/>
    </border>
    <border>
      <left style="double">
        <color indexed="64"/>
      </left>
      <right style="double">
        <color indexed="64"/>
      </right>
      <top/>
      <bottom style="thick">
        <color indexed="64"/>
      </bottom>
      <diagonal/>
    </border>
    <border>
      <left style="double">
        <color indexed="64"/>
      </left>
      <right style="double">
        <color indexed="64"/>
      </right>
      <top/>
      <bottom style="medium">
        <color indexed="64"/>
      </bottom>
      <diagonal/>
    </border>
    <border>
      <left style="thin">
        <color indexed="64"/>
      </left>
      <right style="double">
        <color indexed="64"/>
      </right>
      <top style="thin">
        <color indexed="64"/>
      </top>
      <bottom/>
      <diagonal/>
    </border>
    <border>
      <left style="double">
        <color indexed="64"/>
      </left>
      <right style="double">
        <color indexed="64"/>
      </right>
      <top style="medium">
        <color indexed="64"/>
      </top>
      <bottom/>
      <diagonal/>
    </border>
    <border>
      <left style="double">
        <color indexed="64"/>
      </left>
      <right style="double">
        <color indexed="64"/>
      </right>
      <top style="thick">
        <color indexed="64"/>
      </top>
      <bottom/>
      <diagonal/>
    </border>
    <border>
      <left style="double">
        <color indexed="64"/>
      </left>
      <right style="thin">
        <color indexed="8"/>
      </right>
      <top/>
      <bottom/>
      <diagonal/>
    </border>
  </borders>
  <cellStyleXfs count="7">
    <xf numFmtId="0" fontId="0" fillId="0" borderId="0"/>
    <xf numFmtId="43" fontId="5" fillId="0" borderId="0" applyFont="0" applyFill="0" applyBorder="0" applyAlignment="0" applyProtection="0"/>
    <xf numFmtId="43" fontId="4" fillId="0" borderId="0" applyFont="0" applyFill="0" applyBorder="0" applyAlignment="0" applyProtection="0"/>
    <xf numFmtId="0" fontId="17" fillId="0" borderId="0" applyNumberFormat="0" applyFill="0" applyBorder="0" applyAlignment="0" applyProtection="0">
      <alignment vertical="top"/>
      <protection locked="0"/>
    </xf>
    <xf numFmtId="0" fontId="4" fillId="0" borderId="0" applyNumberFormat="0"/>
    <xf numFmtId="0" fontId="1" fillId="0" borderId="0"/>
    <xf numFmtId="9" fontId="4" fillId="0" borderId="0" applyFont="0" applyFill="0" applyBorder="0" applyAlignment="0" applyProtection="0"/>
  </cellStyleXfs>
  <cellXfs count="599">
    <xf numFmtId="0" fontId="0" fillId="0" borderId="0" xfId="0"/>
    <xf numFmtId="0" fontId="2" fillId="2" borderId="1" xfId="5" applyFont="1" applyFill="1" applyBorder="1" applyAlignment="1">
      <alignment horizontal="center" vertical="center" wrapText="1"/>
    </xf>
    <xf numFmtId="0" fontId="2" fillId="2" borderId="2" xfId="5" applyFont="1" applyFill="1" applyBorder="1" applyAlignment="1">
      <alignment vertical="center" wrapText="1"/>
    </xf>
    <xf numFmtId="0" fontId="2" fillId="2" borderId="2" xfId="0" applyFont="1" applyFill="1" applyBorder="1" applyAlignment="1">
      <alignment horizontal="center" vertical="center" wrapText="1"/>
    </xf>
    <xf numFmtId="0" fontId="6" fillId="0" borderId="0" xfId="0" applyFont="1"/>
    <xf numFmtId="3" fontId="6" fillId="0" borderId="0" xfId="0" applyNumberFormat="1" applyFont="1" applyFill="1"/>
    <xf numFmtId="0" fontId="6" fillId="0" borderId="0" xfId="0" applyFont="1" applyFill="1"/>
    <xf numFmtId="0" fontId="7" fillId="2" borderId="2"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2" xfId="5" applyFont="1" applyFill="1" applyBorder="1" applyAlignment="1">
      <alignment horizontal="center" vertical="center" wrapText="1"/>
    </xf>
    <xf numFmtId="0" fontId="1" fillId="0" borderId="0" xfId="5" applyFont="1"/>
    <xf numFmtId="0" fontId="9" fillId="0" borderId="3" xfId="5" applyFont="1" applyFill="1" applyBorder="1" applyAlignment="1">
      <alignment vertical="center" wrapText="1"/>
    </xf>
    <xf numFmtId="0" fontId="9" fillId="0" borderId="3" xfId="5" applyFont="1" applyBorder="1"/>
    <xf numFmtId="0" fontId="6" fillId="0" borderId="4" xfId="0" applyFont="1" applyBorder="1"/>
    <xf numFmtId="3" fontId="6" fillId="0" borderId="4" xfId="0" applyNumberFormat="1" applyFont="1" applyBorder="1"/>
    <xf numFmtId="0" fontId="9" fillId="0" borderId="3" xfId="0" applyFont="1" applyFill="1" applyBorder="1" applyAlignment="1">
      <alignment horizontal="left" vertical="center"/>
    </xf>
    <xf numFmtId="0" fontId="6" fillId="0" borderId="0" xfId="0" applyFont="1" applyAlignment="1">
      <alignment horizontal="left"/>
    </xf>
    <xf numFmtId="0" fontId="6" fillId="0" borderId="5" xfId="0" applyFont="1" applyBorder="1" applyAlignment="1">
      <alignment horizontal="left"/>
    </xf>
    <xf numFmtId="0" fontId="6" fillId="0" borderId="3" xfId="0" applyFont="1" applyFill="1" applyBorder="1" applyAlignment="1">
      <alignment horizontal="left" vertical="center"/>
    </xf>
    <xf numFmtId="164" fontId="10" fillId="0" borderId="0" xfId="1" applyNumberFormat="1" applyFont="1"/>
    <xf numFmtId="0" fontId="10" fillId="0" borderId="0" xfId="0" applyFont="1"/>
    <xf numFmtId="0" fontId="10" fillId="0" borderId="5" xfId="0" applyFont="1" applyBorder="1" applyAlignment="1">
      <alignment horizontal="left"/>
    </xf>
    <xf numFmtId="0" fontId="6" fillId="0" borderId="6" xfId="0" applyFont="1" applyFill="1" applyBorder="1" applyAlignment="1">
      <alignment horizontal="left" vertical="center"/>
    </xf>
    <xf numFmtId="0" fontId="6" fillId="0" borderId="3" xfId="0" applyFont="1" applyFill="1" applyBorder="1" applyAlignment="1">
      <alignment horizontal="left"/>
    </xf>
    <xf numFmtId="3" fontId="0" fillId="0" borderId="0" xfId="0" applyNumberFormat="1"/>
    <xf numFmtId="0" fontId="5" fillId="0" borderId="0" xfId="0" applyFont="1"/>
    <xf numFmtId="3" fontId="9" fillId="0" borderId="0" xfId="5" applyNumberFormat="1" applyFont="1" applyFill="1" applyBorder="1"/>
    <xf numFmtId="0" fontId="8" fillId="2" borderId="1" xfId="0" applyFont="1" applyFill="1" applyBorder="1" applyAlignment="1">
      <alignment horizontal="center" vertical="center" wrapText="1"/>
    </xf>
    <xf numFmtId="1" fontId="0" fillId="0" borderId="0" xfId="0" applyNumberFormat="1"/>
    <xf numFmtId="1" fontId="0" fillId="0" borderId="0" xfId="1" applyNumberFormat="1" applyFont="1"/>
    <xf numFmtId="0" fontId="9" fillId="0" borderId="8" xfId="0" applyFont="1" applyFill="1" applyBorder="1" applyAlignment="1">
      <alignment horizontal="left" vertical="center"/>
    </xf>
    <xf numFmtId="0" fontId="6" fillId="0" borderId="8" xfId="0" applyFont="1" applyFill="1" applyBorder="1" applyAlignment="1">
      <alignment horizontal="left" vertical="center"/>
    </xf>
    <xf numFmtId="0" fontId="6" fillId="0" borderId="4" xfId="0" applyFont="1" applyFill="1" applyBorder="1" applyAlignment="1">
      <alignment horizontal="left" vertical="center" wrapText="1"/>
    </xf>
    <xf numFmtId="0" fontId="6" fillId="0" borderId="9" xfId="0" applyFont="1" applyFill="1" applyBorder="1" applyAlignment="1">
      <alignment horizontal="left" vertical="center"/>
    </xf>
    <xf numFmtId="0" fontId="7" fillId="2" borderId="10" xfId="0" applyFont="1" applyFill="1" applyBorder="1" applyAlignment="1">
      <alignment horizontal="center" vertical="center" wrapText="1"/>
    </xf>
    <xf numFmtId="0" fontId="7" fillId="2" borderId="14"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7" fillId="2" borderId="2" xfId="5" applyFont="1" applyFill="1" applyBorder="1" applyAlignment="1">
      <alignment horizontal="center" vertical="center" wrapText="1"/>
    </xf>
    <xf numFmtId="0" fontId="2" fillId="2" borderId="2" xfId="5" applyFont="1" applyFill="1" applyBorder="1" applyAlignment="1">
      <alignment horizontal="center" vertical="center" wrapText="1"/>
    </xf>
    <xf numFmtId="0" fontId="8" fillId="2" borderId="10" xfId="5" applyFont="1" applyFill="1" applyBorder="1" applyAlignment="1">
      <alignment horizontal="center" vertical="center" wrapText="1"/>
    </xf>
    <xf numFmtId="0" fontId="7" fillId="2" borderId="10" xfId="5" applyFont="1" applyFill="1" applyBorder="1" applyAlignment="1">
      <alignment horizontal="center" vertical="center" wrapText="1"/>
    </xf>
    <xf numFmtId="0" fontId="2" fillId="2" borderId="10" xfId="5" applyFont="1" applyFill="1" applyBorder="1" applyAlignment="1">
      <alignment horizontal="center" vertical="center" wrapText="1"/>
    </xf>
    <xf numFmtId="0" fontId="7" fillId="2" borderId="15" xfId="5" applyFont="1" applyFill="1" applyBorder="1" applyAlignment="1">
      <alignment horizontal="center" vertical="center" wrapText="1"/>
    </xf>
    <xf numFmtId="0" fontId="2" fillId="2" borderId="22" xfId="5" applyFont="1" applyFill="1" applyBorder="1" applyAlignment="1">
      <alignment horizontal="center" vertical="center" wrapText="1"/>
    </xf>
    <xf numFmtId="0" fontId="6" fillId="0" borderId="0" xfId="0" applyFont="1"/>
    <xf numFmtId="0" fontId="6" fillId="0" borderId="4" xfId="0" applyFont="1" applyBorder="1"/>
    <xf numFmtId="0" fontId="0" fillId="0" borderId="0" xfId="0"/>
    <xf numFmtId="0" fontId="0" fillId="0" borderId="0" xfId="0"/>
    <xf numFmtId="0" fontId="7" fillId="2" borderId="2" xfId="0" applyFont="1" applyFill="1" applyBorder="1" applyAlignment="1">
      <alignment horizontal="center" vertical="center" wrapText="1"/>
    </xf>
    <xf numFmtId="0" fontId="7" fillId="3" borderId="27" xfId="0" applyFont="1" applyFill="1" applyBorder="1" applyAlignment="1">
      <alignment horizontal="center" vertical="center" wrapText="1"/>
    </xf>
    <xf numFmtId="165" fontId="14" fillId="3" borderId="4" xfId="1" applyNumberFormat="1" applyFont="1" applyFill="1" applyBorder="1"/>
    <xf numFmtId="165" fontId="14" fillId="3" borderId="4" xfId="0" applyNumberFormat="1" applyFont="1" applyFill="1" applyBorder="1"/>
    <xf numFmtId="165" fontId="19" fillId="0" borderId="29" xfId="0" applyNumberFormat="1" applyFont="1" applyBorder="1"/>
    <xf numFmtId="165" fontId="6" fillId="0" borderId="3" xfId="0" applyNumberFormat="1" applyFont="1" applyBorder="1"/>
    <xf numFmtId="165" fontId="6" fillId="0" borderId="4" xfId="0" applyNumberFormat="1" applyFont="1" applyBorder="1"/>
    <xf numFmtId="165" fontId="6" fillId="0" borderId="11" xfId="0" applyNumberFormat="1" applyFont="1" applyBorder="1"/>
    <xf numFmtId="165" fontId="6" fillId="0" borderId="13" xfId="0" applyNumberFormat="1" applyFont="1" applyBorder="1"/>
    <xf numFmtId="165" fontId="3" fillId="3" borderId="6" xfId="0" applyNumberFormat="1" applyFont="1" applyFill="1" applyBorder="1" applyAlignment="1">
      <alignment horizontal="right" vertical="top" wrapText="1"/>
    </xf>
    <xf numFmtId="165" fontId="3" fillId="3" borderId="3" xfId="0" applyNumberFormat="1" applyFont="1" applyFill="1" applyBorder="1" applyAlignment="1">
      <alignment horizontal="right" vertical="top" wrapText="1"/>
    </xf>
    <xf numFmtId="165" fontId="6" fillId="4" borderId="29" xfId="0" applyNumberFormat="1" applyFont="1" applyFill="1" applyBorder="1"/>
    <xf numFmtId="165" fontId="19" fillId="4" borderId="29" xfId="0" applyNumberFormat="1" applyFont="1" applyFill="1" applyBorder="1"/>
    <xf numFmtId="0" fontId="2" fillId="2" borderId="35" xfId="5" applyFont="1" applyFill="1" applyBorder="1" applyAlignment="1">
      <alignment horizontal="center" vertical="center" wrapText="1"/>
    </xf>
    <xf numFmtId="0" fontId="7" fillId="3" borderId="10" xfId="5" applyFont="1" applyFill="1" applyBorder="1" applyAlignment="1">
      <alignment horizontal="center" vertical="center" wrapText="1"/>
    </xf>
    <xf numFmtId="0" fontId="7" fillId="3" borderId="14" xfId="5" applyFont="1" applyFill="1" applyBorder="1" applyAlignment="1">
      <alignment horizontal="center" vertical="center" wrapText="1"/>
    </xf>
    <xf numFmtId="0" fontId="7" fillId="2" borderId="14" xfId="5" applyFont="1" applyFill="1" applyBorder="1" applyAlignment="1">
      <alignment horizontal="center" vertical="center" wrapText="1"/>
    </xf>
    <xf numFmtId="0" fontId="2" fillId="3" borderId="10" xfId="5" applyFont="1" applyFill="1" applyBorder="1" applyAlignment="1">
      <alignment horizontal="center" vertical="center" wrapText="1"/>
    </xf>
    <xf numFmtId="0" fontId="2" fillId="3" borderId="39" xfId="5" applyFont="1" applyFill="1" applyBorder="1" applyAlignment="1">
      <alignment horizontal="center" vertical="center" wrapText="1"/>
    </xf>
    <xf numFmtId="0" fontId="2" fillId="2" borderId="39" xfId="5" applyFont="1" applyFill="1" applyBorder="1" applyAlignment="1">
      <alignment horizontal="center" vertical="center" wrapText="1"/>
    </xf>
    <xf numFmtId="0" fontId="6" fillId="2" borderId="40" xfId="0" applyFont="1" applyFill="1" applyBorder="1"/>
    <xf numFmtId="0" fontId="6" fillId="2" borderId="7" xfId="0" applyFont="1" applyFill="1" applyBorder="1"/>
    <xf numFmtId="0" fontId="6" fillId="0" borderId="3" xfId="5" applyFont="1" applyFill="1" applyBorder="1" applyAlignment="1">
      <alignment vertical="center" wrapText="1"/>
    </xf>
    <xf numFmtId="165" fontId="6" fillId="0" borderId="3" xfId="5" applyNumberFormat="1" applyFont="1" applyFill="1" applyBorder="1" applyAlignment="1">
      <alignment vertical="center" wrapText="1"/>
    </xf>
    <xf numFmtId="165" fontId="6" fillId="0" borderId="41" xfId="5" applyNumberFormat="1" applyFont="1" applyFill="1" applyBorder="1" applyAlignment="1">
      <alignment vertical="center" wrapText="1"/>
    </xf>
    <xf numFmtId="165" fontId="6" fillId="0" borderId="28" xfId="5" applyNumberFormat="1" applyFont="1" applyBorder="1"/>
    <xf numFmtId="165" fontId="6" fillId="0" borderId="3" xfId="5" applyNumberFormat="1" applyFont="1" applyBorder="1"/>
    <xf numFmtId="165" fontId="6" fillId="0" borderId="41" xfId="5" applyNumberFormat="1" applyFont="1" applyBorder="1"/>
    <xf numFmtId="165" fontId="6" fillId="0" borderId="29" xfId="0" applyNumberFormat="1" applyFont="1" applyBorder="1"/>
    <xf numFmtId="0" fontId="6" fillId="0" borderId="3" xfId="5" applyFont="1" applyBorder="1"/>
    <xf numFmtId="165" fontId="6" fillId="0" borderId="3" xfId="5" applyNumberFormat="1" applyFont="1" applyFill="1" applyBorder="1"/>
    <xf numFmtId="0" fontId="6" fillId="0" borderId="3" xfId="0" applyFont="1" applyBorder="1"/>
    <xf numFmtId="0" fontId="6" fillId="6" borderId="3" xfId="0" applyFont="1" applyFill="1" applyBorder="1"/>
    <xf numFmtId="165" fontId="6" fillId="6" borderId="3" xfId="0" applyNumberFormat="1" applyFont="1" applyFill="1" applyBorder="1"/>
    <xf numFmtId="3" fontId="6" fillId="0" borderId="3" xfId="0" applyNumberFormat="1" applyFont="1" applyBorder="1"/>
    <xf numFmtId="3" fontId="6" fillId="4" borderId="3" xfId="0" applyNumberFormat="1" applyFont="1" applyFill="1" applyBorder="1"/>
    <xf numFmtId="0" fontId="6" fillId="0" borderId="29" xfId="0" applyFont="1" applyBorder="1"/>
    <xf numFmtId="165" fontId="6" fillId="0" borderId="12" xfId="0" applyNumberFormat="1" applyFont="1" applyBorder="1"/>
    <xf numFmtId="3" fontId="6" fillId="0" borderId="29" xfId="0" applyNumberFormat="1" applyFont="1" applyBorder="1"/>
    <xf numFmtId="165" fontId="18" fillId="4" borderId="31" xfId="0" applyNumberFormat="1" applyFont="1" applyFill="1" applyBorder="1" applyAlignment="1">
      <alignment horizontal="right" vertical="top" wrapText="1"/>
    </xf>
    <xf numFmtId="165" fontId="0" fillId="0" borderId="0" xfId="0" applyNumberFormat="1"/>
    <xf numFmtId="165" fontId="18" fillId="4" borderId="33" xfId="0" applyNumberFormat="1" applyFont="1" applyFill="1" applyBorder="1" applyAlignment="1">
      <alignment horizontal="right" vertical="top" wrapText="1"/>
    </xf>
    <xf numFmtId="165" fontId="6" fillId="0" borderId="0" xfId="0" applyNumberFormat="1" applyFont="1" applyFill="1" applyBorder="1"/>
    <xf numFmtId="0" fontId="6" fillId="0" borderId="8" xfId="0" applyFont="1" applyBorder="1"/>
    <xf numFmtId="165" fontId="6" fillId="0" borderId="1" xfId="0" applyNumberFormat="1" applyFont="1" applyBorder="1"/>
    <xf numFmtId="0" fontId="19" fillId="0" borderId="29" xfId="0" applyFont="1" applyBorder="1"/>
    <xf numFmtId="165" fontId="6" fillId="0" borderId="8" xfId="0" applyNumberFormat="1" applyFont="1" applyBorder="1"/>
    <xf numFmtId="0" fontId="7" fillId="7" borderId="10" xfId="5" applyFont="1" applyFill="1" applyBorder="1" applyAlignment="1">
      <alignment horizontal="center" vertical="center" wrapText="1"/>
    </xf>
    <xf numFmtId="0" fontId="2" fillId="8" borderId="22" xfId="5" applyFont="1" applyFill="1" applyBorder="1" applyAlignment="1">
      <alignment horizontal="center" vertical="center" wrapText="1"/>
    </xf>
    <xf numFmtId="0" fontId="7" fillId="8" borderId="10" xfId="5" applyFont="1" applyFill="1" applyBorder="1" applyAlignment="1">
      <alignment horizontal="center" vertical="center" wrapText="1"/>
    </xf>
    <xf numFmtId="165" fontId="6" fillId="8" borderId="3" xfId="5" applyNumberFormat="1" applyFont="1" applyFill="1" applyBorder="1" applyAlignment="1">
      <alignment vertical="center" wrapText="1"/>
    </xf>
    <xf numFmtId="165" fontId="6" fillId="8" borderId="3" xfId="5" applyNumberFormat="1" applyFont="1" applyFill="1" applyBorder="1"/>
    <xf numFmtId="0" fontId="7" fillId="8" borderId="14" xfId="5" applyFont="1" applyFill="1" applyBorder="1" applyAlignment="1">
      <alignment horizontal="center" vertical="center" wrapText="1"/>
    </xf>
    <xf numFmtId="0" fontId="2" fillId="8" borderId="10" xfId="5" applyFont="1" applyFill="1" applyBorder="1" applyAlignment="1">
      <alignment horizontal="center" vertical="center" wrapText="1"/>
    </xf>
    <xf numFmtId="0" fontId="2" fillId="8" borderId="39" xfId="5" applyFont="1" applyFill="1" applyBorder="1" applyAlignment="1">
      <alignment horizontal="center" vertical="center" wrapText="1"/>
    </xf>
    <xf numFmtId="165" fontId="6" fillId="8" borderId="41" xfId="5" applyNumberFormat="1" applyFont="1" applyFill="1" applyBorder="1"/>
    <xf numFmtId="165" fontId="0" fillId="8" borderId="3" xfId="0" applyNumberFormat="1" applyFill="1" applyBorder="1"/>
    <xf numFmtId="165" fontId="0" fillId="8" borderId="41" xfId="0" applyNumberFormat="1" applyFill="1" applyBorder="1"/>
    <xf numFmtId="0" fontId="7" fillId="2" borderId="2" xfId="0" applyFont="1" applyFill="1" applyBorder="1" applyAlignment="1">
      <alignment horizontal="center" vertical="center" wrapText="1"/>
    </xf>
    <xf numFmtId="165" fontId="6" fillId="4" borderId="3" xfId="5" applyNumberFormat="1" applyFont="1" applyFill="1" applyBorder="1"/>
    <xf numFmtId="0" fontId="2" fillId="9" borderId="35" xfId="5" applyFont="1" applyFill="1" applyBorder="1" applyAlignment="1">
      <alignment horizontal="center" vertical="center" wrapText="1"/>
    </xf>
    <xf numFmtId="0" fontId="7" fillId="9" borderId="10" xfId="5" applyFont="1" applyFill="1" applyBorder="1" applyAlignment="1">
      <alignment horizontal="center" vertical="center" wrapText="1"/>
    </xf>
    <xf numFmtId="165" fontId="6" fillId="9" borderId="3" xfId="5" applyNumberFormat="1" applyFont="1" applyFill="1" applyBorder="1" applyAlignment="1">
      <alignment vertical="center" wrapText="1"/>
    </xf>
    <xf numFmtId="165" fontId="6" fillId="6" borderId="41" xfId="0" applyNumberFormat="1" applyFont="1" applyFill="1" applyBorder="1"/>
    <xf numFmtId="165" fontId="6" fillId="0" borderId="28" xfId="0" applyNumberFormat="1" applyFont="1" applyBorder="1"/>
    <xf numFmtId="165" fontId="6" fillId="0" borderId="41" xfId="0" applyNumberFormat="1" applyFont="1" applyBorder="1"/>
    <xf numFmtId="165" fontId="6" fillId="0" borderId="46" xfId="0" applyNumberFormat="1" applyFont="1" applyFill="1" applyBorder="1"/>
    <xf numFmtId="165" fontId="6" fillId="9" borderId="3" xfId="5" applyNumberFormat="1" applyFont="1" applyFill="1" applyBorder="1"/>
    <xf numFmtId="165" fontId="6" fillId="0" borderId="29" xfId="0" applyNumberFormat="1" applyFont="1" applyFill="1" applyBorder="1"/>
    <xf numFmtId="3" fontId="6" fillId="0" borderId="7" xfId="0" applyNumberFormat="1" applyFont="1" applyBorder="1"/>
    <xf numFmtId="165" fontId="6" fillId="0" borderId="47" xfId="0" applyNumberFormat="1" applyFont="1" applyBorder="1"/>
    <xf numFmtId="165" fontId="18" fillId="5" borderId="31" xfId="0" applyNumberFormat="1" applyFont="1" applyFill="1" applyBorder="1" applyAlignment="1">
      <alignment horizontal="right" vertical="top" wrapText="1"/>
    </xf>
    <xf numFmtId="165" fontId="23" fillId="4" borderId="31" xfId="0" applyNumberFormat="1" applyFont="1" applyFill="1" applyBorder="1" applyAlignment="1">
      <alignment horizontal="right" vertical="top" wrapText="1"/>
    </xf>
    <xf numFmtId="165" fontId="23" fillId="4" borderId="3" xfId="0" applyNumberFormat="1" applyFont="1" applyFill="1" applyBorder="1" applyAlignment="1">
      <alignment horizontal="right" vertical="center" wrapText="1"/>
    </xf>
    <xf numFmtId="0" fontId="7" fillId="2" borderId="15" xfId="0" applyFont="1" applyFill="1" applyBorder="1" applyAlignment="1">
      <alignment horizontal="center" vertical="center" wrapText="1"/>
    </xf>
    <xf numFmtId="165" fontId="6" fillId="4" borderId="3" xfId="0" applyNumberFormat="1" applyFont="1" applyFill="1" applyBorder="1" applyAlignment="1">
      <alignment horizontal="right"/>
    </xf>
    <xf numFmtId="165" fontId="6" fillId="4" borderId="6" xfId="0" applyNumberFormat="1" applyFont="1" applyFill="1" applyBorder="1" applyAlignment="1">
      <alignment horizontal="right" vertical="top" wrapText="1"/>
    </xf>
    <xf numFmtId="165" fontId="6" fillId="4" borderId="3" xfId="0" applyNumberFormat="1" applyFont="1" applyFill="1" applyBorder="1" applyAlignment="1">
      <alignment horizontal="right" vertical="top" wrapText="1"/>
    </xf>
    <xf numFmtId="165" fontId="6" fillId="4" borderId="4" xfId="0" applyNumberFormat="1" applyFont="1" applyFill="1" applyBorder="1"/>
    <xf numFmtId="165" fontId="6" fillId="4" borderId="12" xfId="0" applyNumberFormat="1" applyFont="1" applyFill="1" applyBorder="1"/>
    <xf numFmtId="165" fontId="6" fillId="4" borderId="11" xfId="0" applyNumberFormat="1" applyFont="1" applyFill="1" applyBorder="1"/>
    <xf numFmtId="165" fontId="18" fillId="4" borderId="48" xfId="0" applyNumberFormat="1" applyFont="1" applyFill="1" applyBorder="1" applyAlignment="1">
      <alignment horizontal="right" vertical="top" wrapText="1"/>
    </xf>
    <xf numFmtId="165" fontId="18" fillId="4" borderId="49" xfId="0" applyNumberFormat="1" applyFont="1" applyFill="1" applyBorder="1" applyAlignment="1">
      <alignment horizontal="right" vertical="top" wrapText="1"/>
    </xf>
    <xf numFmtId="0" fontId="6" fillId="0" borderId="50" xfId="0" applyFont="1" applyBorder="1"/>
    <xf numFmtId="165" fontId="6" fillId="0" borderId="13" xfId="5" applyNumberFormat="1" applyFont="1" applyBorder="1"/>
    <xf numFmtId="165" fontId="18" fillId="4" borderId="29" xfId="0" applyNumberFormat="1" applyFont="1" applyFill="1" applyBorder="1" applyAlignment="1">
      <alignment horizontal="right" vertical="top" wrapText="1"/>
    </xf>
    <xf numFmtId="0" fontId="8" fillId="2" borderId="10" xfId="0" applyFont="1" applyFill="1" applyBorder="1" applyAlignment="1">
      <alignment horizontal="center" vertical="center" wrapText="1"/>
    </xf>
    <xf numFmtId="0" fontId="2" fillId="2" borderId="10" xfId="0" applyFont="1" applyFill="1" applyBorder="1" applyAlignment="1">
      <alignment horizontal="center" vertical="center" wrapText="1"/>
    </xf>
    <xf numFmtId="165" fontId="6" fillId="0" borderId="4" xfId="1" applyNumberFormat="1" applyFont="1" applyBorder="1"/>
    <xf numFmtId="165" fontId="6" fillId="0" borderId="4" xfId="1" applyNumberFormat="1" applyFont="1" applyBorder="1" applyAlignment="1">
      <alignment horizontal="right"/>
    </xf>
    <xf numFmtId="165" fontId="6" fillId="3" borderId="4" xfId="1" applyNumberFormat="1" applyFont="1" applyFill="1" applyBorder="1" applyAlignment="1">
      <alignment horizontal="right"/>
    </xf>
    <xf numFmtId="165" fontId="6" fillId="0" borderId="12" xfId="1" applyNumberFormat="1" applyFont="1" applyBorder="1"/>
    <xf numFmtId="165" fontId="6" fillId="0" borderId="11" xfId="1" applyNumberFormat="1" applyFont="1" applyBorder="1"/>
    <xf numFmtId="165" fontId="6" fillId="0" borderId="28" xfId="5" applyNumberFormat="1" applyFont="1" applyFill="1" applyBorder="1" applyAlignment="1">
      <alignment vertical="center" wrapText="1"/>
    </xf>
    <xf numFmtId="0" fontId="9" fillId="0" borderId="8" xfId="5" applyFont="1" applyFill="1" applyBorder="1" applyAlignment="1">
      <alignment vertical="center" wrapText="1"/>
    </xf>
    <xf numFmtId="0" fontId="9" fillId="0" borderId="8" xfId="5" applyFont="1" applyBorder="1"/>
    <xf numFmtId="0" fontId="24" fillId="2" borderId="51" xfId="0" applyFont="1" applyFill="1" applyBorder="1" applyAlignment="1">
      <alignment horizontal="center" wrapText="1"/>
    </xf>
    <xf numFmtId="165" fontId="18" fillId="0" borderId="31" xfId="5" applyNumberFormat="1" applyFont="1" applyFill="1" applyBorder="1"/>
    <xf numFmtId="165" fontId="6" fillId="4" borderId="52" xfId="0" applyNumberFormat="1" applyFont="1" applyFill="1" applyBorder="1" applyAlignment="1">
      <alignment horizontal="right"/>
    </xf>
    <xf numFmtId="0" fontId="24" fillId="2" borderId="0" xfId="0" applyFont="1" applyFill="1" applyBorder="1" applyAlignment="1">
      <alignment horizontal="center"/>
    </xf>
    <xf numFmtId="0" fontId="24" fillId="2" borderId="53" xfId="0" applyFont="1" applyFill="1" applyBorder="1" applyAlignment="1">
      <alignment horizontal="center" wrapText="1"/>
    </xf>
    <xf numFmtId="0" fontId="24" fillId="2" borderId="54" xfId="0" applyFont="1" applyFill="1" applyBorder="1" applyAlignment="1">
      <alignment horizontal="center" wrapText="1"/>
    </xf>
    <xf numFmtId="0" fontId="24" fillId="2" borderId="12" xfId="0" applyFont="1" applyFill="1" applyBorder="1" applyAlignment="1">
      <alignment horizontal="center" wrapText="1"/>
    </xf>
    <xf numFmtId="0" fontId="24" fillId="2" borderId="30" xfId="0" applyFont="1" applyFill="1" applyBorder="1" applyAlignment="1">
      <alignment horizontal="center" wrapText="1"/>
    </xf>
    <xf numFmtId="0" fontId="24" fillId="2" borderId="29" xfId="0" applyFont="1" applyFill="1" applyBorder="1" applyAlignment="1">
      <alignment horizontal="center" wrapText="1"/>
    </xf>
    <xf numFmtId="0" fontId="24" fillId="2" borderId="0" xfId="0" applyFont="1" applyFill="1" applyBorder="1" applyAlignment="1">
      <alignment horizontal="center" wrapText="1"/>
    </xf>
    <xf numFmtId="0" fontId="24" fillId="2" borderId="47" xfId="0" applyFont="1" applyFill="1" applyBorder="1" applyAlignment="1">
      <alignment horizontal="center" wrapText="1"/>
    </xf>
    <xf numFmtId="165" fontId="18" fillId="0" borderId="29" xfId="1" applyNumberFormat="1" applyFont="1" applyFill="1" applyBorder="1"/>
    <xf numFmtId="165" fontId="18" fillId="0" borderId="29" xfId="0" applyNumberFormat="1" applyFont="1" applyFill="1" applyBorder="1"/>
    <xf numFmtId="165" fontId="18" fillId="0" borderId="29" xfId="1" applyNumberFormat="1" applyFont="1" applyFill="1" applyBorder="1" applyAlignment="1">
      <alignment horizontal="right"/>
    </xf>
    <xf numFmtId="0" fontId="24" fillId="2" borderId="2" xfId="5" applyFont="1" applyFill="1" applyBorder="1" applyAlignment="1">
      <alignment horizontal="center" wrapText="1"/>
    </xf>
    <xf numFmtId="165" fontId="19" fillId="4" borderId="12" xfId="0" applyNumberFormat="1" applyFont="1" applyFill="1" applyBorder="1" applyAlignment="1">
      <alignment horizontal="right"/>
    </xf>
    <xf numFmtId="165" fontId="6" fillId="4" borderId="41" xfId="5" applyNumberFormat="1" applyFont="1" applyFill="1" applyBorder="1" applyAlignment="1">
      <alignment vertical="center" wrapText="1"/>
    </xf>
    <xf numFmtId="0" fontId="19" fillId="4" borderId="29" xfId="0" applyFont="1" applyFill="1" applyBorder="1"/>
    <xf numFmtId="0" fontId="7" fillId="2" borderId="36" xfId="5" applyFont="1" applyFill="1" applyBorder="1" applyAlignment="1">
      <alignment horizontal="center" vertical="center" wrapText="1"/>
    </xf>
    <xf numFmtId="0" fontId="7" fillId="2" borderId="2" xfId="0" applyFont="1" applyFill="1" applyBorder="1" applyAlignment="1">
      <alignment horizontal="center" vertical="center" wrapText="1"/>
    </xf>
    <xf numFmtId="0" fontId="2" fillId="2" borderId="55" xfId="5" applyFont="1" applyFill="1" applyBorder="1" applyAlignment="1">
      <alignment horizontal="center" vertical="center" wrapText="1"/>
    </xf>
    <xf numFmtId="0" fontId="7" fillId="7" borderId="2" xfId="5" applyFont="1" applyFill="1" applyBorder="1" applyAlignment="1">
      <alignment horizontal="center" vertical="center" wrapText="1"/>
    </xf>
    <xf numFmtId="3" fontId="7" fillId="7" borderId="2" xfId="5" applyNumberFormat="1" applyFont="1" applyFill="1" applyBorder="1" applyAlignment="1">
      <alignment horizontal="center" wrapText="1"/>
    </xf>
    <xf numFmtId="0" fontId="6" fillId="7" borderId="40" xfId="0" applyFont="1" applyFill="1" applyBorder="1"/>
    <xf numFmtId="0" fontId="6" fillId="7" borderId="7" xfId="0" applyFont="1" applyFill="1" applyBorder="1"/>
    <xf numFmtId="165" fontId="6" fillId="3" borderId="28" xfId="0" applyNumberFormat="1" applyFont="1" applyFill="1" applyBorder="1"/>
    <xf numFmtId="165" fontId="6" fillId="3" borderId="41" xfId="0" applyNumberFormat="1" applyFont="1" applyFill="1" applyBorder="1"/>
    <xf numFmtId="165" fontId="6" fillId="7" borderId="11" xfId="0" applyNumberFormat="1" applyFont="1" applyFill="1" applyBorder="1"/>
    <xf numFmtId="165" fontId="6" fillId="7" borderId="29" xfId="0" applyNumberFormat="1" applyFont="1" applyFill="1" applyBorder="1"/>
    <xf numFmtId="0" fontId="7" fillId="2" borderId="2" xfId="0" applyFont="1" applyFill="1" applyBorder="1" applyAlignment="1">
      <alignment horizontal="center" vertical="center" wrapText="1"/>
    </xf>
    <xf numFmtId="0" fontId="7" fillId="2" borderId="36" xfId="5" applyFont="1" applyFill="1" applyBorder="1" applyAlignment="1">
      <alignment horizontal="center" vertical="center" wrapText="1"/>
    </xf>
    <xf numFmtId="0" fontId="7" fillId="2" borderId="2" xfId="0" applyFont="1" applyFill="1" applyBorder="1" applyAlignment="1">
      <alignment horizontal="center" vertical="center" wrapText="1"/>
    </xf>
    <xf numFmtId="0" fontId="27" fillId="10" borderId="59" xfId="0" applyFont="1" applyFill="1" applyBorder="1" applyAlignment="1">
      <alignment horizontal="center"/>
    </xf>
    <xf numFmtId="0" fontId="27" fillId="10" borderId="60" xfId="0" applyFont="1" applyFill="1" applyBorder="1" applyAlignment="1">
      <alignment horizontal="center"/>
    </xf>
    <xf numFmtId="0" fontId="27" fillId="10" borderId="61" xfId="0" applyFont="1" applyFill="1" applyBorder="1" applyAlignment="1">
      <alignment horizontal="center" wrapText="1"/>
    </xf>
    <xf numFmtId="0" fontId="27" fillId="10" borderId="62" xfId="0" applyFont="1" applyFill="1" applyBorder="1" applyAlignment="1">
      <alignment horizontal="center"/>
    </xf>
    <xf numFmtId="0" fontId="27" fillId="10" borderId="62" xfId="0" applyFont="1" applyFill="1" applyBorder="1" applyAlignment="1">
      <alignment horizontal="center" wrapText="1"/>
    </xf>
    <xf numFmtId="0" fontId="28" fillId="11" borderId="63" xfId="0" applyFont="1" applyFill="1" applyBorder="1" applyAlignment="1">
      <alignment horizontal="left" vertical="center" wrapText="1"/>
    </xf>
    <xf numFmtId="165" fontId="18" fillId="0" borderId="21" xfId="0" applyNumberFormat="1" applyFont="1" applyBorder="1" applyAlignment="1">
      <alignment horizontal="right"/>
    </xf>
    <xf numFmtId="165" fontId="18" fillId="0" borderId="64" xfId="0" applyNumberFormat="1" applyFont="1" applyBorder="1" applyAlignment="1">
      <alignment horizontal="right"/>
    </xf>
    <xf numFmtId="166" fontId="18" fillId="0" borderId="65" xfId="0" applyNumberFormat="1" applyFont="1" applyBorder="1" applyAlignment="1">
      <alignment horizontal="right"/>
    </xf>
    <xf numFmtId="0" fontId="29" fillId="11" borderId="12" xfId="0" applyFont="1" applyFill="1" applyBorder="1" applyAlignment="1">
      <alignment horizontal="right" vertical="center" wrapText="1"/>
    </xf>
    <xf numFmtId="165" fontId="30" fillId="0" borderId="42" xfId="0" applyNumberFormat="1" applyFont="1" applyBorder="1" applyAlignment="1">
      <alignment horizontal="right"/>
    </xf>
    <xf numFmtId="165" fontId="30" fillId="0" borderId="47" xfId="0" applyNumberFormat="1" applyFont="1" applyBorder="1" applyAlignment="1">
      <alignment horizontal="right"/>
    </xf>
    <xf numFmtId="165" fontId="30" fillId="0" borderId="66" xfId="0" applyNumberFormat="1" applyFont="1" applyBorder="1" applyAlignment="1">
      <alignment horizontal="right"/>
    </xf>
    <xf numFmtId="166" fontId="30" fillId="0" borderId="47" xfId="0" applyNumberFormat="1" applyFont="1" applyBorder="1" applyAlignment="1">
      <alignment horizontal="right"/>
    </xf>
    <xf numFmtId="165" fontId="30" fillId="12" borderId="47" xfId="0" applyNumberFormat="1" applyFont="1" applyFill="1" applyBorder="1" applyAlignment="1">
      <alignment horizontal="right"/>
    </xf>
    <xf numFmtId="165" fontId="30" fillId="0" borderId="46" xfId="0" applyNumberFormat="1" applyFont="1" applyBorder="1" applyAlignment="1">
      <alignment horizontal="right"/>
    </xf>
    <xf numFmtId="0" fontId="28" fillId="11" borderId="12" xfId="0" applyFont="1" applyFill="1" applyBorder="1" applyAlignment="1">
      <alignment horizontal="left" vertical="center" wrapText="1"/>
    </xf>
    <xf numFmtId="165" fontId="18" fillId="0" borderId="46" xfId="0" applyNumberFormat="1" applyFont="1" applyBorder="1" applyAlignment="1">
      <alignment horizontal="right"/>
    </xf>
    <xf numFmtId="165" fontId="18" fillId="0" borderId="42" xfId="0" applyNumberFormat="1" applyFont="1" applyBorder="1" applyAlignment="1">
      <alignment horizontal="right"/>
    </xf>
    <xf numFmtId="165" fontId="18" fillId="0" borderId="66" xfId="0" applyNumberFormat="1" applyFont="1" applyBorder="1" applyAlignment="1">
      <alignment horizontal="right"/>
    </xf>
    <xf numFmtId="166" fontId="18" fillId="0" borderId="47" xfId="0" applyNumberFormat="1" applyFont="1" applyBorder="1" applyAlignment="1">
      <alignment horizontal="right"/>
    </xf>
    <xf numFmtId="165" fontId="30" fillId="0" borderId="46" xfId="0" applyNumberFormat="1" applyFont="1" applyBorder="1"/>
    <xf numFmtId="165" fontId="30" fillId="0" borderId="11" xfId="0" applyNumberFormat="1" applyFont="1" applyBorder="1"/>
    <xf numFmtId="165" fontId="30" fillId="13" borderId="11" xfId="0" applyNumberFormat="1" applyFont="1" applyFill="1" applyBorder="1" applyAlignment="1">
      <alignment horizontal="right"/>
    </xf>
    <xf numFmtId="0" fontId="31" fillId="11" borderId="67" xfId="0" applyFont="1" applyFill="1" applyBorder="1" applyAlignment="1">
      <alignment horizontal="left" vertical="center" wrapText="1"/>
    </xf>
    <xf numFmtId="165" fontId="32" fillId="0" borderId="68" xfId="0" applyNumberFormat="1" applyFont="1" applyBorder="1" applyAlignment="1">
      <alignment horizontal="right"/>
    </xf>
    <xf numFmtId="165" fontId="32" fillId="0" borderId="69" xfId="0" applyNumberFormat="1" applyFont="1" applyBorder="1" applyAlignment="1">
      <alignment horizontal="right"/>
    </xf>
    <xf numFmtId="166" fontId="32" fillId="0" borderId="70" xfId="0" applyNumberFormat="1" applyFont="1" applyBorder="1" applyAlignment="1">
      <alignment horizontal="right"/>
    </xf>
    <xf numFmtId="165" fontId="18" fillId="11" borderId="71" xfId="5" applyNumberFormat="1" applyFont="1" applyFill="1" applyBorder="1" applyAlignment="1">
      <alignment horizontal="right"/>
    </xf>
    <xf numFmtId="165" fontId="18" fillId="13" borderId="11" xfId="0" applyNumberFormat="1" applyFont="1" applyFill="1" applyBorder="1" applyAlignment="1">
      <alignment horizontal="right"/>
    </xf>
    <xf numFmtId="165" fontId="18" fillId="0" borderId="72" xfId="5" applyNumberFormat="1" applyFont="1" applyFill="1" applyBorder="1" applyAlignment="1">
      <alignment horizontal="right"/>
    </xf>
    <xf numFmtId="165" fontId="18" fillId="13" borderId="42" xfId="0" applyNumberFormat="1" applyFont="1" applyFill="1" applyBorder="1" applyAlignment="1">
      <alignment horizontal="right"/>
    </xf>
    <xf numFmtId="0" fontId="31" fillId="11" borderId="73" xfId="0" applyFont="1" applyFill="1" applyBorder="1" applyAlignment="1">
      <alignment horizontal="left" vertical="center" wrapText="1"/>
    </xf>
    <xf numFmtId="165" fontId="32" fillId="0" borderId="74" xfId="0" applyNumberFormat="1" applyFont="1" applyBorder="1" applyAlignment="1">
      <alignment horizontal="right"/>
    </xf>
    <xf numFmtId="165" fontId="18" fillId="13" borderId="75" xfId="0" applyNumberFormat="1" applyFont="1" applyFill="1" applyBorder="1" applyAlignment="1">
      <alignment horizontal="right"/>
    </xf>
    <xf numFmtId="166" fontId="32" fillId="0" borderId="76" xfId="0" applyNumberFormat="1" applyFont="1" applyBorder="1" applyAlignment="1">
      <alignment horizontal="right"/>
    </xf>
    <xf numFmtId="0" fontId="33" fillId="0" borderId="77" xfId="0" applyFont="1" applyFill="1" applyBorder="1" applyAlignment="1">
      <alignment horizontal="center" vertical="center" wrapText="1"/>
    </xf>
    <xf numFmtId="165" fontId="32" fillId="0" borderId="78" xfId="0" applyNumberFormat="1" applyFont="1" applyFill="1" applyBorder="1" applyAlignment="1">
      <alignment horizontal="center" vertical="center"/>
    </xf>
    <xf numFmtId="165" fontId="32" fillId="0" borderId="79" xfId="0" applyNumberFormat="1" applyFont="1" applyFill="1" applyBorder="1" applyAlignment="1">
      <alignment horizontal="center" vertical="center"/>
    </xf>
    <xf numFmtId="166" fontId="32" fillId="0" borderId="79" xfId="0" applyNumberFormat="1" applyFont="1" applyBorder="1" applyAlignment="1">
      <alignment horizontal="center" vertical="center"/>
    </xf>
    <xf numFmtId="0" fontId="33" fillId="11" borderId="80" xfId="5" applyFont="1" applyFill="1" applyBorder="1" applyAlignment="1">
      <alignment horizontal="center" vertical="center" wrapText="1"/>
    </xf>
    <xf numFmtId="165" fontId="32" fillId="0" borderId="81" xfId="5" applyNumberFormat="1" applyFont="1" applyFill="1" applyBorder="1" applyAlignment="1">
      <alignment horizontal="center" vertical="center"/>
    </xf>
    <xf numFmtId="165" fontId="34" fillId="13" borderId="82" xfId="0" applyNumberFormat="1" applyFont="1" applyFill="1" applyBorder="1" applyAlignment="1">
      <alignment horizontal="center" vertical="center"/>
    </xf>
    <xf numFmtId="0" fontId="34" fillId="13" borderId="83" xfId="0" applyFont="1" applyFill="1" applyBorder="1" applyAlignment="1">
      <alignment horizontal="center" vertical="center"/>
    </xf>
    <xf numFmtId="0" fontId="33" fillId="11" borderId="63" xfId="5" applyFont="1" applyFill="1" applyBorder="1" applyAlignment="1">
      <alignment horizontal="center" vertical="center" wrapText="1"/>
    </xf>
    <xf numFmtId="165" fontId="32" fillId="0" borderId="66" xfId="5" applyNumberFormat="1" applyFont="1" applyFill="1" applyBorder="1" applyAlignment="1">
      <alignment horizontal="center" vertical="center"/>
    </xf>
    <xf numFmtId="165" fontId="34" fillId="13" borderId="21" xfId="0" applyNumberFormat="1" applyFont="1" applyFill="1" applyBorder="1" applyAlignment="1">
      <alignment horizontal="center" vertical="center"/>
    </xf>
    <xf numFmtId="0" fontId="34" fillId="13" borderId="40" xfId="0" applyFont="1" applyFill="1" applyBorder="1" applyAlignment="1">
      <alignment horizontal="center" vertical="center"/>
    </xf>
    <xf numFmtId="0" fontId="2" fillId="2" borderId="36" xfId="5" applyFont="1" applyFill="1" applyBorder="1" applyAlignment="1">
      <alignment horizontal="center" vertical="center" wrapText="1"/>
    </xf>
    <xf numFmtId="3" fontId="7" fillId="2" borderId="2" xfId="5" applyNumberFormat="1" applyFont="1" applyFill="1" applyBorder="1" applyAlignment="1">
      <alignment horizontal="center" wrapText="1"/>
    </xf>
    <xf numFmtId="0" fontId="6" fillId="6" borderId="3" xfId="5" applyFont="1" applyFill="1" applyBorder="1" applyAlignment="1">
      <alignment vertical="center" wrapText="1"/>
    </xf>
    <xf numFmtId="165" fontId="6" fillId="6" borderId="3" xfId="5" applyNumberFormat="1" applyFont="1" applyFill="1" applyBorder="1" applyAlignment="1">
      <alignment vertical="center" wrapText="1"/>
    </xf>
    <xf numFmtId="165" fontId="6" fillId="6" borderId="41" xfId="5" applyNumberFormat="1" applyFont="1" applyFill="1" applyBorder="1" applyAlignment="1">
      <alignment vertical="center" wrapText="1"/>
    </xf>
    <xf numFmtId="165" fontId="6" fillId="6" borderId="28" xfId="5" applyNumberFormat="1" applyFont="1" applyFill="1" applyBorder="1"/>
    <xf numFmtId="165" fontId="6" fillId="6" borderId="41" xfId="5" applyNumberFormat="1" applyFont="1" applyFill="1" applyBorder="1"/>
    <xf numFmtId="165" fontId="6" fillId="6" borderId="3" xfId="5" applyNumberFormat="1" applyFont="1" applyFill="1" applyBorder="1"/>
    <xf numFmtId="165" fontId="6" fillId="0" borderId="11" xfId="0" applyNumberFormat="1" applyFont="1" applyFill="1" applyBorder="1"/>
    <xf numFmtId="0" fontId="6" fillId="6" borderId="3" xfId="5" applyFont="1" applyFill="1" applyBorder="1"/>
    <xf numFmtId="0" fontId="6" fillId="6" borderId="1" xfId="5" applyFont="1" applyFill="1" applyBorder="1"/>
    <xf numFmtId="165" fontId="6" fillId="6" borderId="1" xfId="5" applyNumberFormat="1" applyFont="1" applyFill="1" applyBorder="1"/>
    <xf numFmtId="165" fontId="6" fillId="6" borderId="84" xfId="5" applyNumberFormat="1" applyFont="1" applyFill="1" applyBorder="1"/>
    <xf numFmtId="165" fontId="6" fillId="6" borderId="85" xfId="5" applyNumberFormat="1" applyFont="1" applyFill="1" applyBorder="1"/>
    <xf numFmtId="0" fontId="6" fillId="6" borderId="29" xfId="5" applyFont="1" applyFill="1" applyBorder="1"/>
    <xf numFmtId="165" fontId="6" fillId="6" borderId="29" xfId="5" applyNumberFormat="1" applyFont="1" applyFill="1" applyBorder="1"/>
    <xf numFmtId="165" fontId="6" fillId="6" borderId="11" xfId="5" applyNumberFormat="1" applyFont="1" applyFill="1" applyBorder="1"/>
    <xf numFmtId="165" fontId="6" fillId="6" borderId="12" xfId="5" applyNumberFormat="1" applyFont="1" applyFill="1" applyBorder="1"/>
    <xf numFmtId="165" fontId="6" fillId="6" borderId="11" xfId="1" applyNumberFormat="1" applyFont="1" applyFill="1" applyBorder="1"/>
    <xf numFmtId="165" fontId="6" fillId="6" borderId="29" xfId="1" applyNumberFormat="1" applyFont="1" applyFill="1" applyBorder="1"/>
    <xf numFmtId="0" fontId="6" fillId="6" borderId="6" xfId="5" applyFont="1" applyFill="1" applyBorder="1"/>
    <xf numFmtId="165" fontId="6" fillId="6" borderId="6" xfId="5" applyNumberFormat="1" applyFont="1" applyFill="1" applyBorder="1"/>
    <xf numFmtId="165" fontId="6" fillId="6" borderId="43" xfId="5" applyNumberFormat="1" applyFont="1" applyFill="1" applyBorder="1"/>
    <xf numFmtId="165" fontId="6" fillId="6" borderId="86" xfId="5" applyNumberFormat="1" applyFont="1" applyFill="1" applyBorder="1"/>
    <xf numFmtId="165" fontId="6" fillId="6" borderId="28" xfId="0" applyNumberFormat="1" applyFont="1" applyFill="1" applyBorder="1"/>
    <xf numFmtId="0" fontId="6" fillId="6" borderId="3" xfId="0" applyFont="1" applyFill="1" applyBorder="1" applyAlignment="1">
      <alignment horizontal="left" vertical="center" wrapText="1"/>
    </xf>
    <xf numFmtId="165" fontId="6" fillId="6" borderId="3" xfId="0" applyNumberFormat="1" applyFont="1" applyFill="1" applyBorder="1" applyAlignment="1">
      <alignment horizontal="right" vertical="center" wrapText="1"/>
    </xf>
    <xf numFmtId="165" fontId="6" fillId="0" borderId="3" xfId="0" applyNumberFormat="1" applyFont="1" applyFill="1" applyBorder="1"/>
    <xf numFmtId="165" fontId="6" fillId="0" borderId="1" xfId="0" applyNumberFormat="1" applyFont="1" applyFill="1" applyBorder="1"/>
    <xf numFmtId="165" fontId="6" fillId="0" borderId="6" xfId="0" applyNumberFormat="1" applyFont="1" applyFill="1" applyBorder="1"/>
    <xf numFmtId="3" fontId="6" fillId="6" borderId="3" xfId="0" applyNumberFormat="1" applyFont="1" applyFill="1" applyBorder="1" applyAlignment="1">
      <alignment vertical="center" wrapText="1"/>
    </xf>
    <xf numFmtId="165" fontId="6" fillId="6" borderId="3" xfId="0" applyNumberFormat="1" applyFont="1" applyFill="1" applyBorder="1" applyAlignment="1">
      <alignment vertical="center" wrapText="1"/>
    </xf>
    <xf numFmtId="165" fontId="6" fillId="6" borderId="29" xfId="0" applyNumberFormat="1" applyFont="1" applyFill="1" applyBorder="1"/>
    <xf numFmtId="165" fontId="6" fillId="6" borderId="29" xfId="0" applyNumberFormat="1" applyFont="1" applyFill="1" applyBorder="1" applyAlignment="1">
      <alignment horizontal="right"/>
    </xf>
    <xf numFmtId="165" fontId="6" fillId="0" borderId="6" xfId="0" applyNumberFormat="1" applyFont="1" applyBorder="1"/>
    <xf numFmtId="165" fontId="6" fillId="0" borderId="29" xfId="1" applyNumberFormat="1" applyFont="1" applyBorder="1"/>
    <xf numFmtId="0" fontId="6" fillId="0" borderId="8" xfId="0" applyFont="1" applyFill="1" applyBorder="1"/>
    <xf numFmtId="165" fontId="6" fillId="0" borderId="29" xfId="0" applyNumberFormat="1" applyFont="1" applyFill="1" applyBorder="1" applyAlignment="1">
      <alignment horizontal="right"/>
    </xf>
    <xf numFmtId="0" fontId="6" fillId="0" borderId="29" xfId="0" applyFont="1" applyFill="1" applyBorder="1" applyAlignment="1">
      <alignment horizontal="left" vertical="center" wrapText="1"/>
    </xf>
    <xf numFmtId="165" fontId="6" fillId="0" borderId="29" xfId="0" applyNumberFormat="1" applyFont="1" applyFill="1" applyBorder="1" applyAlignment="1">
      <alignment horizontal="right" vertical="center" wrapText="1"/>
    </xf>
    <xf numFmtId="165" fontId="6" fillId="0" borderId="12" xfId="0" applyNumberFormat="1" applyFont="1" applyFill="1" applyBorder="1" applyAlignment="1">
      <alignment horizontal="right" vertical="center" wrapText="1"/>
    </xf>
    <xf numFmtId="165" fontId="6" fillId="0" borderId="11" xfId="0" applyNumberFormat="1" applyFont="1" applyFill="1" applyBorder="1" applyAlignment="1">
      <alignment horizontal="right" vertical="center" wrapText="1"/>
    </xf>
    <xf numFmtId="165" fontId="6" fillId="6" borderId="12" xfId="0" applyNumberFormat="1" applyFont="1" applyFill="1" applyBorder="1"/>
    <xf numFmtId="165" fontId="6" fillId="6" borderId="8" xfId="0" applyNumberFormat="1" applyFont="1" applyFill="1" applyBorder="1"/>
    <xf numFmtId="165" fontId="6" fillId="0" borderId="3" xfId="1" applyNumberFormat="1" applyFont="1" applyBorder="1"/>
    <xf numFmtId="0" fontId="2" fillId="2" borderId="14" xfId="5" applyFont="1" applyFill="1" applyBorder="1" applyAlignment="1">
      <alignment horizontal="center" vertical="center" wrapText="1"/>
    </xf>
    <xf numFmtId="0" fontId="7" fillId="2" borderId="39" xfId="5" applyFont="1" applyFill="1" applyBorder="1" applyAlignment="1">
      <alignment horizontal="center" vertical="center" wrapText="1"/>
    </xf>
    <xf numFmtId="0" fontId="6" fillId="0" borderId="41" xfId="5" applyFont="1" applyFill="1" applyBorder="1" applyAlignment="1">
      <alignment vertical="center" wrapText="1"/>
    </xf>
    <xf numFmtId="165" fontId="6" fillId="0" borderId="28" xfId="5" applyNumberFormat="1" applyFont="1" applyFill="1" applyBorder="1"/>
    <xf numFmtId="165" fontId="6" fillId="0" borderId="41" xfId="5" applyNumberFormat="1" applyFont="1" applyFill="1" applyBorder="1"/>
    <xf numFmtId="0" fontId="6" fillId="0" borderId="41" xfId="5" applyFont="1" applyBorder="1"/>
    <xf numFmtId="0" fontId="7" fillId="2" borderId="2" xfId="0" applyFont="1" applyFill="1" applyBorder="1" applyAlignment="1">
      <alignment horizontal="center" vertical="center" wrapText="1"/>
    </xf>
    <xf numFmtId="0" fontId="2" fillId="2" borderId="5" xfId="5" applyFont="1" applyFill="1" applyBorder="1" applyAlignment="1">
      <alignment horizontal="center" vertical="center" wrapText="1"/>
    </xf>
    <xf numFmtId="165" fontId="6" fillId="0" borderId="3" xfId="0" applyNumberFormat="1" applyFont="1" applyFill="1" applyBorder="1" applyAlignment="1">
      <alignment vertical="center" wrapText="1"/>
    </xf>
    <xf numFmtId="165" fontId="6" fillId="3" borderId="3" xfId="0" applyNumberFormat="1" applyFont="1" applyFill="1" applyBorder="1" applyAlignment="1">
      <alignment vertical="top" wrapText="1"/>
    </xf>
    <xf numFmtId="165" fontId="6" fillId="0" borderId="3" xfId="0" applyNumberFormat="1" applyFont="1" applyFill="1" applyBorder="1" applyAlignment="1">
      <alignment vertical="top" wrapText="1"/>
    </xf>
    <xf numFmtId="0" fontId="7" fillId="2" borderId="26" xfId="0" applyFont="1" applyFill="1" applyBorder="1" applyAlignment="1">
      <alignment horizontal="center" vertical="center" wrapText="1"/>
    </xf>
    <xf numFmtId="0" fontId="7" fillId="3" borderId="26" xfId="0" applyFont="1" applyFill="1" applyBorder="1" applyAlignment="1">
      <alignment horizontal="center" vertical="center" wrapText="1"/>
    </xf>
    <xf numFmtId="0" fontId="7" fillId="2" borderId="22"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7" fillId="2" borderId="27" xfId="0" applyFont="1" applyFill="1" applyBorder="1" applyAlignment="1">
      <alignment horizontal="center" vertical="center" wrapText="1"/>
    </xf>
    <xf numFmtId="0" fontId="2" fillId="3" borderId="27" xfId="0" applyFont="1" applyFill="1" applyBorder="1" applyAlignment="1">
      <alignment horizontal="center" vertical="center" wrapText="1"/>
    </xf>
    <xf numFmtId="0" fontId="2" fillId="2" borderId="25" xfId="0" applyFont="1" applyFill="1" applyBorder="1" applyAlignment="1">
      <alignment horizontal="center" vertical="center" wrapText="1"/>
    </xf>
    <xf numFmtId="165" fontId="6" fillId="0" borderId="6" xfId="0" applyNumberFormat="1" applyFont="1" applyFill="1" applyBorder="1" applyAlignment="1">
      <alignment horizontal="right" vertical="center" wrapText="1"/>
    </xf>
    <xf numFmtId="165" fontId="6" fillId="3" borderId="6" xfId="0" applyNumberFormat="1" applyFont="1" applyFill="1" applyBorder="1" applyAlignment="1">
      <alignment horizontal="right" vertical="center" wrapText="1"/>
    </xf>
    <xf numFmtId="165" fontId="6" fillId="0" borderId="3" xfId="0" applyNumberFormat="1" applyFont="1" applyFill="1" applyBorder="1" applyAlignment="1">
      <alignment horizontal="right" vertical="top" wrapText="1"/>
    </xf>
    <xf numFmtId="165" fontId="6" fillId="3" borderId="3" xfId="0" applyNumberFormat="1" applyFont="1" applyFill="1" applyBorder="1" applyAlignment="1">
      <alignment horizontal="right" vertical="top" wrapText="1"/>
    </xf>
    <xf numFmtId="165" fontId="6" fillId="0" borderId="3" xfId="0" applyNumberFormat="1" applyFont="1" applyFill="1" applyBorder="1" applyAlignment="1">
      <alignment horizontal="right" vertical="center" wrapText="1"/>
    </xf>
    <xf numFmtId="165" fontId="6" fillId="0" borderId="41" xfId="0" applyNumberFormat="1" applyFont="1" applyFill="1" applyBorder="1" applyAlignment="1">
      <alignment horizontal="right" vertical="center" wrapText="1"/>
    </xf>
    <xf numFmtId="165" fontId="6" fillId="0" borderId="28" xfId="0" applyNumberFormat="1" applyFont="1" applyFill="1" applyBorder="1" applyAlignment="1">
      <alignment horizontal="right" vertical="center" wrapText="1"/>
    </xf>
    <xf numFmtId="165" fontId="6" fillId="0" borderId="41" xfId="0" applyNumberFormat="1" applyFont="1" applyFill="1" applyBorder="1" applyAlignment="1">
      <alignment horizontal="right" vertical="top" wrapText="1"/>
    </xf>
    <xf numFmtId="165" fontId="6" fillId="0" borderId="28" xfId="0" applyNumberFormat="1" applyFont="1" applyFill="1" applyBorder="1" applyAlignment="1">
      <alignment horizontal="right" vertical="top" wrapText="1"/>
    </xf>
    <xf numFmtId="165" fontId="23" fillId="0" borderId="3" xfId="0" applyNumberFormat="1" applyFont="1" applyFill="1" applyBorder="1" applyAlignment="1">
      <alignment horizontal="right" vertical="top" wrapText="1"/>
    </xf>
    <xf numFmtId="0" fontId="24" fillId="2" borderId="59" xfId="0" applyFont="1" applyFill="1" applyBorder="1" applyAlignment="1">
      <alignment horizontal="center"/>
    </xf>
    <xf numFmtId="0" fontId="24" fillId="2" borderId="60" xfId="0" applyFont="1" applyFill="1" applyBorder="1" applyAlignment="1">
      <alignment horizontal="center"/>
    </xf>
    <xf numFmtId="0" fontId="24" fillId="2" borderId="61" xfId="0" applyFont="1" applyFill="1" applyBorder="1" applyAlignment="1">
      <alignment horizontal="center" wrapText="1"/>
    </xf>
    <xf numFmtId="0" fontId="24" fillId="2" borderId="62" xfId="0" applyFont="1" applyFill="1" applyBorder="1" applyAlignment="1">
      <alignment horizontal="center"/>
    </xf>
    <xf numFmtId="0" fontId="24" fillId="2" borderId="62" xfId="0" applyFont="1" applyFill="1" applyBorder="1" applyAlignment="1">
      <alignment horizontal="center" wrapText="1"/>
    </xf>
    <xf numFmtId="0" fontId="10" fillId="6" borderId="63" xfId="0" applyFont="1" applyFill="1" applyBorder="1" applyAlignment="1">
      <alignment horizontal="left" vertical="center" wrapText="1"/>
    </xf>
    <xf numFmtId="165" fontId="6" fillId="0" borderId="21" xfId="0" applyNumberFormat="1" applyFont="1" applyBorder="1" applyAlignment="1">
      <alignment horizontal="right"/>
    </xf>
    <xf numFmtId="165" fontId="6" fillId="0" borderId="70" xfId="0" applyNumberFormat="1" applyFont="1" applyBorder="1" applyAlignment="1">
      <alignment horizontal="right"/>
    </xf>
    <xf numFmtId="165" fontId="6" fillId="0" borderId="64" xfId="0" applyNumberFormat="1" applyFont="1" applyBorder="1" applyAlignment="1">
      <alignment horizontal="right"/>
    </xf>
    <xf numFmtId="166" fontId="19" fillId="0" borderId="65" xfId="0" applyNumberFormat="1" applyFont="1" applyBorder="1" applyAlignment="1">
      <alignment horizontal="right"/>
    </xf>
    <xf numFmtId="0" fontId="37" fillId="6" borderId="12" xfId="0" applyFont="1" applyFill="1" applyBorder="1" applyAlignment="1">
      <alignment horizontal="right" vertical="center" wrapText="1"/>
    </xf>
    <xf numFmtId="165" fontId="38" fillId="0" borderId="42" xfId="0" applyNumberFormat="1" applyFont="1" applyBorder="1" applyAlignment="1">
      <alignment horizontal="right"/>
    </xf>
    <xf numFmtId="165" fontId="38" fillId="0" borderId="47" xfId="0" applyNumberFormat="1" applyFont="1" applyBorder="1" applyAlignment="1">
      <alignment horizontal="right"/>
    </xf>
    <xf numFmtId="166" fontId="39" fillId="0" borderId="47" xfId="0" applyNumberFormat="1" applyFont="1" applyBorder="1" applyAlignment="1">
      <alignment horizontal="right"/>
    </xf>
    <xf numFmtId="165" fontId="38" fillId="9" borderId="47" xfId="0" applyNumberFormat="1" applyFont="1" applyFill="1" applyBorder="1" applyAlignment="1">
      <alignment horizontal="right"/>
    </xf>
    <xf numFmtId="0" fontId="10" fillId="6" borderId="12" xfId="0" applyFont="1" applyFill="1" applyBorder="1" applyAlignment="1">
      <alignment horizontal="left" vertical="center" wrapText="1"/>
    </xf>
    <xf numFmtId="165" fontId="6" fillId="0" borderId="42" xfId="0" applyNumberFormat="1" applyFont="1" applyBorder="1" applyAlignment="1">
      <alignment horizontal="right"/>
    </xf>
    <xf numFmtId="165" fontId="6" fillId="0" borderId="47" xfId="0" applyNumberFormat="1" applyFont="1" applyBorder="1" applyAlignment="1">
      <alignment horizontal="right"/>
    </xf>
    <xf numFmtId="165" fontId="6" fillId="0" borderId="66" xfId="0" applyNumberFormat="1" applyFont="1" applyBorder="1" applyAlignment="1">
      <alignment horizontal="right"/>
    </xf>
    <xf numFmtId="166" fontId="19" fillId="0" borderId="47" xfId="0" applyNumberFormat="1" applyFont="1" applyBorder="1" applyAlignment="1">
      <alignment horizontal="right"/>
    </xf>
    <xf numFmtId="165" fontId="38" fillId="14" borderId="47" xfId="0" applyNumberFormat="1" applyFont="1" applyFill="1" applyBorder="1" applyAlignment="1">
      <alignment horizontal="right"/>
    </xf>
    <xf numFmtId="0" fontId="40" fillId="6" borderId="67" xfId="0" applyFont="1" applyFill="1" applyBorder="1" applyAlignment="1">
      <alignment horizontal="left" vertical="center" wrapText="1"/>
    </xf>
    <xf numFmtId="165" fontId="41" fillId="0" borderId="69" xfId="0" applyNumberFormat="1" applyFont="1" applyBorder="1" applyAlignment="1">
      <alignment horizontal="right"/>
    </xf>
    <xf numFmtId="165" fontId="41" fillId="0" borderId="68" xfId="0" applyNumberFormat="1" applyFont="1" applyBorder="1" applyAlignment="1">
      <alignment horizontal="right"/>
    </xf>
    <xf numFmtId="166" fontId="42" fillId="0" borderId="70" xfId="0" applyNumberFormat="1" applyFont="1" applyBorder="1" applyAlignment="1">
      <alignment horizontal="right"/>
    </xf>
    <xf numFmtId="165" fontId="6" fillId="6" borderId="90" xfId="5" applyNumberFormat="1" applyFont="1" applyFill="1" applyBorder="1" applyAlignment="1">
      <alignment horizontal="right"/>
    </xf>
    <xf numFmtId="165" fontId="6" fillId="14" borderId="47" xfId="0" applyNumberFormat="1" applyFont="1" applyFill="1" applyBorder="1" applyAlignment="1">
      <alignment horizontal="right"/>
    </xf>
    <xf numFmtId="165" fontId="6" fillId="0" borderId="91" xfId="5" applyNumberFormat="1" applyFont="1" applyFill="1" applyBorder="1" applyAlignment="1">
      <alignment horizontal="right"/>
    </xf>
    <xf numFmtId="165" fontId="6" fillId="14" borderId="46" xfId="0" applyNumberFormat="1" applyFont="1" applyFill="1" applyBorder="1" applyAlignment="1">
      <alignment horizontal="right"/>
    </xf>
    <xf numFmtId="0" fontId="40" fillId="6" borderId="73" xfId="0" applyFont="1" applyFill="1" applyBorder="1" applyAlignment="1">
      <alignment horizontal="left" vertical="center" wrapText="1"/>
    </xf>
    <xf numFmtId="165" fontId="41" fillId="0" borderId="75" xfId="0" applyNumberFormat="1" applyFont="1" applyBorder="1" applyAlignment="1">
      <alignment horizontal="right"/>
    </xf>
    <xf numFmtId="165" fontId="6" fillId="14" borderId="74" xfId="0" applyNumberFormat="1" applyFont="1" applyFill="1" applyBorder="1" applyAlignment="1">
      <alignment horizontal="right"/>
    </xf>
    <xf numFmtId="165" fontId="41" fillId="0" borderId="74" xfId="0" applyNumberFormat="1" applyFont="1" applyBorder="1" applyAlignment="1">
      <alignment horizontal="right"/>
    </xf>
    <xf numFmtId="166" fontId="42" fillId="0" borderId="76" xfId="0" applyNumberFormat="1" applyFont="1" applyBorder="1" applyAlignment="1">
      <alignment horizontal="right"/>
    </xf>
    <xf numFmtId="0" fontId="20" fillId="0" borderId="77" xfId="0" applyFont="1" applyFill="1" applyBorder="1" applyAlignment="1">
      <alignment horizontal="center" vertical="center" wrapText="1"/>
    </xf>
    <xf numFmtId="165" fontId="41" fillId="0" borderId="93" xfId="0" applyNumberFormat="1" applyFont="1" applyFill="1" applyBorder="1" applyAlignment="1">
      <alignment horizontal="center" vertical="center"/>
    </xf>
    <xf numFmtId="165" fontId="41" fillId="0" borderId="78" xfId="0" applyNumberFormat="1" applyFont="1" applyFill="1" applyBorder="1" applyAlignment="1">
      <alignment horizontal="center" vertical="center"/>
    </xf>
    <xf numFmtId="166" fontId="42" fillId="0" borderId="79" xfId="0" applyNumberFormat="1" applyFont="1" applyBorder="1" applyAlignment="1">
      <alignment horizontal="center" vertical="center"/>
    </xf>
    <xf numFmtId="165" fontId="0" fillId="14" borderId="81" xfId="0" applyNumberFormat="1" applyFill="1" applyBorder="1" applyAlignment="1">
      <alignment horizontal="center" vertical="center"/>
    </xf>
    <xf numFmtId="0" fontId="0" fillId="14" borderId="83" xfId="0" applyFill="1" applyBorder="1" applyAlignment="1">
      <alignment horizontal="center" vertical="center"/>
    </xf>
    <xf numFmtId="165" fontId="41" fillId="0" borderId="6" xfId="5" applyNumberFormat="1" applyFont="1" applyFill="1" applyBorder="1" applyAlignment="1">
      <alignment horizontal="center" vertical="center"/>
    </xf>
    <xf numFmtId="165" fontId="0" fillId="14" borderId="66" xfId="0" applyNumberFormat="1" applyFill="1" applyBorder="1" applyAlignment="1">
      <alignment horizontal="center" vertical="center"/>
    </xf>
    <xf numFmtId="0" fontId="0" fillId="14" borderId="40" xfId="0" applyFill="1" applyBorder="1" applyAlignment="1">
      <alignment horizontal="center" vertical="center"/>
    </xf>
    <xf numFmtId="0" fontId="24" fillId="2" borderId="59" xfId="0" applyFont="1" applyFill="1" applyBorder="1" applyAlignment="1">
      <alignment horizontal="center" wrapText="1"/>
    </xf>
    <xf numFmtId="0" fontId="33" fillId="0" borderId="96" xfId="0" applyFont="1" applyBorder="1"/>
    <xf numFmtId="0" fontId="44" fillId="0" borderId="40" xfId="0" applyFont="1" applyBorder="1" applyAlignment="1">
      <alignment horizontal="center"/>
    </xf>
    <xf numFmtId="0" fontId="44" fillId="0" borderId="63" xfId="0" applyFont="1" applyBorder="1" applyAlignment="1">
      <alignment horizontal="center"/>
    </xf>
    <xf numFmtId="0" fontId="44" fillId="0" borderId="65" xfId="0" applyFont="1" applyBorder="1" applyAlignment="1">
      <alignment horizontal="center"/>
    </xf>
    <xf numFmtId="0" fontId="44" fillId="0" borderId="97" xfId="0" applyFont="1" applyBorder="1" applyAlignment="1">
      <alignment horizontal="center"/>
    </xf>
    <xf numFmtId="0" fontId="44" fillId="0" borderId="7" xfId="0" applyFont="1" applyBorder="1" applyAlignment="1">
      <alignment horizontal="center"/>
    </xf>
    <xf numFmtId="0" fontId="28" fillId="11" borderId="98" xfId="0" applyFont="1" applyFill="1" applyBorder="1" applyAlignment="1">
      <alignment horizontal="left" vertical="center" wrapText="1"/>
    </xf>
    <xf numFmtId="165" fontId="18" fillId="0" borderId="12" xfId="0" applyNumberFormat="1" applyFont="1" applyBorder="1" applyAlignment="1">
      <alignment horizontal="right"/>
    </xf>
    <xf numFmtId="166" fontId="19" fillId="0" borderId="29" xfId="0" applyNumberFormat="1" applyFont="1" applyBorder="1" applyAlignment="1">
      <alignment horizontal="right"/>
    </xf>
    <xf numFmtId="0" fontId="29" fillId="11" borderId="98" xfId="0" applyFont="1" applyFill="1" applyBorder="1" applyAlignment="1">
      <alignment horizontal="right" vertical="center" wrapText="1"/>
    </xf>
    <xf numFmtId="165" fontId="30" fillId="0" borderId="12" xfId="0" applyNumberFormat="1" applyFont="1" applyBorder="1"/>
    <xf numFmtId="165" fontId="38" fillId="0" borderId="42" xfId="0" applyNumberFormat="1" applyFont="1" applyBorder="1"/>
    <xf numFmtId="166" fontId="39" fillId="0" borderId="47" xfId="0" applyNumberFormat="1" applyFont="1" applyBorder="1"/>
    <xf numFmtId="166" fontId="39" fillId="0" borderId="29" xfId="0" applyNumberFormat="1" applyFont="1" applyBorder="1"/>
    <xf numFmtId="165" fontId="30" fillId="16" borderId="42" xfId="0" applyNumberFormat="1" applyFont="1" applyFill="1" applyBorder="1"/>
    <xf numFmtId="0" fontId="31" fillId="11" borderId="99" xfId="0" applyFont="1" applyFill="1" applyBorder="1" applyAlignment="1">
      <alignment horizontal="left" vertical="center" wrapText="1"/>
    </xf>
    <xf numFmtId="165" fontId="32" fillId="0" borderId="67" xfId="0" applyNumberFormat="1" applyFont="1" applyBorder="1" applyAlignment="1">
      <alignment horizontal="right"/>
    </xf>
    <xf numFmtId="166" fontId="42" fillId="0" borderId="100" xfId="0" applyNumberFormat="1" applyFont="1" applyBorder="1" applyAlignment="1">
      <alignment horizontal="right"/>
    </xf>
    <xf numFmtId="166" fontId="42" fillId="0" borderId="101" xfId="0" applyNumberFormat="1" applyFont="1" applyBorder="1" applyAlignment="1">
      <alignment horizontal="right"/>
    </xf>
    <xf numFmtId="165" fontId="18" fillId="11" borderId="102" xfId="5" applyNumberFormat="1" applyFont="1" applyFill="1" applyBorder="1" applyAlignment="1">
      <alignment horizontal="right"/>
    </xf>
    <xf numFmtId="165" fontId="18" fillId="16" borderId="12" xfId="0" applyNumberFormat="1" applyFont="1" applyFill="1" applyBorder="1" applyAlignment="1">
      <alignment horizontal="right"/>
    </xf>
    <xf numFmtId="166" fontId="19" fillId="0" borderId="70" xfId="0" applyNumberFormat="1" applyFont="1" applyBorder="1" applyAlignment="1">
      <alignment horizontal="right"/>
    </xf>
    <xf numFmtId="166" fontId="19" fillId="0" borderId="7" xfId="0" applyNumberFormat="1" applyFont="1" applyBorder="1" applyAlignment="1">
      <alignment horizontal="right"/>
    </xf>
    <xf numFmtId="0" fontId="31" fillId="11" borderId="103" xfId="0" applyFont="1" applyFill="1" applyBorder="1" applyAlignment="1">
      <alignment horizontal="left" vertical="center" wrapText="1"/>
    </xf>
    <xf numFmtId="165" fontId="32" fillId="16" borderId="105" xfId="0" applyNumberFormat="1" applyFont="1" applyFill="1" applyBorder="1" applyAlignment="1">
      <alignment horizontal="right"/>
    </xf>
    <xf numFmtId="166" fontId="42" fillId="0" borderId="104" xfId="0" applyNumberFormat="1" applyFont="1" applyBorder="1" applyAlignment="1">
      <alignment horizontal="right"/>
    </xf>
    <xf numFmtId="166" fontId="42" fillId="0" borderId="106" xfId="0" applyNumberFormat="1" applyFont="1" applyBorder="1" applyAlignment="1">
      <alignment horizontal="right"/>
    </xf>
    <xf numFmtId="0" fontId="33" fillId="11" borderId="107" xfId="0" applyFont="1" applyFill="1" applyBorder="1" applyAlignment="1">
      <alignment horizontal="center" vertical="center" wrapText="1"/>
    </xf>
    <xf numFmtId="165" fontId="32" fillId="0" borderId="92" xfId="0" applyNumberFormat="1" applyFont="1" applyBorder="1" applyAlignment="1">
      <alignment horizontal="center" vertical="center"/>
    </xf>
    <xf numFmtId="166" fontId="42" fillId="0" borderId="93" xfId="0" applyNumberFormat="1" applyFont="1" applyBorder="1" applyAlignment="1">
      <alignment horizontal="center" vertical="center"/>
    </xf>
    <xf numFmtId="166" fontId="42" fillId="0" borderId="108" xfId="0" applyNumberFormat="1" applyFont="1" applyBorder="1" applyAlignment="1">
      <alignment horizontal="center" vertical="center"/>
    </xf>
    <xf numFmtId="165" fontId="32" fillId="0" borderId="111" xfId="0" applyNumberFormat="1" applyFont="1" applyBorder="1" applyAlignment="1">
      <alignment horizontal="center" vertical="center"/>
    </xf>
    <xf numFmtId="0" fontId="19" fillId="0" borderId="29" xfId="0" applyFont="1" applyBorder="1" applyAlignment="1">
      <alignment horizontal="center"/>
    </xf>
    <xf numFmtId="0" fontId="19" fillId="17" borderId="29" xfId="0" applyFont="1" applyFill="1" applyBorder="1"/>
    <xf numFmtId="165" fontId="19" fillId="17" borderId="29" xfId="0" applyNumberFormat="1" applyFont="1" applyFill="1" applyBorder="1"/>
    <xf numFmtId="166" fontId="19" fillId="17" borderId="29" xfId="0" applyNumberFormat="1" applyFont="1" applyFill="1" applyBorder="1"/>
    <xf numFmtId="0" fontId="19" fillId="17" borderId="29" xfId="0" applyFont="1" applyFill="1" applyBorder="1" applyAlignment="1">
      <alignment horizontal="right"/>
    </xf>
    <xf numFmtId="0" fontId="19" fillId="4" borderId="30" xfId="0" applyFont="1" applyFill="1" applyBorder="1"/>
    <xf numFmtId="165" fontId="19" fillId="17" borderId="32" xfId="0" applyNumberFormat="1" applyFont="1" applyFill="1" applyBorder="1"/>
    <xf numFmtId="166" fontId="19" fillId="17" borderId="11" xfId="0" applyNumberFormat="1" applyFont="1" applyFill="1" applyBorder="1"/>
    <xf numFmtId="0" fontId="19" fillId="4" borderId="29" xfId="0" applyFont="1" applyFill="1" applyBorder="1" applyAlignment="1">
      <alignment horizontal="right"/>
    </xf>
    <xf numFmtId="0" fontId="19" fillId="0" borderId="30" xfId="0" applyFont="1" applyBorder="1"/>
    <xf numFmtId="165" fontId="19" fillId="11" borderId="32" xfId="0" applyNumberFormat="1" applyFont="1" applyFill="1" applyBorder="1"/>
    <xf numFmtId="166" fontId="19" fillId="11" borderId="11" xfId="0" applyNumberFormat="1" applyFont="1" applyFill="1" applyBorder="1"/>
    <xf numFmtId="0" fontId="46" fillId="0" borderId="29" xfId="0" applyFont="1" applyBorder="1"/>
    <xf numFmtId="165" fontId="19" fillId="11" borderId="29" xfId="0" applyNumberFormat="1" applyFont="1" applyFill="1" applyBorder="1"/>
    <xf numFmtId="166" fontId="19" fillId="11" borderId="29" xfId="0" applyNumberFormat="1" applyFont="1" applyFill="1" applyBorder="1"/>
    <xf numFmtId="0" fontId="30" fillId="0" borderId="29" xfId="0" applyFont="1" applyBorder="1"/>
    <xf numFmtId="165" fontId="30" fillId="11" borderId="29" xfId="0" applyNumberFormat="1" applyFont="1" applyFill="1" applyBorder="1"/>
    <xf numFmtId="0" fontId="30" fillId="17" borderId="29" xfId="0" applyFont="1" applyFill="1" applyBorder="1"/>
    <xf numFmtId="165" fontId="30" fillId="17" borderId="29" xfId="0" applyNumberFormat="1" applyFont="1" applyFill="1" applyBorder="1"/>
    <xf numFmtId="0" fontId="30" fillId="4" borderId="29" xfId="0" applyFont="1" applyFill="1" applyBorder="1"/>
    <xf numFmtId="166" fontId="30" fillId="17" borderId="29" xfId="0" applyNumberFormat="1" applyFont="1" applyFill="1" applyBorder="1"/>
    <xf numFmtId="0" fontId="19" fillId="0" borderId="29" xfId="0" applyFont="1" applyBorder="1" applyAlignment="1">
      <alignment wrapText="1"/>
    </xf>
    <xf numFmtId="0" fontId="42" fillId="0" borderId="29" xfId="0" applyFont="1" applyBorder="1"/>
    <xf numFmtId="0" fontId="19" fillId="0" borderId="29" xfId="0" applyFont="1" applyBorder="1" applyAlignment="1">
      <alignment horizontal="right"/>
    </xf>
    <xf numFmtId="0" fontId="1" fillId="2" borderId="2" xfId="5" applyFont="1" applyFill="1" applyBorder="1"/>
    <xf numFmtId="3" fontId="1" fillId="2" borderId="2" xfId="5" applyNumberFormat="1" applyFont="1" applyFill="1" applyBorder="1"/>
    <xf numFmtId="0" fontId="7" fillId="2" borderId="113" xfId="5" applyFont="1" applyFill="1" applyBorder="1" applyAlignment="1">
      <alignment horizontal="center" vertical="center" wrapText="1"/>
    </xf>
    <xf numFmtId="0" fontId="7" fillId="2" borderId="115" xfId="5" applyFont="1" applyFill="1" applyBorder="1" applyAlignment="1">
      <alignment horizontal="center" vertical="center" wrapText="1"/>
    </xf>
    <xf numFmtId="0" fontId="47" fillId="2" borderId="22" xfId="3" applyFont="1" applyFill="1" applyBorder="1" applyAlignment="1" applyProtection="1">
      <alignment horizontal="center" vertical="center" wrapText="1"/>
    </xf>
    <xf numFmtId="0" fontId="47" fillId="2" borderId="86" xfId="3" applyFont="1" applyFill="1" applyBorder="1" applyAlignment="1" applyProtection="1">
      <alignment horizontal="center" vertical="center" wrapText="1"/>
    </xf>
    <xf numFmtId="0" fontId="2" fillId="2" borderId="115" xfId="5" applyFont="1" applyFill="1" applyBorder="1" applyAlignment="1">
      <alignment horizontal="center" vertical="center" wrapText="1"/>
    </xf>
    <xf numFmtId="3" fontId="2" fillId="2" borderId="2" xfId="5" applyNumberFormat="1" applyFont="1" applyFill="1" applyBorder="1" applyAlignment="1">
      <alignment horizontal="center" vertical="center"/>
    </xf>
    <xf numFmtId="165" fontId="6" fillId="6" borderId="117" xfId="5" applyNumberFormat="1" applyFont="1" applyFill="1" applyBorder="1"/>
    <xf numFmtId="0" fontId="6" fillId="0" borderId="8" xfId="5" applyFont="1" applyFill="1" applyBorder="1" applyAlignment="1">
      <alignment vertical="center" wrapText="1"/>
    </xf>
    <xf numFmtId="0" fontId="6" fillId="0" borderId="8" xfId="5" applyFont="1" applyBorder="1"/>
    <xf numFmtId="0" fontId="6" fillId="0" borderId="8" xfId="0" applyFont="1" applyFill="1" applyBorder="1" applyAlignment="1">
      <alignment horizontal="left" vertical="center" wrapText="1"/>
    </xf>
    <xf numFmtId="0" fontId="7" fillId="2" borderId="39" xfId="0" applyFont="1" applyFill="1" applyBorder="1" applyAlignment="1">
      <alignment horizontal="center" vertical="center" wrapText="1"/>
    </xf>
    <xf numFmtId="165" fontId="6" fillId="0" borderId="30" xfId="0" applyNumberFormat="1" applyFont="1" applyBorder="1"/>
    <xf numFmtId="165" fontId="6" fillId="0" borderId="115" xfId="0" applyNumberFormat="1" applyFont="1" applyBorder="1" applyAlignment="1">
      <alignment horizontal="right"/>
    </xf>
    <xf numFmtId="165" fontId="6" fillId="0" borderId="68" xfId="0" applyNumberFormat="1" applyFont="1" applyBorder="1" applyAlignment="1">
      <alignment horizontal="right"/>
    </xf>
    <xf numFmtId="165" fontId="6" fillId="0" borderId="113" xfId="0" applyNumberFormat="1" applyFont="1" applyBorder="1" applyAlignment="1">
      <alignment horizontal="right"/>
    </xf>
    <xf numFmtId="165" fontId="6" fillId="0" borderId="46" xfId="0" applyNumberFormat="1" applyFont="1" applyBorder="1" applyAlignment="1">
      <alignment horizontal="right"/>
    </xf>
    <xf numFmtId="165" fontId="41" fillId="0" borderId="81" xfId="5" applyNumberFormat="1" applyFont="1" applyFill="1" applyBorder="1" applyAlignment="1">
      <alignment horizontal="center" vertical="center"/>
    </xf>
    <xf numFmtId="165" fontId="41" fillId="0" borderId="119" xfId="5" applyNumberFormat="1" applyFont="1" applyFill="1" applyBorder="1" applyAlignment="1">
      <alignment horizontal="center" vertical="center"/>
    </xf>
    <xf numFmtId="0" fontId="19" fillId="14" borderId="109" xfId="0" applyFont="1" applyFill="1" applyBorder="1" applyAlignment="1">
      <alignment horizontal="center" vertical="center"/>
    </xf>
    <xf numFmtId="0" fontId="19" fillId="14" borderId="83" xfId="0" applyFont="1" applyFill="1" applyBorder="1" applyAlignment="1">
      <alignment horizontal="center" vertical="center"/>
    </xf>
    <xf numFmtId="0" fontId="19" fillId="14" borderId="65" xfId="0" applyFont="1" applyFill="1" applyBorder="1" applyAlignment="1">
      <alignment horizontal="center" vertical="center"/>
    </xf>
    <xf numFmtId="0" fontId="19" fillId="14" borderId="112" xfId="0" applyFont="1" applyFill="1" applyBorder="1" applyAlignment="1">
      <alignment horizontal="center" vertical="center"/>
    </xf>
    <xf numFmtId="165" fontId="18" fillId="0" borderId="71" xfId="5" applyNumberFormat="1" applyFont="1" applyFill="1" applyBorder="1" applyAlignment="1">
      <alignment horizontal="right"/>
    </xf>
    <xf numFmtId="165" fontId="32" fillId="0" borderId="120" xfId="0" applyNumberFormat="1" applyFont="1" applyBorder="1" applyAlignment="1">
      <alignment horizontal="right"/>
    </xf>
    <xf numFmtId="165" fontId="32" fillId="0" borderId="78" xfId="0" applyNumberFormat="1" applyFont="1" applyBorder="1" applyAlignment="1">
      <alignment horizontal="center" vertical="center"/>
    </xf>
    <xf numFmtId="165" fontId="32" fillId="0" borderId="121" xfId="0" applyNumberFormat="1" applyFont="1" applyBorder="1" applyAlignment="1">
      <alignment horizontal="center" vertical="center"/>
    </xf>
    <xf numFmtId="165" fontId="19" fillId="14" borderId="81" xfId="0" applyNumberFormat="1" applyFont="1" applyFill="1" applyBorder="1" applyAlignment="1">
      <alignment horizontal="center" vertical="center"/>
    </xf>
    <xf numFmtId="165" fontId="19" fillId="14" borderId="64" xfId="0" applyNumberFormat="1" applyFont="1" applyFill="1" applyBorder="1" applyAlignment="1">
      <alignment horizontal="center" vertical="center"/>
    </xf>
    <xf numFmtId="165" fontId="41" fillId="0" borderId="118" xfId="5" applyNumberFormat="1" applyFont="1" applyFill="1" applyBorder="1" applyAlignment="1">
      <alignment horizontal="center" vertical="center"/>
    </xf>
    <xf numFmtId="165" fontId="32" fillId="0" borderId="122" xfId="0" applyNumberFormat="1" applyFont="1" applyBorder="1" applyAlignment="1">
      <alignment horizontal="right"/>
    </xf>
    <xf numFmtId="165" fontId="30" fillId="16" borderId="21" xfId="0" applyNumberFormat="1" applyFont="1" applyFill="1" applyBorder="1"/>
    <xf numFmtId="165" fontId="32" fillId="0" borderId="21" xfId="0" applyNumberFormat="1" applyFont="1" applyBorder="1" applyAlignment="1">
      <alignment horizontal="center" vertical="center"/>
    </xf>
    <xf numFmtId="165" fontId="32" fillId="0" borderId="64" xfId="0" applyNumberFormat="1" applyFont="1" applyBorder="1" applyAlignment="1">
      <alignment horizontal="center" vertical="center"/>
    </xf>
    <xf numFmtId="165" fontId="30" fillId="16" borderId="64" xfId="0" applyNumberFormat="1" applyFont="1" applyFill="1" applyBorder="1" applyAlignment="1">
      <alignment horizontal="center" vertical="center"/>
    </xf>
    <xf numFmtId="165" fontId="30" fillId="16" borderId="123" xfId="0" applyNumberFormat="1" applyFont="1" applyFill="1" applyBorder="1" applyAlignment="1">
      <alignment horizontal="center" vertical="center"/>
    </xf>
    <xf numFmtId="165" fontId="32" fillId="0" borderId="113" xfId="0" applyNumberFormat="1" applyFont="1" applyBorder="1" applyAlignment="1">
      <alignment horizontal="right"/>
    </xf>
    <xf numFmtId="165" fontId="30" fillId="16" borderId="113" xfId="0" applyNumberFormat="1" applyFont="1" applyFill="1" applyBorder="1"/>
    <xf numFmtId="165" fontId="41" fillId="0" borderId="78" xfId="0" applyNumberFormat="1" applyFont="1" applyBorder="1" applyAlignment="1">
      <alignment horizontal="center" vertical="center"/>
    </xf>
    <xf numFmtId="165" fontId="32" fillId="0" borderId="36" xfId="0" applyNumberFormat="1" applyFont="1" applyBorder="1" applyAlignment="1">
      <alignment horizontal="center" vertical="center"/>
    </xf>
    <xf numFmtId="165" fontId="32" fillId="0" borderId="124" xfId="0" applyNumberFormat="1" applyFont="1" applyBorder="1" applyAlignment="1">
      <alignment horizontal="center" vertical="center"/>
    </xf>
    <xf numFmtId="165" fontId="32" fillId="0" borderId="81" xfId="0" applyNumberFormat="1" applyFont="1" applyBorder="1" applyAlignment="1">
      <alignment horizontal="center" vertical="center"/>
    </xf>
    <xf numFmtId="0" fontId="7" fillId="2" borderId="2" xfId="5" applyFont="1" applyFill="1" applyBorder="1" applyAlignment="1">
      <alignment horizontal="center" vertical="top" wrapText="1"/>
    </xf>
    <xf numFmtId="0" fontId="2" fillId="2" borderId="45" xfId="5" applyFont="1" applyFill="1" applyBorder="1" applyAlignment="1">
      <alignment horizontal="center" vertical="center" wrapText="1"/>
    </xf>
    <xf numFmtId="0" fontId="7" fillId="2" borderId="45" xfId="5" applyFont="1" applyFill="1" applyBorder="1" applyAlignment="1">
      <alignment horizontal="center" vertical="center" wrapText="1"/>
    </xf>
    <xf numFmtId="0" fontId="7" fillId="2" borderId="35" xfId="5" applyFont="1" applyFill="1" applyBorder="1" applyAlignment="1">
      <alignment horizontal="center" vertical="center" wrapText="1"/>
    </xf>
    <xf numFmtId="0" fontId="7" fillId="2" borderId="7" xfId="5" applyFont="1" applyFill="1" applyBorder="1" applyAlignment="1">
      <alignment horizontal="center" vertical="center" wrapText="1"/>
    </xf>
    <xf numFmtId="0" fontId="2" fillId="2" borderId="7" xfId="5" applyFont="1" applyFill="1" applyBorder="1" applyAlignment="1">
      <alignment horizontal="center" vertical="center" wrapText="1"/>
    </xf>
    <xf numFmtId="0" fontId="6" fillId="0" borderId="29" xfId="5" applyFont="1" applyFill="1" applyBorder="1" applyAlignment="1">
      <alignment vertical="center" wrapText="1"/>
    </xf>
    <xf numFmtId="165" fontId="6" fillId="0" borderId="29" xfId="5" applyNumberFormat="1" applyFont="1" applyFill="1" applyBorder="1"/>
    <xf numFmtId="0" fontId="6" fillId="0" borderId="29" xfId="5" applyFont="1" applyBorder="1"/>
    <xf numFmtId="0" fontId="6" fillId="0" borderId="53" xfId="5" applyFont="1" applyBorder="1"/>
    <xf numFmtId="0" fontId="7" fillId="2" borderId="125"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42" fillId="0" borderId="0" xfId="0" applyFont="1" applyBorder="1"/>
    <xf numFmtId="0" fontId="19" fillId="0" borderId="0" xfId="0" applyFont="1" applyBorder="1"/>
    <xf numFmtId="0" fontId="19" fillId="0" borderId="0" xfId="0" applyFont="1"/>
    <xf numFmtId="0" fontId="19" fillId="0" borderId="0" xfId="0" applyFont="1" applyBorder="1" applyAlignment="1">
      <alignment horizontal="left"/>
    </xf>
    <xf numFmtId="0" fontId="42" fillId="0" borderId="0" xfId="0" applyFont="1"/>
    <xf numFmtId="0" fontId="48" fillId="0" borderId="0" xfId="0" applyFont="1"/>
    <xf numFmtId="0" fontId="6" fillId="0" borderId="0" xfId="0" applyFont="1" applyBorder="1" applyAlignment="1">
      <alignment horizontal="left" wrapText="1"/>
    </xf>
    <xf numFmtId="0" fontId="19" fillId="0" borderId="0" xfId="0" applyFont="1" applyBorder="1" applyAlignment="1">
      <alignment horizontal="left" wrapText="1"/>
    </xf>
    <xf numFmtId="0" fontId="49" fillId="0" borderId="0" xfId="0" applyFont="1" applyBorder="1" applyAlignment="1">
      <alignment horizontal="left" wrapText="1"/>
    </xf>
    <xf numFmtId="165" fontId="23" fillId="17" borderId="29" xfId="0" applyNumberFormat="1" applyFont="1" applyFill="1" applyBorder="1"/>
    <xf numFmtId="165" fontId="6" fillId="4" borderId="3" xfId="5" applyNumberFormat="1" applyFont="1" applyFill="1" applyBorder="1" applyAlignment="1">
      <alignment vertical="center" wrapText="1"/>
    </xf>
    <xf numFmtId="0" fontId="7" fillId="15" borderId="10" xfId="5" applyFont="1" applyFill="1" applyBorder="1" applyAlignment="1">
      <alignment horizontal="center" vertical="center" wrapText="1"/>
    </xf>
    <xf numFmtId="0" fontId="2" fillId="15" borderId="35" xfId="5" applyFont="1" applyFill="1" applyBorder="1" applyAlignment="1">
      <alignment horizontal="center" vertical="center" wrapText="1"/>
    </xf>
    <xf numFmtId="0" fontId="23" fillId="0" borderId="29" xfId="0" applyFont="1" applyBorder="1"/>
    <xf numFmtId="3" fontId="47" fillId="2" borderId="10" xfId="5" applyNumberFormat="1" applyFont="1" applyFill="1" applyBorder="1" applyAlignment="1">
      <alignment horizontal="center" vertical="center" wrapText="1"/>
    </xf>
    <xf numFmtId="0" fontId="50" fillId="2" borderId="2" xfId="5" applyFont="1" applyFill="1" applyBorder="1" applyAlignment="1">
      <alignment horizontal="center" vertical="center" wrapText="1"/>
    </xf>
    <xf numFmtId="0" fontId="23" fillId="17" borderId="29" xfId="0" applyFont="1" applyFill="1" applyBorder="1"/>
    <xf numFmtId="0" fontId="23" fillId="4" borderId="29" xfId="0" applyFont="1" applyFill="1" applyBorder="1"/>
    <xf numFmtId="0" fontId="51" fillId="4" borderId="80" xfId="5" applyFont="1" applyFill="1" applyBorder="1" applyAlignment="1">
      <alignment horizontal="center" vertical="center" wrapText="1"/>
    </xf>
    <xf numFmtId="0" fontId="51" fillId="4" borderId="110" xfId="5" applyFont="1" applyFill="1" applyBorder="1" applyAlignment="1">
      <alignment horizontal="center" vertical="center" wrapText="1"/>
    </xf>
    <xf numFmtId="0" fontId="51" fillId="4" borderId="63" xfId="5" applyFont="1" applyFill="1" applyBorder="1" applyAlignment="1">
      <alignment horizontal="center" vertical="center" wrapText="1"/>
    </xf>
    <xf numFmtId="0" fontId="51" fillId="11" borderId="80" xfId="5" applyFont="1" applyFill="1" applyBorder="1" applyAlignment="1">
      <alignment horizontal="center" vertical="center" wrapText="1"/>
    </xf>
    <xf numFmtId="0" fontId="51" fillId="11" borderId="63" xfId="5" applyFont="1" applyFill="1" applyBorder="1" applyAlignment="1">
      <alignment horizontal="center" vertical="center" wrapText="1"/>
    </xf>
    <xf numFmtId="165" fontId="52" fillId="0" borderId="81" xfId="5" applyNumberFormat="1" applyFont="1" applyFill="1" applyBorder="1" applyAlignment="1">
      <alignment horizontal="center" vertical="center"/>
    </xf>
    <xf numFmtId="165" fontId="52" fillId="0" borderId="66" xfId="5" applyNumberFormat="1" applyFont="1" applyFill="1" applyBorder="1" applyAlignment="1">
      <alignment horizontal="center" vertical="center"/>
    </xf>
    <xf numFmtId="166" fontId="32" fillId="0" borderId="93" xfId="0" applyNumberFormat="1" applyFont="1" applyBorder="1" applyAlignment="1">
      <alignment horizontal="center" vertical="center"/>
    </xf>
    <xf numFmtId="165" fontId="18" fillId="13" borderId="46" xfId="0" applyNumberFormat="1" applyFont="1" applyFill="1" applyBorder="1" applyAlignment="1">
      <alignment horizontal="right"/>
    </xf>
    <xf numFmtId="165" fontId="18" fillId="13" borderId="74" xfId="0" applyNumberFormat="1" applyFont="1" applyFill="1" applyBorder="1" applyAlignment="1">
      <alignment horizontal="right"/>
    </xf>
    <xf numFmtId="165" fontId="30" fillId="13" borderId="46" xfId="0" applyNumberFormat="1" applyFont="1" applyFill="1" applyBorder="1" applyAlignment="1">
      <alignment horizontal="right"/>
    </xf>
    <xf numFmtId="165" fontId="34" fillId="13" borderId="81" xfId="0" applyNumberFormat="1" applyFont="1" applyFill="1" applyBorder="1" applyAlignment="1">
      <alignment horizontal="center" vertical="center"/>
    </xf>
    <xf numFmtId="165" fontId="34" fillId="13" borderId="66" xfId="0" applyNumberFormat="1" applyFont="1" applyFill="1" applyBorder="1" applyAlignment="1">
      <alignment horizontal="center" vertical="center"/>
    </xf>
    <xf numFmtId="0" fontId="28" fillId="11" borderId="110" xfId="0" applyFont="1" applyFill="1" applyBorder="1" applyAlignment="1">
      <alignment horizontal="left" vertical="center" wrapText="1"/>
    </xf>
    <xf numFmtId="165" fontId="18" fillId="13" borderId="64" xfId="0" applyNumberFormat="1" applyFont="1" applyFill="1" applyBorder="1" applyAlignment="1">
      <alignment horizontal="right"/>
    </xf>
    <xf numFmtId="165" fontId="30" fillId="12" borderId="46" xfId="0" applyNumberFormat="1" applyFont="1" applyFill="1" applyBorder="1" applyAlignment="1">
      <alignment horizontal="right"/>
    </xf>
    <xf numFmtId="165" fontId="38" fillId="0" borderId="46" xfId="0" applyNumberFormat="1" applyFont="1" applyBorder="1" applyAlignment="1">
      <alignment horizontal="right"/>
    </xf>
    <xf numFmtId="0" fontId="7" fillId="2" borderId="22" xfId="5" applyFont="1" applyFill="1" applyBorder="1" applyAlignment="1">
      <alignment horizontal="center" vertical="center" wrapText="1"/>
    </xf>
    <xf numFmtId="165" fontId="6" fillId="0" borderId="44" xfId="5" applyNumberFormat="1" applyFont="1" applyFill="1" applyBorder="1"/>
    <xf numFmtId="0" fontId="6" fillId="0" borderId="0" xfId="0" applyFont="1" applyBorder="1" applyAlignment="1">
      <alignment horizontal="left" wrapText="1"/>
    </xf>
    <xf numFmtId="0" fontId="19" fillId="0" borderId="0" xfId="0" applyFont="1" applyBorder="1" applyAlignment="1">
      <alignment horizontal="left" wrapText="1"/>
    </xf>
    <xf numFmtId="0" fontId="18" fillId="0" borderId="0" xfId="0" applyFont="1" applyBorder="1" applyAlignment="1">
      <alignment horizontal="left" wrapText="1"/>
    </xf>
    <xf numFmtId="0" fontId="35" fillId="0" borderId="56" xfId="0" applyFont="1" applyBorder="1" applyAlignment="1">
      <alignment horizontal="center" wrapText="1"/>
    </xf>
    <xf numFmtId="0" fontId="35" fillId="0" borderId="57" xfId="0" applyFont="1" applyBorder="1" applyAlignment="1">
      <alignment horizontal="center" wrapText="1"/>
    </xf>
    <xf numFmtId="0" fontId="36" fillId="0" borderId="57" xfId="0" applyFont="1" applyBorder="1" applyAlignment="1">
      <alignment wrapText="1"/>
    </xf>
    <xf numFmtId="0" fontId="36" fillId="0" borderId="58" xfId="0" applyFont="1" applyBorder="1" applyAlignment="1">
      <alignment wrapText="1"/>
    </xf>
    <xf numFmtId="0" fontId="26" fillId="0" borderId="56" xfId="0" applyFont="1" applyBorder="1" applyAlignment="1">
      <alignment horizontal="center" wrapText="1"/>
    </xf>
    <xf numFmtId="0" fontId="26" fillId="0" borderId="57" xfId="0" applyFont="1" applyBorder="1" applyAlignment="1">
      <alignment horizontal="center" wrapText="1"/>
    </xf>
    <xf numFmtId="0" fontId="26" fillId="0" borderId="57" xfId="0" applyFont="1" applyBorder="1" applyAlignment="1">
      <alignment wrapText="1"/>
    </xf>
    <xf numFmtId="0" fontId="0" fillId="0" borderId="57" xfId="0" applyFont="1" applyBorder="1" applyAlignment="1">
      <alignment wrapText="1"/>
    </xf>
    <xf numFmtId="0" fontId="0" fillId="0" borderId="58" xfId="0" applyFont="1" applyBorder="1" applyAlignment="1">
      <alignment wrapText="1"/>
    </xf>
    <xf numFmtId="0" fontId="27" fillId="15" borderId="94" xfId="0" applyFont="1" applyFill="1" applyBorder="1" applyAlignment="1">
      <alignment horizontal="center" wrapText="1"/>
    </xf>
    <xf numFmtId="0" fontId="27" fillId="15" borderId="60" xfId="0" applyFont="1" applyFill="1" applyBorder="1" applyAlignment="1">
      <alignment horizontal="center" wrapText="1"/>
    </xf>
    <xf numFmtId="0" fontId="43" fillId="15" borderId="94" xfId="0" applyFont="1" applyFill="1" applyBorder="1" applyAlignment="1">
      <alignment horizontal="center" wrapText="1"/>
    </xf>
    <xf numFmtId="0" fontId="43" fillId="15" borderId="95" xfId="0" applyFont="1" applyFill="1" applyBorder="1" applyAlignment="1">
      <alignment horizontal="center" wrapText="1"/>
    </xf>
    <xf numFmtId="0" fontId="45" fillId="0" borderId="29" xfId="0" applyFont="1" applyBorder="1" applyAlignment="1">
      <alignment horizontal="center" wrapText="1"/>
    </xf>
    <xf numFmtId="0" fontId="25" fillId="0" borderId="29" xfId="0" applyFont="1" applyBorder="1" applyAlignment="1">
      <alignment horizontal="center" wrapText="1"/>
    </xf>
    <xf numFmtId="0" fontId="0" fillId="0" borderId="29" xfId="0" applyBorder="1" applyAlignment="1">
      <alignment wrapText="1"/>
    </xf>
    <xf numFmtId="0" fontId="45" fillId="0" borderId="30" xfId="0" applyFont="1" applyBorder="1" applyAlignment="1">
      <alignment horizontal="center" wrapText="1"/>
    </xf>
    <xf numFmtId="0" fontId="45" fillId="0" borderId="11" xfId="0" applyFont="1" applyBorder="1" applyAlignment="1">
      <alignment horizontal="center" wrapText="1"/>
    </xf>
    <xf numFmtId="0" fontId="35" fillId="0" borderId="29" xfId="0" applyFont="1" applyBorder="1" applyAlignment="1">
      <alignment horizontal="center" wrapText="1"/>
    </xf>
    <xf numFmtId="0" fontId="36" fillId="0" borderId="29" xfId="0" applyFont="1" applyBorder="1" applyAlignment="1">
      <alignment horizontal="center" wrapText="1"/>
    </xf>
    <xf numFmtId="0" fontId="7" fillId="2" borderId="32" xfId="5" applyFont="1" applyFill="1" applyBorder="1" applyAlignment="1">
      <alignment horizontal="center" vertical="center" wrapText="1"/>
    </xf>
    <xf numFmtId="0" fontId="7" fillId="2" borderId="42" xfId="5" applyFont="1" applyFill="1" applyBorder="1" applyAlignment="1">
      <alignment horizontal="center" vertical="center" wrapText="1"/>
    </xf>
    <xf numFmtId="0" fontId="7" fillId="2" borderId="114" xfId="5" applyFont="1" applyFill="1" applyBorder="1" applyAlignment="1">
      <alignment horizontal="center" vertical="top" wrapText="1"/>
    </xf>
    <xf numFmtId="0" fontId="0" fillId="0" borderId="116" xfId="0" applyBorder="1" applyAlignment="1">
      <alignment horizontal="center" vertical="top" wrapText="1"/>
    </xf>
    <xf numFmtId="0" fontId="6" fillId="0" borderId="29" xfId="0" applyFont="1" applyBorder="1" applyAlignment="1">
      <alignment horizontal="center" wrapText="1"/>
    </xf>
    <xf numFmtId="0" fontId="13" fillId="0" borderId="30" xfId="0" applyFont="1" applyBorder="1" applyAlignment="1">
      <alignment horizontal="center" wrapText="1"/>
    </xf>
    <xf numFmtId="0" fontId="0" fillId="0" borderId="32" xfId="0" applyBorder="1" applyAlignment="1">
      <alignment horizontal="center" wrapText="1"/>
    </xf>
    <xf numFmtId="0" fontId="0" fillId="0" borderId="11" xfId="0" applyBorder="1" applyAlignment="1">
      <alignment horizontal="center" wrapText="1"/>
    </xf>
    <xf numFmtId="0" fontId="7" fillId="2" borderId="2" xfId="0" applyFont="1" applyFill="1" applyBorder="1" applyAlignment="1">
      <alignment horizontal="center" vertical="center" wrapText="1"/>
    </xf>
    <xf numFmtId="0" fontId="6" fillId="0" borderId="30" xfId="0" applyFont="1" applyBorder="1" applyAlignment="1">
      <alignment horizontal="center" wrapText="1"/>
    </xf>
    <xf numFmtId="0" fontId="7" fillId="2" borderId="18" xfId="0" applyFont="1" applyFill="1"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7" fillId="2" borderId="37" xfId="0" applyFont="1" applyFill="1" applyBorder="1" applyAlignment="1">
      <alignment horizontal="center" vertical="center" wrapText="1"/>
    </xf>
    <xf numFmtId="0" fontId="0" fillId="0" borderId="16" xfId="0" applyBorder="1" applyAlignment="1">
      <alignment horizontal="center" vertical="center" wrapText="1"/>
    </xf>
    <xf numFmtId="0" fontId="6" fillId="0" borderId="32" xfId="0" applyFont="1" applyBorder="1" applyAlignment="1">
      <alignment horizontal="center" wrapText="1"/>
    </xf>
    <xf numFmtId="0" fontId="6" fillId="0" borderId="11" xfId="0" applyFont="1" applyBorder="1" applyAlignment="1">
      <alignment horizontal="center" wrapText="1"/>
    </xf>
    <xf numFmtId="0" fontId="13" fillId="0" borderId="29" xfId="0" applyFont="1" applyBorder="1" applyAlignment="1">
      <alignment horizontal="center" wrapText="1"/>
    </xf>
    <xf numFmtId="0" fontId="0" fillId="0" borderId="29" xfId="0" applyBorder="1" applyAlignment="1">
      <alignment horizontal="center" wrapText="1"/>
    </xf>
    <xf numFmtId="0" fontId="6" fillId="0" borderId="4" xfId="0" applyFont="1" applyBorder="1" applyAlignment="1">
      <alignment horizontal="center" wrapText="1"/>
    </xf>
    <xf numFmtId="0" fontId="0" fillId="0" borderId="4" xfId="0" applyBorder="1" applyAlignment="1">
      <alignment horizontal="center" wrapText="1"/>
    </xf>
    <xf numFmtId="0" fontId="8" fillId="2" borderId="1" xfId="0" applyFont="1" applyFill="1" applyBorder="1" applyAlignment="1">
      <alignment horizontal="center" vertical="center"/>
    </xf>
    <xf numFmtId="0" fontId="8" fillId="2" borderId="2" xfId="0" applyFont="1" applyFill="1" applyBorder="1" applyAlignment="1">
      <alignment horizontal="center" vertical="center"/>
    </xf>
    <xf numFmtId="0" fontId="13" fillId="0" borderId="17" xfId="0" applyFont="1" applyBorder="1" applyAlignment="1">
      <alignment horizontal="center" wrapText="1"/>
    </xf>
    <xf numFmtId="0" fontId="0" fillId="0" borderId="19" xfId="0" applyBorder="1" applyAlignment="1">
      <alignment horizontal="center" wrapText="1"/>
    </xf>
    <xf numFmtId="0" fontId="8" fillId="2" borderId="29" xfId="0" applyFont="1" applyFill="1" applyBorder="1" applyAlignment="1">
      <alignment horizontal="center" vertical="center"/>
    </xf>
    <xf numFmtId="0" fontId="14" fillId="0" borderId="4" xfId="0" applyFont="1" applyBorder="1" applyAlignment="1">
      <alignment horizontal="center" wrapText="1"/>
    </xf>
    <xf numFmtId="0" fontId="8" fillId="2" borderId="2"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7" fillId="2" borderId="16"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6" fillId="0" borderId="17" xfId="0" applyFont="1" applyBorder="1" applyAlignment="1">
      <alignment horizontal="center" wrapText="1"/>
    </xf>
    <xf numFmtId="0" fontId="6" fillId="0" borderId="19" xfId="0" applyFont="1" applyBorder="1" applyAlignment="1">
      <alignment horizontal="center" wrapText="1"/>
    </xf>
    <xf numFmtId="0" fontId="16" fillId="2" borderId="23"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5" fillId="2" borderId="22" xfId="0" applyFont="1" applyFill="1" applyBorder="1" applyAlignment="1">
      <alignment horizontal="center" vertical="center" wrapText="1"/>
    </xf>
    <xf numFmtId="0" fontId="15" fillId="2" borderId="25" xfId="0" applyFont="1" applyFill="1" applyBorder="1" applyAlignment="1">
      <alignment horizontal="center" vertical="center" wrapText="1"/>
    </xf>
    <xf numFmtId="0" fontId="7" fillId="2" borderId="23" xfId="0" applyFont="1" applyFill="1" applyBorder="1" applyAlignment="1">
      <alignment horizontal="center" vertical="center" wrapText="1"/>
    </xf>
    <xf numFmtId="0" fontId="26" fillId="0" borderId="58" xfId="0" applyFont="1" applyBorder="1" applyAlignment="1">
      <alignment horizontal="center" wrapText="1"/>
    </xf>
    <xf numFmtId="0" fontId="6" fillId="0" borderId="32" xfId="0" applyFont="1" applyBorder="1" applyAlignment="1">
      <alignment wrapText="1"/>
    </xf>
    <xf numFmtId="0" fontId="0" fillId="0" borderId="32" xfId="0" applyFont="1" applyBorder="1" applyAlignment="1">
      <alignment wrapText="1"/>
    </xf>
    <xf numFmtId="0" fontId="0" fillId="0" borderId="32" xfId="0" applyBorder="1" applyAlignment="1">
      <alignment wrapText="1"/>
    </xf>
    <xf numFmtId="0" fontId="0" fillId="0" borderId="11" xfId="0" applyBorder="1" applyAlignment="1">
      <alignment wrapText="1"/>
    </xf>
    <xf numFmtId="0" fontId="7" fillId="2" borderId="20" xfId="5" applyFont="1" applyFill="1" applyBorder="1" applyAlignment="1">
      <alignment horizontal="center" vertical="center" wrapText="1"/>
    </xf>
    <xf numFmtId="0" fontId="7" fillId="2" borderId="16" xfId="5" applyFont="1" applyFill="1" applyBorder="1" applyAlignment="1">
      <alignment horizontal="center" vertical="center" wrapText="1"/>
    </xf>
    <xf numFmtId="0" fontId="7" fillId="2" borderId="40" xfId="5" applyFont="1" applyFill="1" applyBorder="1" applyAlignment="1">
      <alignment horizontal="center" vertical="center" wrapText="1"/>
    </xf>
    <xf numFmtId="0" fontId="7" fillId="2" borderId="24" xfId="5" applyFont="1" applyFill="1" applyBorder="1" applyAlignment="1">
      <alignment horizontal="center" vertical="center" wrapText="1"/>
    </xf>
    <xf numFmtId="0" fontId="7" fillId="2" borderId="37" xfId="5" applyFont="1" applyFill="1" applyBorder="1" applyAlignment="1">
      <alignment horizontal="center" vertical="center" wrapText="1"/>
    </xf>
    <xf numFmtId="0" fontId="0" fillId="2" borderId="20" xfId="0" applyFill="1" applyBorder="1" applyAlignment="1">
      <alignment horizontal="center" vertical="center" wrapText="1"/>
    </xf>
    <xf numFmtId="0" fontId="0" fillId="2" borderId="21" xfId="0" applyFill="1" applyBorder="1" applyAlignment="1">
      <alignment horizontal="center" vertical="center" wrapText="1"/>
    </xf>
    <xf numFmtId="0" fontId="7" fillId="2" borderId="66" xfId="0" applyFont="1" applyFill="1" applyBorder="1" applyAlignment="1">
      <alignment horizontal="center" vertical="center" wrapText="1"/>
    </xf>
    <xf numFmtId="0" fontId="2" fillId="2" borderId="46"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30" xfId="0" applyFont="1" applyFill="1" applyBorder="1" applyAlignment="1">
      <alignment horizontal="center" vertical="center" wrapText="1"/>
    </xf>
    <xf numFmtId="0" fontId="0" fillId="0" borderId="32" xfId="0" applyBorder="1" applyAlignment="1">
      <alignment horizontal="center" vertical="center" wrapText="1"/>
    </xf>
    <xf numFmtId="0" fontId="0" fillId="0" borderId="42" xfId="0" applyBorder="1" applyAlignment="1">
      <alignment horizontal="center" vertical="center" wrapText="1"/>
    </xf>
    <xf numFmtId="0" fontId="7" fillId="2" borderId="32"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30" xfId="5" applyFont="1" applyFill="1" applyBorder="1" applyAlignment="1">
      <alignment horizontal="center" vertical="center" wrapText="1"/>
    </xf>
    <xf numFmtId="0" fontId="0" fillId="2" borderId="32" xfId="0" applyFill="1" applyBorder="1" applyAlignment="1">
      <alignment horizontal="center" vertical="center" wrapText="1"/>
    </xf>
    <xf numFmtId="0" fontId="0" fillId="2" borderId="11" xfId="0" applyFill="1" applyBorder="1" applyAlignment="1">
      <alignment horizontal="center" vertical="center" wrapText="1"/>
    </xf>
    <xf numFmtId="0" fontId="7" fillId="2" borderId="2" xfId="0" applyFont="1" applyFill="1" applyBorder="1" applyAlignment="1">
      <alignment horizontal="center" vertical="center"/>
    </xf>
    <xf numFmtId="0" fontId="7" fillId="2" borderId="87" xfId="0" applyFont="1" applyFill="1" applyBorder="1" applyAlignment="1">
      <alignment horizontal="center" vertical="center"/>
    </xf>
    <xf numFmtId="0" fontId="7" fillId="2" borderId="88" xfId="0" applyFont="1" applyFill="1" applyBorder="1" applyAlignment="1">
      <alignment horizontal="center" vertical="center"/>
    </xf>
    <xf numFmtId="0" fontId="7" fillId="2" borderId="89" xfId="0" applyFont="1" applyFill="1" applyBorder="1" applyAlignment="1">
      <alignment horizontal="center" vertical="center"/>
    </xf>
    <xf numFmtId="0" fontId="7" fillId="2" borderId="34" xfId="5" applyFont="1" applyFill="1" applyBorder="1" applyAlignment="1">
      <alignment horizontal="center" vertical="center" wrapText="1"/>
    </xf>
    <xf numFmtId="0" fontId="11" fillId="2" borderId="2" xfId="0" applyFont="1" applyFill="1" applyBorder="1" applyAlignment="1">
      <alignment horizontal="center" vertical="center"/>
    </xf>
    <xf numFmtId="0" fontId="8" fillId="2" borderId="30" xfId="0" applyFont="1" applyFill="1" applyBorder="1" applyAlignment="1">
      <alignment horizontal="center" vertical="center" wrapText="1"/>
    </xf>
    <xf numFmtId="0" fontId="7" fillId="3" borderId="20" xfId="5" applyFont="1" applyFill="1" applyBorder="1" applyAlignment="1">
      <alignment horizontal="center" vertical="center" wrapText="1"/>
    </xf>
    <xf numFmtId="0" fontId="7" fillId="3" borderId="21" xfId="5" applyFont="1" applyFill="1" applyBorder="1" applyAlignment="1">
      <alignment horizontal="center" vertical="center" wrapText="1"/>
    </xf>
    <xf numFmtId="0" fontId="11" fillId="2" borderId="26" xfId="0" applyFont="1" applyFill="1" applyBorder="1" applyAlignment="1">
      <alignment horizontal="center" vertical="center"/>
    </xf>
    <xf numFmtId="0" fontId="7" fillId="2" borderId="36" xfId="5" applyFont="1" applyFill="1" applyBorder="1" applyAlignment="1">
      <alignment horizontal="center" vertical="center" wrapText="1"/>
    </xf>
    <xf numFmtId="0" fontId="0" fillId="0" borderId="36" xfId="0" applyBorder="1" applyAlignment="1">
      <alignment horizontal="center" vertical="center" wrapText="1"/>
    </xf>
    <xf numFmtId="0" fontId="0" fillId="0" borderId="38" xfId="0" applyBorder="1" applyAlignment="1">
      <alignment horizontal="center" vertical="center" wrapText="1"/>
    </xf>
    <xf numFmtId="0" fontId="7" fillId="8" borderId="20" xfId="5" applyFont="1" applyFill="1" applyBorder="1" applyAlignment="1">
      <alignment horizontal="center" vertical="center" wrapText="1"/>
    </xf>
    <xf numFmtId="0" fontId="7" fillId="8" borderId="21" xfId="5" applyFont="1" applyFill="1" applyBorder="1" applyAlignment="1">
      <alignment horizontal="center" vertical="center" wrapText="1"/>
    </xf>
    <xf numFmtId="0" fontId="7" fillId="2" borderId="40" xfId="0" applyFont="1" applyFill="1" applyBorder="1" applyAlignment="1">
      <alignment horizontal="center" vertical="center" wrapText="1"/>
    </xf>
    <xf numFmtId="0" fontId="7" fillId="2" borderId="21" xfId="5" applyFont="1" applyFill="1" applyBorder="1" applyAlignment="1">
      <alignment horizontal="center" vertical="center" wrapText="1"/>
    </xf>
    <xf numFmtId="0" fontId="7" fillId="2" borderId="46" xfId="0" applyFont="1" applyFill="1" applyBorder="1" applyAlignment="1">
      <alignment horizontal="center" vertical="center" wrapText="1"/>
    </xf>
    <xf numFmtId="165" fontId="6" fillId="4" borderId="28" xfId="5" applyNumberFormat="1" applyFont="1" applyFill="1" applyBorder="1"/>
    <xf numFmtId="165" fontId="6" fillId="4" borderId="3" xfId="0" applyNumberFormat="1" applyFont="1" applyFill="1" applyBorder="1"/>
  </cellXfs>
  <cellStyles count="7">
    <cellStyle name="Comma" xfId="1" builtinId="3"/>
    <cellStyle name="Comma 2" xfId="2"/>
    <cellStyle name="Hyperlink 2" xfId="3"/>
    <cellStyle name="Normal" xfId="0" builtinId="0"/>
    <cellStyle name="Normal 2" xfId="4"/>
    <cellStyle name="Normal 3" xfId="5"/>
    <cellStyle name="Percent 2" xfId="6"/>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808080"/>
      <color rgb="FF5F5F5F"/>
      <color rgb="FF77777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theme" Target="theme/theme1.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worksheet" Target="worksheets/sheet102.xml"/><Relationship Id="rId110" Type="http://schemas.openxmlformats.org/officeDocument/2006/relationships/externalLink" Target="externalLinks/externalLink1.xml"/><Relationship Id="rId115"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hrahmanou\spending\FY03\HHS%20Charts\TABLE%20A%20-%20Combined%20Federal%20Funds%20Spent%20in%20FY%202003%20through%20the%20FOURTH%20Quar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rahmanou\spending\FY03\FY03%20Spending%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FromFedlTANFgrantInFY"/>
      <sheetName val="SummaryOfExpenOnAssistInFY"/>
      <sheetName val="ExpendOnNonAssistInFY"/>
      <sheetName val="ExpendOnNonAssistDetailBreakFY"/>
      <sheetName val="BreakdownOfOtherExpendNonAssist"/>
    </sheetNames>
    <sheetDataSet>
      <sheetData sheetId="0">
        <row r="1">
          <cell r="K1">
            <v>4</v>
          </cell>
        </row>
        <row r="6">
          <cell r="K6">
            <v>2003</v>
          </cell>
        </row>
        <row r="7">
          <cell r="B7">
            <v>194007284</v>
          </cell>
          <cell r="C7">
            <v>20545839</v>
          </cell>
          <cell r="D7">
            <v>10491352</v>
          </cell>
          <cell r="E7">
            <v>162970093</v>
          </cell>
          <cell r="F7">
            <v>49120216</v>
          </cell>
          <cell r="G7">
            <v>82347108</v>
          </cell>
          <cell r="H7">
            <v>131467324</v>
          </cell>
          <cell r="I7">
            <v>3902526</v>
          </cell>
          <cell r="J7">
            <v>27600243</v>
          </cell>
        </row>
        <row r="8">
          <cell r="B8">
            <v>74389141</v>
          </cell>
          <cell r="C8">
            <v>15737700</v>
          </cell>
          <cell r="D8">
            <v>4100000</v>
          </cell>
          <cell r="E8">
            <v>54551441</v>
          </cell>
          <cell r="F8">
            <v>22403180</v>
          </cell>
          <cell r="G8">
            <v>21879601</v>
          </cell>
          <cell r="H8">
            <v>44282781</v>
          </cell>
          <cell r="I8">
            <v>0</v>
          </cell>
          <cell r="J8">
            <v>10268660</v>
          </cell>
        </row>
        <row r="9">
          <cell r="B9">
            <v>311872553</v>
          </cell>
          <cell r="C9">
            <v>0</v>
          </cell>
          <cell r="D9">
            <v>22733434</v>
          </cell>
          <cell r="E9">
            <v>289139119</v>
          </cell>
          <cell r="F9">
            <v>126069037</v>
          </cell>
          <cell r="G9">
            <v>134334221</v>
          </cell>
          <cell r="H9">
            <v>260403258</v>
          </cell>
          <cell r="I9">
            <v>19759080</v>
          </cell>
          <cell r="J9">
            <v>8976781</v>
          </cell>
        </row>
        <row r="10">
          <cell r="B10">
            <v>94843071</v>
          </cell>
          <cell r="C10">
            <v>6000000</v>
          </cell>
          <cell r="D10">
            <v>0</v>
          </cell>
          <cell r="E10">
            <v>88843071</v>
          </cell>
          <cell r="F10">
            <v>14116159</v>
          </cell>
          <cell r="G10">
            <v>17867598</v>
          </cell>
          <cell r="H10">
            <v>31983757</v>
          </cell>
          <cell r="I10">
            <v>0</v>
          </cell>
          <cell r="J10">
            <v>56859314</v>
          </cell>
        </row>
        <row r="11">
          <cell r="B11">
            <v>4551283529</v>
          </cell>
          <cell r="C11">
            <v>572514000</v>
          </cell>
          <cell r="D11">
            <v>81535520</v>
          </cell>
          <cell r="E11">
            <v>3897234009</v>
          </cell>
          <cell r="F11">
            <v>2151909993</v>
          </cell>
          <cell r="G11">
            <v>1518839106</v>
          </cell>
          <cell r="H11">
            <v>3670749099</v>
          </cell>
          <cell r="I11">
            <v>226484910</v>
          </cell>
          <cell r="J11">
            <v>0</v>
          </cell>
        </row>
        <row r="12">
          <cell r="B12">
            <v>228951330</v>
          </cell>
          <cell r="C12">
            <v>22241896</v>
          </cell>
          <cell r="D12">
            <v>14962638</v>
          </cell>
          <cell r="E12">
            <v>191746796</v>
          </cell>
          <cell r="F12">
            <v>42399741</v>
          </cell>
          <cell r="G12">
            <v>68106268</v>
          </cell>
          <cell r="H12">
            <v>110506009</v>
          </cell>
          <cell r="I12">
            <v>81240787</v>
          </cell>
          <cell r="J12">
            <v>0</v>
          </cell>
        </row>
        <row r="13">
          <cell r="B13">
            <v>281363508</v>
          </cell>
          <cell r="C13">
            <v>0</v>
          </cell>
          <cell r="D13">
            <v>26678810</v>
          </cell>
          <cell r="E13">
            <v>254684698</v>
          </cell>
          <cell r="F13">
            <v>48885011</v>
          </cell>
          <cell r="G13">
            <v>205799687</v>
          </cell>
          <cell r="H13">
            <v>254684698</v>
          </cell>
          <cell r="I13">
            <v>0</v>
          </cell>
          <cell r="J13">
            <v>0</v>
          </cell>
        </row>
        <row r="14">
          <cell r="B14">
            <v>35626951</v>
          </cell>
          <cell r="C14">
            <v>1265646</v>
          </cell>
          <cell r="D14">
            <v>1336345</v>
          </cell>
          <cell r="E14">
            <v>33024960</v>
          </cell>
          <cell r="F14">
            <v>24571749</v>
          </cell>
          <cell r="G14">
            <v>3211681</v>
          </cell>
          <cell r="H14">
            <v>27783430</v>
          </cell>
          <cell r="I14">
            <v>5018164</v>
          </cell>
          <cell r="J14">
            <v>223366</v>
          </cell>
        </row>
        <row r="15">
          <cell r="B15">
            <v>157940486</v>
          </cell>
          <cell r="C15">
            <v>18521964</v>
          </cell>
          <cell r="D15">
            <v>3935917</v>
          </cell>
          <cell r="E15">
            <v>135482605</v>
          </cell>
          <cell r="F15">
            <v>17255243</v>
          </cell>
          <cell r="G15">
            <v>73856534</v>
          </cell>
          <cell r="H15">
            <v>91111777</v>
          </cell>
          <cell r="I15">
            <v>1228084</v>
          </cell>
          <cell r="J15">
            <v>43142744</v>
          </cell>
        </row>
        <row r="16">
          <cell r="B16">
            <v>818048612</v>
          </cell>
          <cell r="C16">
            <v>122549160</v>
          </cell>
          <cell r="D16">
            <v>52274580</v>
          </cell>
          <cell r="E16">
            <v>643224872</v>
          </cell>
          <cell r="F16">
            <v>72776893</v>
          </cell>
          <cell r="G16">
            <v>410791375</v>
          </cell>
          <cell r="H16">
            <v>483568268</v>
          </cell>
          <cell r="I16">
            <v>0</v>
          </cell>
          <cell r="J16">
            <v>159656604</v>
          </cell>
        </row>
        <row r="17">
          <cell r="B17">
            <v>558760633</v>
          </cell>
          <cell r="C17">
            <v>32200000</v>
          </cell>
          <cell r="D17">
            <v>18865151</v>
          </cell>
          <cell r="E17">
            <v>507695482</v>
          </cell>
          <cell r="F17">
            <v>107208919</v>
          </cell>
          <cell r="G17">
            <v>218919710</v>
          </cell>
          <cell r="H17">
            <v>326128629</v>
          </cell>
          <cell r="I17">
            <v>20574443</v>
          </cell>
          <cell r="J17">
            <v>160992410</v>
          </cell>
        </row>
        <row r="18">
          <cell r="B18">
            <v>173470882</v>
          </cell>
          <cell r="C18">
            <v>11050000</v>
          </cell>
          <cell r="D18">
            <v>9890000</v>
          </cell>
          <cell r="E18">
            <v>152530882</v>
          </cell>
          <cell r="F18">
            <v>40916583</v>
          </cell>
          <cell r="G18">
            <v>16616800</v>
          </cell>
          <cell r="H18">
            <v>57533383</v>
          </cell>
          <cell r="I18">
            <v>4165847</v>
          </cell>
          <cell r="J18">
            <v>90831652</v>
          </cell>
        </row>
        <row r="19">
          <cell r="B19">
            <v>53372645</v>
          </cell>
          <cell r="C19">
            <v>8731981</v>
          </cell>
          <cell r="D19">
            <v>1441201</v>
          </cell>
          <cell r="E19">
            <v>43199463</v>
          </cell>
          <cell r="F19">
            <v>6636135</v>
          </cell>
          <cell r="G19">
            <v>23479757</v>
          </cell>
          <cell r="H19">
            <v>30115892</v>
          </cell>
          <cell r="I19">
            <v>12222410</v>
          </cell>
          <cell r="J19">
            <v>861159</v>
          </cell>
        </row>
        <row r="20">
          <cell r="B20">
            <v>585056960</v>
          </cell>
          <cell r="C20">
            <v>0</v>
          </cell>
          <cell r="D20">
            <v>20502485</v>
          </cell>
          <cell r="E20">
            <v>564554475</v>
          </cell>
          <cell r="F20">
            <v>62124682</v>
          </cell>
          <cell r="G20">
            <v>502429793</v>
          </cell>
          <cell r="H20">
            <v>564554475</v>
          </cell>
          <cell r="I20">
            <v>0</v>
          </cell>
          <cell r="J20">
            <v>0</v>
          </cell>
        </row>
        <row r="21">
          <cell r="B21">
            <v>247222289</v>
          </cell>
          <cell r="C21">
            <v>18352906</v>
          </cell>
          <cell r="D21">
            <v>2000000</v>
          </cell>
          <cell r="E21">
            <v>226869383</v>
          </cell>
          <cell r="F21">
            <v>108143930</v>
          </cell>
          <cell r="G21">
            <v>91652267</v>
          </cell>
          <cell r="H21">
            <v>199796197</v>
          </cell>
          <cell r="I21">
            <v>27073186</v>
          </cell>
          <cell r="J21">
            <v>0</v>
          </cell>
        </row>
        <row r="22">
          <cell r="B22">
            <v>164460754</v>
          </cell>
          <cell r="C22">
            <v>28199491</v>
          </cell>
          <cell r="D22">
            <v>11257997</v>
          </cell>
          <cell r="E22">
            <v>125003266</v>
          </cell>
          <cell r="F22">
            <v>38505453</v>
          </cell>
          <cell r="G22">
            <v>55629960</v>
          </cell>
          <cell r="H22">
            <v>94135413</v>
          </cell>
          <cell r="I22">
            <v>5444692</v>
          </cell>
          <cell r="J22">
            <v>25423161</v>
          </cell>
        </row>
        <row r="23">
          <cell r="B23">
            <v>120621502</v>
          </cell>
          <cell r="C23">
            <v>12741228</v>
          </cell>
          <cell r="D23">
            <v>4332070</v>
          </cell>
          <cell r="E23">
            <v>103548204</v>
          </cell>
          <cell r="F23">
            <v>50847441</v>
          </cell>
          <cell r="G23">
            <v>30852937</v>
          </cell>
          <cell r="H23">
            <v>81700378</v>
          </cell>
          <cell r="I23">
            <v>0</v>
          </cell>
          <cell r="J23">
            <v>21847826</v>
          </cell>
        </row>
        <row r="24">
          <cell r="B24">
            <v>218835932</v>
          </cell>
          <cell r="C24">
            <v>47135000</v>
          </cell>
          <cell r="D24">
            <v>0</v>
          </cell>
          <cell r="E24">
            <v>171700932</v>
          </cell>
          <cell r="F24">
            <v>53224624</v>
          </cell>
          <cell r="G24">
            <v>65917218</v>
          </cell>
          <cell r="H24">
            <v>119141842</v>
          </cell>
          <cell r="I24">
            <v>44068272</v>
          </cell>
          <cell r="J24">
            <v>8490818</v>
          </cell>
        </row>
        <row r="25">
          <cell r="B25">
            <v>355052664</v>
          </cell>
          <cell r="C25">
            <v>39030549</v>
          </cell>
          <cell r="D25">
            <v>16397197</v>
          </cell>
          <cell r="E25">
            <v>299624918</v>
          </cell>
          <cell r="F25">
            <v>60156557</v>
          </cell>
          <cell r="G25">
            <v>167455074</v>
          </cell>
          <cell r="H25">
            <v>227611631</v>
          </cell>
          <cell r="I25">
            <v>72013287</v>
          </cell>
          <cell r="J25">
            <v>0</v>
          </cell>
        </row>
        <row r="26">
          <cell r="B26">
            <v>118551019</v>
          </cell>
          <cell r="C26">
            <v>10699122</v>
          </cell>
          <cell r="D26">
            <v>7469450</v>
          </cell>
          <cell r="E26">
            <v>100382447</v>
          </cell>
          <cell r="F26">
            <v>44475153</v>
          </cell>
          <cell r="G26">
            <v>10493435</v>
          </cell>
          <cell r="H26">
            <v>54968588</v>
          </cell>
          <cell r="I26">
            <v>8553045</v>
          </cell>
          <cell r="J26">
            <v>36860814</v>
          </cell>
        </row>
        <row r="27">
          <cell r="B27">
            <v>289225248</v>
          </cell>
          <cell r="C27">
            <v>48884560</v>
          </cell>
          <cell r="D27">
            <v>22909803</v>
          </cell>
          <cell r="E27">
            <v>217430885</v>
          </cell>
          <cell r="F27">
            <v>69008738</v>
          </cell>
          <cell r="G27">
            <v>114124211</v>
          </cell>
          <cell r="H27">
            <v>183132949</v>
          </cell>
          <cell r="I27">
            <v>15453448</v>
          </cell>
          <cell r="J27">
            <v>18844488</v>
          </cell>
        </row>
        <row r="28">
          <cell r="B28">
            <v>471699894</v>
          </cell>
          <cell r="C28">
            <v>91874222</v>
          </cell>
          <cell r="D28">
            <v>42109023</v>
          </cell>
          <cell r="E28">
            <v>337716649</v>
          </cell>
          <cell r="F28">
            <v>153968175</v>
          </cell>
          <cell r="G28">
            <v>183748474</v>
          </cell>
          <cell r="H28">
            <v>337716649</v>
          </cell>
          <cell r="I28">
            <v>0</v>
          </cell>
          <cell r="J28">
            <v>0</v>
          </cell>
        </row>
        <row r="29">
          <cell r="B29">
            <v>868951350</v>
          </cell>
          <cell r="C29">
            <v>0</v>
          </cell>
          <cell r="D29">
            <v>20157975</v>
          </cell>
          <cell r="E29">
            <v>848793375</v>
          </cell>
          <cell r="F29">
            <v>232442380</v>
          </cell>
          <cell r="G29">
            <v>503293223</v>
          </cell>
          <cell r="H29">
            <v>735735603</v>
          </cell>
          <cell r="I29">
            <v>0</v>
          </cell>
          <cell r="J29">
            <v>113057772</v>
          </cell>
        </row>
        <row r="30">
          <cell r="B30">
            <v>388515180</v>
          </cell>
          <cell r="C30">
            <v>26603000</v>
          </cell>
          <cell r="D30">
            <v>3277034</v>
          </cell>
          <cell r="E30">
            <v>358635146</v>
          </cell>
          <cell r="F30">
            <v>134583595</v>
          </cell>
          <cell r="G30">
            <v>182605046</v>
          </cell>
          <cell r="H30">
            <v>317188641</v>
          </cell>
          <cell r="I30">
            <v>0</v>
          </cell>
          <cell r="J30">
            <v>41446505</v>
          </cell>
        </row>
        <row r="31">
          <cell r="B31">
            <v>121198175</v>
          </cell>
          <cell r="C31">
            <v>19323838</v>
          </cell>
          <cell r="D31">
            <v>59</v>
          </cell>
          <cell r="E31">
            <v>101874278</v>
          </cell>
          <cell r="F31">
            <v>61052039</v>
          </cell>
          <cell r="G31">
            <v>37235055</v>
          </cell>
          <cell r="H31">
            <v>98287094</v>
          </cell>
          <cell r="I31">
            <v>1204334</v>
          </cell>
          <cell r="J31">
            <v>2382850</v>
          </cell>
        </row>
        <row r="32">
          <cell r="B32">
            <v>238756915</v>
          </cell>
          <cell r="C32">
            <v>24882439</v>
          </cell>
          <cell r="D32">
            <v>21705174</v>
          </cell>
          <cell r="E32">
            <v>192169302</v>
          </cell>
          <cell r="F32">
            <v>68219966</v>
          </cell>
          <cell r="G32">
            <v>102244162</v>
          </cell>
          <cell r="H32">
            <v>170464128</v>
          </cell>
          <cell r="I32">
            <v>21705173</v>
          </cell>
          <cell r="J32">
            <v>1</v>
          </cell>
        </row>
        <row r="33">
          <cell r="B33">
            <v>62329098</v>
          </cell>
          <cell r="C33">
            <v>8612239</v>
          </cell>
          <cell r="D33">
            <v>3860602</v>
          </cell>
          <cell r="E33">
            <v>49856257</v>
          </cell>
          <cell r="F33">
            <v>33126623</v>
          </cell>
          <cell r="G33">
            <v>7755375</v>
          </cell>
          <cell r="H33">
            <v>40881998</v>
          </cell>
          <cell r="I33">
            <v>1120960</v>
          </cell>
          <cell r="J33">
            <v>7853299</v>
          </cell>
        </row>
        <row r="34">
          <cell r="B34">
            <v>75140536</v>
          </cell>
          <cell r="C34">
            <v>9000000</v>
          </cell>
          <cell r="D34">
            <v>0</v>
          </cell>
          <cell r="E34">
            <v>66140536</v>
          </cell>
          <cell r="F34">
            <v>36394529</v>
          </cell>
          <cell r="G34">
            <v>13581968</v>
          </cell>
          <cell r="H34">
            <v>49976497</v>
          </cell>
          <cell r="I34">
            <v>0</v>
          </cell>
          <cell r="J34">
            <v>16164039</v>
          </cell>
        </row>
        <row r="35">
          <cell r="B35">
            <v>69681723</v>
          </cell>
          <cell r="C35">
            <v>0</v>
          </cell>
          <cell r="D35">
            <v>932868</v>
          </cell>
          <cell r="E35">
            <v>68748855</v>
          </cell>
          <cell r="F35">
            <v>32783810</v>
          </cell>
          <cell r="G35">
            <v>24863464</v>
          </cell>
          <cell r="H35">
            <v>57647274</v>
          </cell>
          <cell r="I35">
            <v>1132417</v>
          </cell>
          <cell r="J35">
            <v>9969164</v>
          </cell>
        </row>
        <row r="36">
          <cell r="B36">
            <v>55748120</v>
          </cell>
          <cell r="C36">
            <v>1195910</v>
          </cell>
          <cell r="D36">
            <v>2931389</v>
          </cell>
          <cell r="E36">
            <v>51620821</v>
          </cell>
          <cell r="F36">
            <v>20345852</v>
          </cell>
          <cell r="G36">
            <v>19814842</v>
          </cell>
          <cell r="H36">
            <v>40160694</v>
          </cell>
          <cell r="I36">
            <v>0</v>
          </cell>
          <cell r="J36">
            <v>11460127</v>
          </cell>
        </row>
        <row r="37">
          <cell r="B37">
            <v>733794366</v>
          </cell>
          <cell r="C37">
            <v>25665017</v>
          </cell>
          <cell r="D37">
            <v>15341351</v>
          </cell>
          <cell r="E37">
            <v>692787998</v>
          </cell>
          <cell r="F37">
            <v>186840569</v>
          </cell>
          <cell r="G37">
            <v>257416165</v>
          </cell>
          <cell r="H37">
            <v>444256734</v>
          </cell>
          <cell r="I37">
            <v>48578247</v>
          </cell>
          <cell r="J37">
            <v>199953017</v>
          </cell>
        </row>
        <row r="38">
          <cell r="B38">
            <v>168213435</v>
          </cell>
          <cell r="C38">
            <v>29813209</v>
          </cell>
          <cell r="D38">
            <v>2000000</v>
          </cell>
          <cell r="E38">
            <v>136400226</v>
          </cell>
          <cell r="F38">
            <v>63233778</v>
          </cell>
          <cell r="G38">
            <v>27189092</v>
          </cell>
          <cell r="H38">
            <v>90422870</v>
          </cell>
          <cell r="I38">
            <v>36672979</v>
          </cell>
          <cell r="J38">
            <v>9304377</v>
          </cell>
        </row>
        <row r="39">
          <cell r="B39">
            <v>3528246804</v>
          </cell>
          <cell r="C39">
            <v>39900000</v>
          </cell>
          <cell r="D39">
            <v>244000000</v>
          </cell>
          <cell r="E39">
            <v>3244346804</v>
          </cell>
          <cell r="F39">
            <v>1491467227</v>
          </cell>
          <cell r="G39">
            <v>1291730586</v>
          </cell>
          <cell r="H39">
            <v>2783197813</v>
          </cell>
          <cell r="I39">
            <v>199779844</v>
          </cell>
          <cell r="J39">
            <v>261369147</v>
          </cell>
        </row>
        <row r="40">
          <cell r="B40">
            <v>390729267</v>
          </cell>
          <cell r="C40">
            <v>74499688</v>
          </cell>
          <cell r="D40">
            <v>4544769</v>
          </cell>
          <cell r="E40">
            <v>311684810</v>
          </cell>
          <cell r="F40">
            <v>113176702</v>
          </cell>
          <cell r="G40">
            <v>138977047</v>
          </cell>
          <cell r="H40">
            <v>252153749</v>
          </cell>
          <cell r="I40">
            <v>56013410</v>
          </cell>
          <cell r="J40">
            <v>3517651</v>
          </cell>
        </row>
        <row r="41">
          <cell r="B41">
            <v>42962917</v>
          </cell>
          <cell r="C41">
            <v>0</v>
          </cell>
          <cell r="D41">
            <v>0</v>
          </cell>
          <cell r="E41">
            <v>42962917</v>
          </cell>
          <cell r="F41">
            <v>19725709</v>
          </cell>
          <cell r="G41">
            <v>13120055</v>
          </cell>
          <cell r="H41">
            <v>32845764</v>
          </cell>
          <cell r="I41">
            <v>0</v>
          </cell>
          <cell r="J41">
            <v>10117153</v>
          </cell>
        </row>
        <row r="42">
          <cell r="B42">
            <v>1270278270</v>
          </cell>
          <cell r="C42">
            <v>0</v>
          </cell>
          <cell r="D42">
            <v>74935420</v>
          </cell>
          <cell r="E42">
            <v>1195342850</v>
          </cell>
          <cell r="F42">
            <v>139269860</v>
          </cell>
          <cell r="G42">
            <v>474514313</v>
          </cell>
          <cell r="H42">
            <v>613784173</v>
          </cell>
          <cell r="I42">
            <v>239638064</v>
          </cell>
          <cell r="J42">
            <v>341920613</v>
          </cell>
        </row>
        <row r="43">
          <cell r="B43">
            <v>308031500</v>
          </cell>
          <cell r="C43">
            <v>30822071</v>
          </cell>
          <cell r="D43">
            <v>15411035</v>
          </cell>
          <cell r="E43">
            <v>261798394</v>
          </cell>
          <cell r="F43">
            <v>121710555</v>
          </cell>
          <cell r="G43">
            <v>20384951</v>
          </cell>
          <cell r="H43">
            <v>142095506</v>
          </cell>
          <cell r="I43">
            <v>0</v>
          </cell>
          <cell r="J43">
            <v>119702888</v>
          </cell>
        </row>
        <row r="44">
          <cell r="B44">
            <v>183540235</v>
          </cell>
          <cell r="C44">
            <v>0</v>
          </cell>
          <cell r="D44">
            <v>0</v>
          </cell>
          <cell r="E44">
            <v>183540235</v>
          </cell>
          <cell r="F44">
            <v>83751601</v>
          </cell>
          <cell r="G44">
            <v>71368148</v>
          </cell>
          <cell r="H44">
            <v>155119749</v>
          </cell>
          <cell r="I44">
            <v>28420486</v>
          </cell>
          <cell r="J44">
            <v>0</v>
          </cell>
        </row>
        <row r="45">
          <cell r="B45">
            <v>1289125686</v>
          </cell>
          <cell r="C45">
            <v>124484000</v>
          </cell>
          <cell r="D45">
            <v>30579000</v>
          </cell>
          <cell r="E45">
            <v>1134062686</v>
          </cell>
          <cell r="F45">
            <v>157685533</v>
          </cell>
          <cell r="G45">
            <v>543694734</v>
          </cell>
          <cell r="H45">
            <v>701380267</v>
          </cell>
          <cell r="I45">
            <v>277432010</v>
          </cell>
          <cell r="J45">
            <v>155250409</v>
          </cell>
        </row>
        <row r="46">
          <cell r="B46">
            <v>97879798</v>
          </cell>
          <cell r="C46">
            <v>9091106</v>
          </cell>
          <cell r="D46">
            <v>0</v>
          </cell>
          <cell r="E46">
            <v>88788692</v>
          </cell>
          <cell r="F46">
            <v>60069400</v>
          </cell>
          <cell r="G46">
            <v>25861081</v>
          </cell>
          <cell r="H46">
            <v>85930481</v>
          </cell>
          <cell r="I46">
            <v>0</v>
          </cell>
          <cell r="J46">
            <v>2858211</v>
          </cell>
        </row>
        <row r="47">
          <cell r="B47">
            <v>119077790</v>
          </cell>
          <cell r="C47">
            <v>1300000</v>
          </cell>
          <cell r="D47">
            <v>5262210</v>
          </cell>
          <cell r="E47">
            <v>112515580</v>
          </cell>
          <cell r="F47">
            <v>36737542</v>
          </cell>
          <cell r="G47">
            <v>75778038</v>
          </cell>
          <cell r="H47">
            <v>112515580</v>
          </cell>
          <cell r="I47">
            <v>0</v>
          </cell>
          <cell r="J47">
            <v>0</v>
          </cell>
        </row>
        <row r="48">
          <cell r="B48">
            <v>45400539</v>
          </cell>
          <cell r="C48">
            <v>1700000</v>
          </cell>
          <cell r="D48">
            <v>2286524</v>
          </cell>
          <cell r="E48">
            <v>41414015</v>
          </cell>
          <cell r="F48">
            <v>12755031</v>
          </cell>
          <cell r="G48">
            <v>5162432</v>
          </cell>
          <cell r="H48">
            <v>17917463</v>
          </cell>
          <cell r="I48">
            <v>386797</v>
          </cell>
          <cell r="J48">
            <v>23109755</v>
          </cell>
        </row>
        <row r="49">
          <cell r="B49">
            <v>243292515</v>
          </cell>
          <cell r="C49">
            <v>52025586</v>
          </cell>
          <cell r="D49">
            <v>5265988</v>
          </cell>
          <cell r="E49">
            <v>186000941</v>
          </cell>
          <cell r="F49">
            <v>129962815</v>
          </cell>
          <cell r="G49">
            <v>56038126</v>
          </cell>
          <cell r="H49">
            <v>186000941</v>
          </cell>
          <cell r="I49">
            <v>0</v>
          </cell>
          <cell r="J49">
            <v>0</v>
          </cell>
        </row>
        <row r="50">
          <cell r="B50">
            <v>855007341</v>
          </cell>
          <cell r="C50">
            <v>-2349075</v>
          </cell>
          <cell r="D50">
            <v>27159154</v>
          </cell>
          <cell r="E50">
            <v>830197262</v>
          </cell>
          <cell r="F50">
            <v>291860735</v>
          </cell>
          <cell r="G50">
            <v>372181182</v>
          </cell>
          <cell r="H50">
            <v>664041917</v>
          </cell>
          <cell r="I50">
            <v>33278111</v>
          </cell>
          <cell r="J50">
            <v>132877234</v>
          </cell>
        </row>
        <row r="51">
          <cell r="B51">
            <v>138441052</v>
          </cell>
          <cell r="C51">
            <v>0</v>
          </cell>
          <cell r="D51">
            <v>12462419</v>
          </cell>
          <cell r="E51">
            <v>125978633</v>
          </cell>
          <cell r="F51">
            <v>49133210</v>
          </cell>
          <cell r="G51">
            <v>56817858</v>
          </cell>
          <cell r="H51">
            <v>105951068</v>
          </cell>
          <cell r="I51">
            <v>0</v>
          </cell>
          <cell r="J51">
            <v>20027565</v>
          </cell>
        </row>
        <row r="52">
          <cell r="B52">
            <v>48623462</v>
          </cell>
          <cell r="C52">
            <v>9224074</v>
          </cell>
          <cell r="D52">
            <v>4735318</v>
          </cell>
          <cell r="E52">
            <v>34664070</v>
          </cell>
          <cell r="F52">
            <v>25713338</v>
          </cell>
          <cell r="G52">
            <v>8950732</v>
          </cell>
          <cell r="H52">
            <v>34664070</v>
          </cell>
          <cell r="I52">
            <v>0</v>
          </cell>
          <cell r="J52">
            <v>0</v>
          </cell>
        </row>
        <row r="53">
          <cell r="B53">
            <v>183625387</v>
          </cell>
          <cell r="C53">
            <v>-8189221</v>
          </cell>
          <cell r="D53">
            <v>15828172</v>
          </cell>
          <cell r="E53">
            <v>175986436</v>
          </cell>
          <cell r="F53">
            <v>66084470</v>
          </cell>
          <cell r="G53">
            <v>79109036</v>
          </cell>
          <cell r="H53">
            <v>145193506</v>
          </cell>
          <cell r="I53">
            <v>12603709</v>
          </cell>
          <cell r="J53">
            <v>18189221</v>
          </cell>
        </row>
        <row r="54">
          <cell r="B54">
            <v>454950703</v>
          </cell>
          <cell r="C54">
            <v>107300000</v>
          </cell>
          <cell r="D54">
            <v>10426130</v>
          </cell>
          <cell r="E54">
            <v>337224573</v>
          </cell>
          <cell r="F54">
            <v>102296180</v>
          </cell>
          <cell r="G54">
            <v>205171177</v>
          </cell>
          <cell r="H54">
            <v>307467357</v>
          </cell>
          <cell r="I54">
            <v>29757216</v>
          </cell>
          <cell r="J54">
            <v>0</v>
          </cell>
        </row>
        <row r="55">
          <cell r="B55">
            <v>142009708</v>
          </cell>
          <cell r="C55">
            <v>0</v>
          </cell>
          <cell r="D55">
            <v>6947755</v>
          </cell>
          <cell r="E55">
            <v>135061953</v>
          </cell>
          <cell r="F55">
            <v>62729620</v>
          </cell>
          <cell r="G55">
            <v>59684986</v>
          </cell>
          <cell r="H55">
            <v>122414606</v>
          </cell>
          <cell r="I55">
            <v>0</v>
          </cell>
          <cell r="J55">
            <v>12647347</v>
          </cell>
        </row>
        <row r="56">
          <cell r="B56">
            <v>500046546</v>
          </cell>
          <cell r="C56">
            <v>65308581</v>
          </cell>
          <cell r="D56">
            <v>13440834</v>
          </cell>
          <cell r="E56">
            <v>421297131</v>
          </cell>
          <cell r="F56">
            <v>68684895</v>
          </cell>
          <cell r="G56">
            <v>252251729</v>
          </cell>
          <cell r="H56">
            <v>320936624</v>
          </cell>
          <cell r="I56">
            <v>15312516</v>
          </cell>
          <cell r="J56">
            <v>85047992</v>
          </cell>
        </row>
        <row r="57">
          <cell r="B57">
            <v>128373739</v>
          </cell>
          <cell r="C57">
            <v>11679671</v>
          </cell>
          <cell r="D57">
            <v>8014036</v>
          </cell>
          <cell r="E57">
            <v>108680032</v>
          </cell>
          <cell r="F57">
            <v>4866769</v>
          </cell>
          <cell r="G57">
            <v>37068096</v>
          </cell>
          <cell r="H57">
            <v>41934865</v>
          </cell>
          <cell r="I57">
            <v>29988440</v>
          </cell>
          <cell r="J57">
            <v>36756727</v>
          </cell>
        </row>
        <row r="58">
          <cell r="B58">
            <v>22856629044</v>
          </cell>
          <cell r="C58">
            <v>1790167397</v>
          </cell>
          <cell r="D58">
            <v>926728189</v>
          </cell>
          <cell r="E58">
            <v>20139733458</v>
          </cell>
          <cell r="F58">
            <v>7271427945</v>
          </cell>
          <cell r="G58">
            <v>8982215514</v>
          </cell>
          <cell r="H58">
            <v>16253643459</v>
          </cell>
          <cell r="I58">
            <v>1580226894</v>
          </cell>
          <cell r="J58">
            <v>2305863104</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FY03 Template"/>
      <sheetName val="state by state"/>
      <sheetName val="grants"/>
      <sheetName val="AUPL 02"/>
      <sheetName val="Table B MOE assistance &amp; non"/>
      <sheetName val="Table C SSP assistance &amp;non"/>
      <sheetName val="TableE_AnalysisOfStateMOE_Spend"/>
      <sheetName val="SpendingFromFedlTANFgrantInFY A"/>
      <sheetName val="TANF assistance"/>
      <sheetName val="TANF non-assistance"/>
      <sheetName val="B&amp;C vs. E"/>
    </sheetNames>
    <sheetDataSet>
      <sheetData sheetId="0"/>
      <sheetData sheetId="1"/>
      <sheetData sheetId="2"/>
      <sheetData sheetId="3"/>
      <sheetData sheetId="4"/>
      <sheetData sheetId="5"/>
      <sheetData sheetId="6"/>
      <sheetData sheetId="7"/>
      <sheetData sheetId="8">
        <row r="7">
          <cell r="A7" t="str">
            <v>ALABAMA</v>
          </cell>
          <cell r="B7">
            <v>49120216</v>
          </cell>
          <cell r="C7">
            <v>44921372</v>
          </cell>
          <cell r="D7">
            <v>71004</v>
          </cell>
          <cell r="E7">
            <v>4127840</v>
          </cell>
          <cell r="F7">
            <v>0</v>
          </cell>
          <cell r="G7">
            <v>0.37</v>
          </cell>
        </row>
        <row r="8">
          <cell r="A8" t="str">
            <v>ALASKA</v>
          </cell>
          <cell r="B8">
            <v>22403180</v>
          </cell>
          <cell r="C8">
            <v>17051867</v>
          </cell>
          <cell r="D8">
            <v>4386306</v>
          </cell>
          <cell r="E8">
            <v>965007</v>
          </cell>
          <cell r="F8">
            <v>0</v>
          </cell>
          <cell r="G8">
            <v>0.51</v>
          </cell>
        </row>
        <row r="9">
          <cell r="A9" t="str">
            <v>ARIZONA</v>
          </cell>
          <cell r="B9">
            <v>126069037</v>
          </cell>
          <cell r="C9">
            <v>126065473</v>
          </cell>
          <cell r="D9">
            <v>0</v>
          </cell>
          <cell r="E9">
            <v>3564</v>
          </cell>
          <cell r="F9">
            <v>0</v>
          </cell>
          <cell r="G9">
            <v>0.48</v>
          </cell>
        </row>
        <row r="10">
          <cell r="A10" t="str">
            <v>ARKANSAS</v>
          </cell>
          <cell r="B10">
            <v>14116159</v>
          </cell>
          <cell r="C10">
            <v>14116159</v>
          </cell>
          <cell r="D10">
            <v>0</v>
          </cell>
          <cell r="E10">
            <v>0</v>
          </cell>
          <cell r="F10">
            <v>0</v>
          </cell>
          <cell r="G10">
            <v>0.44</v>
          </cell>
        </row>
        <row r="11">
          <cell r="A11" t="str">
            <v>CALIFORNIA</v>
          </cell>
          <cell r="B11">
            <v>2151909993</v>
          </cell>
          <cell r="C11">
            <v>1535349002</v>
          </cell>
          <cell r="D11">
            <v>172361458</v>
          </cell>
          <cell r="E11">
            <v>166833686</v>
          </cell>
          <cell r="F11">
            <v>277365847</v>
          </cell>
          <cell r="G11">
            <v>0.59</v>
          </cell>
        </row>
        <row r="12">
          <cell r="A12" t="str">
            <v>COLORADO</v>
          </cell>
          <cell r="B12">
            <v>42399741</v>
          </cell>
          <cell r="C12">
            <v>41234221</v>
          </cell>
          <cell r="D12">
            <v>0</v>
          </cell>
          <cell r="E12">
            <v>1165520</v>
          </cell>
          <cell r="F12">
            <v>0</v>
          </cell>
          <cell r="G12">
            <v>0.38</v>
          </cell>
        </row>
        <row r="13">
          <cell r="A13" t="str">
            <v>CONNECTICUT</v>
          </cell>
          <cell r="B13">
            <v>48885011</v>
          </cell>
          <cell r="C13">
            <v>44225255</v>
          </cell>
          <cell r="D13">
            <v>0</v>
          </cell>
          <cell r="E13">
            <v>2413994</v>
          </cell>
          <cell r="F13">
            <v>2245762</v>
          </cell>
          <cell r="G13">
            <v>0.19</v>
          </cell>
        </row>
        <row r="14">
          <cell r="A14" t="str">
            <v>DELAWARE</v>
          </cell>
          <cell r="B14">
            <v>24571749</v>
          </cell>
          <cell r="C14">
            <v>17145224</v>
          </cell>
          <cell r="D14">
            <v>0</v>
          </cell>
          <cell r="E14">
            <v>7426525</v>
          </cell>
          <cell r="F14">
            <v>0</v>
          </cell>
          <cell r="G14">
            <v>0.88</v>
          </cell>
        </row>
        <row r="15">
          <cell r="A15" t="str">
            <v>DIST.OF COLUMBIA</v>
          </cell>
          <cell r="B15">
            <v>17255243</v>
          </cell>
          <cell r="C15">
            <v>17255243</v>
          </cell>
          <cell r="D15">
            <v>0</v>
          </cell>
          <cell r="E15">
            <v>0</v>
          </cell>
          <cell r="F15">
            <v>0</v>
          </cell>
          <cell r="G15">
            <v>0.19</v>
          </cell>
        </row>
        <row r="16">
          <cell r="A16" t="str">
            <v>FLORIDA</v>
          </cell>
          <cell r="B16">
            <v>72776893</v>
          </cell>
          <cell r="C16">
            <v>43444074</v>
          </cell>
          <cell r="D16">
            <v>27940570</v>
          </cell>
          <cell r="E16">
            <v>1392249</v>
          </cell>
          <cell r="F16">
            <v>0</v>
          </cell>
          <cell r="G16">
            <v>0.15</v>
          </cell>
        </row>
        <row r="17">
          <cell r="A17" t="str">
            <v>GEORGIA</v>
          </cell>
          <cell r="B17">
            <v>107208919</v>
          </cell>
          <cell r="C17">
            <v>98807957</v>
          </cell>
          <cell r="D17">
            <v>0</v>
          </cell>
          <cell r="E17">
            <v>8400962</v>
          </cell>
          <cell r="F17">
            <v>0</v>
          </cell>
          <cell r="G17">
            <v>0.33</v>
          </cell>
        </row>
        <row r="18">
          <cell r="A18" t="str">
            <v>HAWAII</v>
          </cell>
          <cell r="B18">
            <v>40916583</v>
          </cell>
          <cell r="C18">
            <v>40916583</v>
          </cell>
          <cell r="D18">
            <v>0</v>
          </cell>
          <cell r="E18">
            <v>0</v>
          </cell>
          <cell r="F18">
            <v>0</v>
          </cell>
          <cell r="G18">
            <v>0.71</v>
          </cell>
        </row>
        <row r="19">
          <cell r="A19" t="str">
            <v>IDAHO</v>
          </cell>
          <cell r="B19">
            <v>6636135</v>
          </cell>
          <cell r="C19">
            <v>6345623</v>
          </cell>
          <cell r="D19">
            <v>0</v>
          </cell>
          <cell r="E19">
            <v>290512</v>
          </cell>
          <cell r="F19">
            <v>0</v>
          </cell>
          <cell r="G19">
            <v>0.22</v>
          </cell>
        </row>
        <row r="20">
          <cell r="A20" t="str">
            <v>ILLINOIS</v>
          </cell>
          <cell r="B20">
            <v>62124682</v>
          </cell>
          <cell r="C20">
            <v>59153847</v>
          </cell>
          <cell r="D20">
            <v>0</v>
          </cell>
          <cell r="E20">
            <v>2970835</v>
          </cell>
          <cell r="F20">
            <v>0</v>
          </cell>
          <cell r="G20">
            <v>0.11</v>
          </cell>
        </row>
        <row r="21">
          <cell r="A21" t="str">
            <v>INDIANA</v>
          </cell>
          <cell r="B21">
            <v>108143930</v>
          </cell>
          <cell r="C21">
            <v>114955215</v>
          </cell>
          <cell r="D21">
            <v>0</v>
          </cell>
          <cell r="E21">
            <v>-6811285</v>
          </cell>
          <cell r="F21">
            <v>0</v>
          </cell>
          <cell r="G21">
            <v>0.54</v>
          </cell>
        </row>
        <row r="22">
          <cell r="A22" t="str">
            <v>IOWA</v>
          </cell>
          <cell r="B22">
            <v>38505453</v>
          </cell>
          <cell r="C22">
            <v>38505453</v>
          </cell>
          <cell r="D22">
            <v>0</v>
          </cell>
          <cell r="E22">
            <v>0</v>
          </cell>
          <cell r="F22">
            <v>0</v>
          </cell>
          <cell r="G22">
            <v>0.41</v>
          </cell>
        </row>
        <row r="23">
          <cell r="A23" t="str">
            <v>KANSAS</v>
          </cell>
          <cell r="B23">
            <v>50847441</v>
          </cell>
          <cell r="C23">
            <v>29042335</v>
          </cell>
          <cell r="D23">
            <v>0</v>
          </cell>
          <cell r="E23">
            <v>6481209</v>
          </cell>
          <cell r="F23">
            <v>15323897</v>
          </cell>
          <cell r="G23">
            <v>0.62</v>
          </cell>
        </row>
        <row r="24">
          <cell r="A24" t="str">
            <v>KENTUCKY</v>
          </cell>
          <cell r="B24">
            <v>53224624</v>
          </cell>
          <cell r="C24">
            <v>43671510</v>
          </cell>
          <cell r="D24">
            <v>6514781</v>
          </cell>
          <cell r="E24">
            <v>3038333</v>
          </cell>
          <cell r="F24">
            <v>0</v>
          </cell>
          <cell r="G24">
            <v>0.45</v>
          </cell>
        </row>
        <row r="25">
          <cell r="A25" t="str">
            <v>LOUISIANA</v>
          </cell>
          <cell r="B25">
            <v>60156557</v>
          </cell>
          <cell r="C25">
            <v>59692754</v>
          </cell>
          <cell r="D25">
            <v>0</v>
          </cell>
          <cell r="E25">
            <v>463803</v>
          </cell>
          <cell r="F25">
            <v>0</v>
          </cell>
          <cell r="G25">
            <v>0.26</v>
          </cell>
        </row>
        <row r="26">
          <cell r="A26" t="str">
            <v>MAINE</v>
          </cell>
          <cell r="B26">
            <v>44475153</v>
          </cell>
          <cell r="C26">
            <v>28079126</v>
          </cell>
          <cell r="D26">
            <v>8998797</v>
          </cell>
          <cell r="E26">
            <v>7397230</v>
          </cell>
          <cell r="F26">
            <v>0</v>
          </cell>
          <cell r="G26">
            <v>0.81</v>
          </cell>
        </row>
        <row r="27">
          <cell r="A27" t="str">
            <v>MARYLAND</v>
          </cell>
          <cell r="B27">
            <v>69008738</v>
          </cell>
          <cell r="C27">
            <v>69008738</v>
          </cell>
          <cell r="D27">
            <v>0</v>
          </cell>
          <cell r="E27">
            <v>0</v>
          </cell>
          <cell r="F27">
            <v>0</v>
          </cell>
          <cell r="G27">
            <v>0.38</v>
          </cell>
        </row>
        <row r="28">
          <cell r="A28" t="str">
            <v>MASSACHUSETTS</v>
          </cell>
          <cell r="B28">
            <v>153968175</v>
          </cell>
          <cell r="C28">
            <v>144001809</v>
          </cell>
          <cell r="D28">
            <v>9845418</v>
          </cell>
          <cell r="E28">
            <v>120948</v>
          </cell>
          <cell r="F28">
            <v>0</v>
          </cell>
          <cell r="G28">
            <v>0.46</v>
          </cell>
        </row>
        <row r="29">
          <cell r="A29" t="str">
            <v>MICHIGAN</v>
          </cell>
          <cell r="B29">
            <v>232442380</v>
          </cell>
          <cell r="C29">
            <v>206088132</v>
          </cell>
          <cell r="D29">
            <v>26354248</v>
          </cell>
          <cell r="E29">
            <v>0</v>
          </cell>
          <cell r="F29">
            <v>0</v>
          </cell>
          <cell r="G29">
            <v>0.32</v>
          </cell>
        </row>
        <row r="30">
          <cell r="A30" t="str">
            <v>MINNESOTA</v>
          </cell>
          <cell r="B30">
            <v>134583595</v>
          </cell>
          <cell r="C30">
            <v>134527503</v>
          </cell>
          <cell r="D30">
            <v>0</v>
          </cell>
          <cell r="E30">
            <v>56092</v>
          </cell>
          <cell r="F30">
            <v>0</v>
          </cell>
          <cell r="G30">
            <v>0.42</v>
          </cell>
        </row>
        <row r="31">
          <cell r="A31" t="str">
            <v>MISSISSIPPI</v>
          </cell>
          <cell r="B31">
            <v>61052039</v>
          </cell>
          <cell r="C31">
            <v>34419238</v>
          </cell>
          <cell r="D31">
            <v>7164461</v>
          </cell>
          <cell r="E31">
            <v>19468340</v>
          </cell>
          <cell r="F31">
            <v>0</v>
          </cell>
          <cell r="G31">
            <v>0.62</v>
          </cell>
        </row>
        <row r="32">
          <cell r="A32" t="str">
            <v>MISSOURI</v>
          </cell>
          <cell r="B32">
            <v>68219966</v>
          </cell>
          <cell r="C32">
            <v>68219965</v>
          </cell>
          <cell r="D32">
            <v>0</v>
          </cell>
          <cell r="E32">
            <v>0</v>
          </cell>
          <cell r="F32">
            <v>1</v>
          </cell>
          <cell r="G32">
            <v>0.4</v>
          </cell>
        </row>
        <row r="33">
          <cell r="A33" t="str">
            <v>MONTANA</v>
          </cell>
          <cell r="B33">
            <v>33126623</v>
          </cell>
          <cell r="C33">
            <v>31283345</v>
          </cell>
          <cell r="D33">
            <v>0</v>
          </cell>
          <cell r="E33">
            <v>0</v>
          </cell>
          <cell r="F33">
            <v>1843278</v>
          </cell>
          <cell r="G33">
            <v>0.81</v>
          </cell>
        </row>
        <row r="34">
          <cell r="A34" t="str">
            <v>NEBRASKA</v>
          </cell>
          <cell r="B34">
            <v>36394529</v>
          </cell>
          <cell r="C34">
            <v>36394529</v>
          </cell>
          <cell r="D34">
            <v>0</v>
          </cell>
          <cell r="E34">
            <v>0</v>
          </cell>
          <cell r="F34">
            <v>0</v>
          </cell>
          <cell r="G34">
            <v>0.73</v>
          </cell>
        </row>
        <row r="35">
          <cell r="A35" t="str">
            <v>NEVADA</v>
          </cell>
          <cell r="B35">
            <v>32783810</v>
          </cell>
          <cell r="C35">
            <v>27820235</v>
          </cell>
          <cell r="D35">
            <v>783376</v>
          </cell>
          <cell r="E35">
            <v>490062</v>
          </cell>
          <cell r="F35">
            <v>3690137</v>
          </cell>
          <cell r="G35">
            <v>0.56999999999999995</v>
          </cell>
        </row>
        <row r="36">
          <cell r="A36" t="str">
            <v>NEW HAMPSHIRE</v>
          </cell>
          <cell r="B36">
            <v>20345852</v>
          </cell>
          <cell r="C36">
            <v>22587096</v>
          </cell>
          <cell r="D36">
            <v>0</v>
          </cell>
          <cell r="E36">
            <v>0</v>
          </cell>
          <cell r="F36">
            <v>-2241244</v>
          </cell>
          <cell r="G36">
            <v>0.51</v>
          </cell>
        </row>
        <row r="37">
          <cell r="A37" t="str">
            <v>NEW JERSEY</v>
          </cell>
          <cell r="B37">
            <v>186840569</v>
          </cell>
          <cell r="C37">
            <v>166297462</v>
          </cell>
          <cell r="D37">
            <v>9388750</v>
          </cell>
          <cell r="E37">
            <v>11154357</v>
          </cell>
          <cell r="F37">
            <v>0</v>
          </cell>
          <cell r="G37">
            <v>0.42</v>
          </cell>
        </row>
        <row r="38">
          <cell r="A38" t="str">
            <v>NEW MEXICO</v>
          </cell>
          <cell r="B38">
            <v>63233778</v>
          </cell>
          <cell r="C38">
            <v>62687660</v>
          </cell>
          <cell r="D38">
            <v>0</v>
          </cell>
          <cell r="E38">
            <v>546118</v>
          </cell>
          <cell r="F38">
            <v>0</v>
          </cell>
          <cell r="G38">
            <v>0.7</v>
          </cell>
        </row>
        <row r="39">
          <cell r="A39" t="str">
            <v>NEW YORK</v>
          </cell>
          <cell r="B39">
            <v>1491467227</v>
          </cell>
          <cell r="C39">
            <v>1101636536</v>
          </cell>
          <cell r="D39">
            <v>0</v>
          </cell>
          <cell r="E39">
            <v>0</v>
          </cell>
          <cell r="F39">
            <v>389830691</v>
          </cell>
          <cell r="G39">
            <v>0.54</v>
          </cell>
        </row>
        <row r="40">
          <cell r="A40" t="str">
            <v>NORTH CAROLINA</v>
          </cell>
          <cell r="B40">
            <v>113176702</v>
          </cell>
          <cell r="C40">
            <v>110544210</v>
          </cell>
          <cell r="D40">
            <v>0</v>
          </cell>
          <cell r="E40">
            <v>0</v>
          </cell>
          <cell r="F40">
            <v>2632492</v>
          </cell>
          <cell r="G40">
            <v>0.45</v>
          </cell>
        </row>
        <row r="41">
          <cell r="A41" t="str">
            <v>NORTH DAKOTA</v>
          </cell>
          <cell r="B41">
            <v>19725709</v>
          </cell>
          <cell r="C41">
            <v>9831272</v>
          </cell>
          <cell r="D41">
            <v>952933</v>
          </cell>
          <cell r="E41">
            <v>1089757</v>
          </cell>
          <cell r="F41">
            <v>7851747</v>
          </cell>
          <cell r="G41">
            <v>0.6</v>
          </cell>
        </row>
        <row r="42">
          <cell r="A42" t="str">
            <v>OHIO</v>
          </cell>
          <cell r="B42">
            <v>139269860</v>
          </cell>
          <cell r="C42">
            <v>137924864</v>
          </cell>
          <cell r="D42">
            <v>0</v>
          </cell>
          <cell r="E42">
            <v>1344996</v>
          </cell>
          <cell r="F42">
            <v>0</v>
          </cell>
          <cell r="G42">
            <v>0.23</v>
          </cell>
        </row>
        <row r="43">
          <cell r="A43" t="str">
            <v>OKLAHOMA</v>
          </cell>
          <cell r="B43">
            <v>121710555</v>
          </cell>
          <cell r="C43">
            <v>45669703</v>
          </cell>
          <cell r="D43">
            <v>41389144</v>
          </cell>
          <cell r="E43">
            <v>17182703</v>
          </cell>
          <cell r="F43">
            <v>17469005</v>
          </cell>
          <cell r="G43">
            <v>0.86</v>
          </cell>
        </row>
        <row r="44">
          <cell r="A44" t="str">
            <v>OREGON</v>
          </cell>
          <cell r="B44">
            <v>83751601</v>
          </cell>
          <cell r="C44">
            <v>63047478</v>
          </cell>
          <cell r="D44">
            <v>7225786</v>
          </cell>
          <cell r="E44">
            <v>8698843</v>
          </cell>
          <cell r="F44">
            <v>4779494</v>
          </cell>
          <cell r="G44">
            <v>0.54</v>
          </cell>
        </row>
        <row r="45">
          <cell r="A45" t="str">
            <v>PENNSYLVANIA</v>
          </cell>
          <cell r="B45">
            <v>157685533</v>
          </cell>
          <cell r="C45">
            <v>146881618</v>
          </cell>
          <cell r="D45">
            <v>0</v>
          </cell>
          <cell r="E45">
            <v>10803915</v>
          </cell>
          <cell r="F45">
            <v>0</v>
          </cell>
          <cell r="G45">
            <v>0.22</v>
          </cell>
        </row>
        <row r="46">
          <cell r="A46" t="str">
            <v>RHODE ISLAND</v>
          </cell>
          <cell r="B46">
            <v>60069400</v>
          </cell>
          <cell r="C46">
            <v>59818483</v>
          </cell>
          <cell r="D46">
            <v>0</v>
          </cell>
          <cell r="E46">
            <v>250917</v>
          </cell>
          <cell r="F46">
            <v>0</v>
          </cell>
          <cell r="G46">
            <v>0.7</v>
          </cell>
        </row>
        <row r="47">
          <cell r="A47" t="str">
            <v>SOUTH CAROLINA</v>
          </cell>
          <cell r="B47">
            <v>36737542</v>
          </cell>
          <cell r="C47">
            <v>34497529</v>
          </cell>
          <cell r="D47">
            <v>0</v>
          </cell>
          <cell r="E47">
            <v>2240013</v>
          </cell>
          <cell r="F47">
            <v>0</v>
          </cell>
          <cell r="G47">
            <v>0.33</v>
          </cell>
        </row>
        <row r="48">
          <cell r="A48" t="str">
            <v>SOUTH DAKOTA</v>
          </cell>
          <cell r="B48">
            <v>12755031</v>
          </cell>
          <cell r="C48">
            <v>5714560</v>
          </cell>
          <cell r="D48">
            <v>0</v>
          </cell>
          <cell r="E48">
            <v>0</v>
          </cell>
          <cell r="F48">
            <v>7040471</v>
          </cell>
          <cell r="G48">
            <v>0.71</v>
          </cell>
        </row>
        <row r="49">
          <cell r="A49" t="str">
            <v>TENNESSEE</v>
          </cell>
          <cell r="B49">
            <v>129962815</v>
          </cell>
          <cell r="C49">
            <v>119789642</v>
          </cell>
          <cell r="D49">
            <v>8298169</v>
          </cell>
          <cell r="E49">
            <v>1875004</v>
          </cell>
          <cell r="F49">
            <v>0</v>
          </cell>
          <cell r="G49">
            <v>0.7</v>
          </cell>
        </row>
        <row r="50">
          <cell r="A50" t="str">
            <v>TEXAS</v>
          </cell>
          <cell r="B50">
            <v>291860735</v>
          </cell>
          <cell r="C50">
            <v>210241163</v>
          </cell>
          <cell r="D50">
            <v>284760</v>
          </cell>
          <cell r="E50">
            <v>7560934</v>
          </cell>
          <cell r="F50">
            <v>73773878</v>
          </cell>
          <cell r="G50">
            <v>0.44</v>
          </cell>
        </row>
        <row r="51">
          <cell r="A51" t="str">
            <v>UTAH</v>
          </cell>
          <cell r="B51">
            <v>49133210</v>
          </cell>
          <cell r="C51">
            <v>41857536</v>
          </cell>
          <cell r="D51">
            <v>5081585</v>
          </cell>
          <cell r="E51">
            <v>2194089</v>
          </cell>
          <cell r="F51">
            <v>0</v>
          </cell>
          <cell r="G51">
            <v>0.46</v>
          </cell>
        </row>
        <row r="52">
          <cell r="A52" t="str">
            <v>VERMONT</v>
          </cell>
          <cell r="B52">
            <v>25713338</v>
          </cell>
          <cell r="C52">
            <v>21475277</v>
          </cell>
          <cell r="D52">
            <v>0</v>
          </cell>
          <cell r="E52">
            <v>4238061</v>
          </cell>
          <cell r="F52">
            <v>0</v>
          </cell>
          <cell r="G52">
            <v>0.74</v>
          </cell>
        </row>
        <row r="53">
          <cell r="A53" t="str">
            <v>VIRGINIA</v>
          </cell>
          <cell r="B53">
            <v>66084470</v>
          </cell>
          <cell r="C53">
            <v>66084470</v>
          </cell>
          <cell r="D53">
            <v>0</v>
          </cell>
          <cell r="E53">
            <v>0</v>
          </cell>
          <cell r="F53">
            <v>0</v>
          </cell>
          <cell r="G53">
            <v>0.46</v>
          </cell>
        </row>
        <row r="54">
          <cell r="A54" t="str">
            <v>WASHINGTON</v>
          </cell>
          <cell r="B54">
            <v>102296180</v>
          </cell>
          <cell r="C54">
            <v>102296180</v>
          </cell>
          <cell r="D54">
            <v>0</v>
          </cell>
          <cell r="E54">
            <v>0</v>
          </cell>
          <cell r="F54">
            <v>0</v>
          </cell>
          <cell r="G54">
            <v>0.33</v>
          </cell>
        </row>
        <row r="55">
          <cell r="A55" t="str">
            <v>WEST VIRGINIA</v>
          </cell>
          <cell r="B55">
            <v>62729620</v>
          </cell>
          <cell r="C55">
            <v>43446368</v>
          </cell>
          <cell r="D55">
            <v>1936232</v>
          </cell>
          <cell r="E55">
            <v>17347020</v>
          </cell>
          <cell r="F55">
            <v>0</v>
          </cell>
          <cell r="G55">
            <v>0.51</v>
          </cell>
        </row>
        <row r="56">
          <cell r="A56" t="str">
            <v>WISCONSIN</v>
          </cell>
          <cell r="B56">
            <v>68684895</v>
          </cell>
          <cell r="C56">
            <v>68684893</v>
          </cell>
          <cell r="D56">
            <v>0</v>
          </cell>
          <cell r="E56">
            <v>2</v>
          </cell>
          <cell r="F56">
            <v>0</v>
          </cell>
          <cell r="G56">
            <v>0.21</v>
          </cell>
        </row>
        <row r="57">
          <cell r="A57" t="str">
            <v>WYOMING</v>
          </cell>
          <cell r="B57">
            <v>4866769</v>
          </cell>
          <cell r="C57">
            <v>7487128</v>
          </cell>
          <cell r="D57">
            <v>-2620359</v>
          </cell>
          <cell r="E57">
            <v>0</v>
          </cell>
          <cell r="F57">
            <v>0</v>
          </cell>
          <cell r="G57">
            <v>0.12</v>
          </cell>
        </row>
        <row r="58">
          <cell r="A58" t="str">
            <v>TOTAL</v>
          </cell>
          <cell r="B58">
            <v>7271427945</v>
          </cell>
          <cell r="C58">
            <v>5820242915</v>
          </cell>
          <cell r="D58">
            <v>336357419</v>
          </cell>
          <cell r="E58">
            <v>313222155</v>
          </cell>
          <cell r="F58">
            <v>801605456</v>
          </cell>
          <cell r="G58" t="str">
            <v>-</v>
          </cell>
        </row>
        <row r="59">
          <cell r="A59" t="str">
            <v>Percentage 1/</v>
          </cell>
          <cell r="B59">
            <v>1</v>
          </cell>
          <cell r="C59">
            <v>0.8</v>
          </cell>
          <cell r="D59">
            <v>0.05</v>
          </cell>
          <cell r="E59">
            <v>0.04</v>
          </cell>
          <cell r="F59">
            <v>0.11</v>
          </cell>
          <cell r="G59" t="str">
            <v>-</v>
          </cell>
        </row>
        <row r="60">
          <cell r="A60" t="str">
            <v>Percentage 2/</v>
          </cell>
          <cell r="B60">
            <v>0.45</v>
          </cell>
          <cell r="C60">
            <v>0.36</v>
          </cell>
          <cell r="D60">
            <v>0.02</v>
          </cell>
          <cell r="E60">
            <v>0.02</v>
          </cell>
          <cell r="F60">
            <v>0.05</v>
          </cell>
          <cell r="G60" t="str">
            <v>-</v>
          </cell>
        </row>
        <row r="61">
          <cell r="A61" t="str">
            <v>1/ The percentages shown are calculated as a proportion of total TANF expenditures on assistance.</v>
          </cell>
        </row>
        <row r="62">
          <cell r="A62" t="str">
            <v>2/ The percentages shown are calculated as a proportion of total TANF expenditures (Line 7).</v>
          </cell>
        </row>
      </sheetData>
      <sheetData sheetId="9">
        <row r="7">
          <cell r="A7" t="str">
            <v>ALABAMA</v>
          </cell>
          <cell r="B7">
            <v>82347108</v>
          </cell>
          <cell r="C7">
            <v>6615763</v>
          </cell>
          <cell r="D7">
            <v>0</v>
          </cell>
          <cell r="E7">
            <v>743404</v>
          </cell>
          <cell r="F7">
            <v>5872359</v>
          </cell>
          <cell r="G7">
            <v>35021686</v>
          </cell>
          <cell r="H7">
            <v>440963</v>
          </cell>
          <cell r="I7">
            <v>0</v>
          </cell>
          <cell r="J7">
            <v>0</v>
          </cell>
          <cell r="K7">
            <v>0</v>
          </cell>
          <cell r="L7">
            <v>0</v>
          </cell>
          <cell r="M7">
            <v>0</v>
          </cell>
        </row>
        <row r="8">
          <cell r="A8" t="str">
            <v>ALASKA</v>
          </cell>
          <cell r="B8">
            <v>21879601</v>
          </cell>
          <cell r="C8">
            <v>9835687</v>
          </cell>
          <cell r="D8">
            <v>66488</v>
          </cell>
          <cell r="E8">
            <v>9250</v>
          </cell>
          <cell r="F8">
            <v>9759949</v>
          </cell>
          <cell r="G8">
            <v>2019000</v>
          </cell>
          <cell r="H8">
            <v>193747</v>
          </cell>
          <cell r="I8">
            <v>0</v>
          </cell>
          <cell r="J8">
            <v>0</v>
          </cell>
          <cell r="K8">
            <v>0</v>
          </cell>
          <cell r="L8">
            <v>942716</v>
          </cell>
          <cell r="M8">
            <v>0</v>
          </cell>
        </row>
        <row r="9">
          <cell r="A9" t="str">
            <v>ARIZONA</v>
          </cell>
          <cell r="B9">
            <v>134334221</v>
          </cell>
          <cell r="C9">
            <v>18753623</v>
          </cell>
          <cell r="D9">
            <v>30434</v>
          </cell>
          <cell r="E9">
            <v>60928</v>
          </cell>
          <cell r="F9">
            <v>18662261</v>
          </cell>
          <cell r="G9">
            <v>32321232</v>
          </cell>
          <cell r="H9">
            <v>1921920</v>
          </cell>
          <cell r="I9">
            <v>0</v>
          </cell>
          <cell r="J9">
            <v>0</v>
          </cell>
          <cell r="K9">
            <v>0</v>
          </cell>
          <cell r="L9">
            <v>0</v>
          </cell>
          <cell r="M9">
            <v>27743747</v>
          </cell>
        </row>
        <row r="10">
          <cell r="A10" t="str">
            <v>ARKANSAS</v>
          </cell>
          <cell r="B10">
            <v>17867598</v>
          </cell>
          <cell r="C10">
            <v>6713170</v>
          </cell>
          <cell r="D10">
            <v>32241</v>
          </cell>
          <cell r="E10">
            <v>216098</v>
          </cell>
          <cell r="F10">
            <v>6464831</v>
          </cell>
          <cell r="G10">
            <v>4163</v>
          </cell>
          <cell r="H10">
            <v>3768075</v>
          </cell>
          <cell r="I10">
            <v>357934</v>
          </cell>
          <cell r="J10">
            <v>0</v>
          </cell>
          <cell r="K10">
            <v>0</v>
          </cell>
          <cell r="L10">
            <v>0</v>
          </cell>
          <cell r="M10">
            <v>0</v>
          </cell>
        </row>
        <row r="11">
          <cell r="A11" t="str">
            <v>CALIFORNIA</v>
          </cell>
          <cell r="B11">
            <v>1518839106</v>
          </cell>
          <cell r="C11">
            <v>374818651</v>
          </cell>
          <cell r="D11">
            <v>66959</v>
          </cell>
          <cell r="E11">
            <v>21716197</v>
          </cell>
          <cell r="F11">
            <v>353035495</v>
          </cell>
          <cell r="G11">
            <v>311232721</v>
          </cell>
          <cell r="H11">
            <v>26341022</v>
          </cell>
          <cell r="I11">
            <v>0</v>
          </cell>
          <cell r="J11">
            <v>0</v>
          </cell>
          <cell r="K11">
            <v>0</v>
          </cell>
          <cell r="L11">
            <v>1566934</v>
          </cell>
          <cell r="M11">
            <v>0</v>
          </cell>
        </row>
        <row r="12">
          <cell r="A12" t="str">
            <v>COLORADO</v>
          </cell>
          <cell r="B12">
            <v>68106268</v>
          </cell>
          <cell r="C12">
            <v>869149</v>
          </cell>
          <cell r="D12">
            <v>5349</v>
          </cell>
          <cell r="E12">
            <v>754151</v>
          </cell>
          <cell r="F12">
            <v>109649</v>
          </cell>
          <cell r="G12">
            <v>1002329</v>
          </cell>
          <cell r="H12">
            <v>2481721</v>
          </cell>
          <cell r="I12">
            <v>0</v>
          </cell>
          <cell r="J12">
            <v>0</v>
          </cell>
          <cell r="K12">
            <v>0</v>
          </cell>
          <cell r="L12">
            <v>5357134</v>
          </cell>
          <cell r="M12">
            <v>1686366</v>
          </cell>
        </row>
        <row r="13">
          <cell r="A13" t="str">
            <v>CONNECTICUT</v>
          </cell>
          <cell r="B13">
            <v>205799687</v>
          </cell>
          <cell r="C13">
            <v>16815051</v>
          </cell>
          <cell r="D13">
            <v>0</v>
          </cell>
          <cell r="E13">
            <v>16205859</v>
          </cell>
          <cell r="F13">
            <v>609192</v>
          </cell>
          <cell r="G13">
            <v>1</v>
          </cell>
          <cell r="H13">
            <v>4262177</v>
          </cell>
          <cell r="I13">
            <v>0</v>
          </cell>
          <cell r="J13">
            <v>0</v>
          </cell>
          <cell r="K13">
            <v>0</v>
          </cell>
          <cell r="L13">
            <v>22218</v>
          </cell>
          <cell r="M13">
            <v>16448365</v>
          </cell>
        </row>
        <row r="14">
          <cell r="A14" t="str">
            <v>DELAWARE</v>
          </cell>
          <cell r="B14">
            <v>3211681</v>
          </cell>
          <cell r="C14">
            <v>0</v>
          </cell>
          <cell r="D14">
            <v>0</v>
          </cell>
          <cell r="E14">
            <v>0</v>
          </cell>
          <cell r="F14">
            <v>0</v>
          </cell>
          <cell r="G14">
            <v>0</v>
          </cell>
          <cell r="H14">
            <v>0</v>
          </cell>
          <cell r="I14">
            <v>0</v>
          </cell>
          <cell r="J14">
            <v>0</v>
          </cell>
          <cell r="K14">
            <v>0</v>
          </cell>
          <cell r="L14">
            <v>0</v>
          </cell>
          <cell r="M14">
            <v>0</v>
          </cell>
        </row>
        <row r="15">
          <cell r="A15" t="str">
            <v>DIST.OF COLUMBIA</v>
          </cell>
          <cell r="B15">
            <v>73856534</v>
          </cell>
          <cell r="C15">
            <v>23000830</v>
          </cell>
          <cell r="D15">
            <v>0</v>
          </cell>
          <cell r="E15">
            <v>3232776</v>
          </cell>
          <cell r="F15">
            <v>19768054</v>
          </cell>
          <cell r="G15">
            <v>24491986</v>
          </cell>
          <cell r="H15">
            <v>0</v>
          </cell>
          <cell r="I15">
            <v>0</v>
          </cell>
          <cell r="J15">
            <v>0</v>
          </cell>
          <cell r="K15">
            <v>0</v>
          </cell>
          <cell r="L15">
            <v>0</v>
          </cell>
          <cell r="M15">
            <v>0</v>
          </cell>
        </row>
        <row r="16">
          <cell r="A16" t="str">
            <v>FLORIDA</v>
          </cell>
          <cell r="B16">
            <v>410791375</v>
          </cell>
          <cell r="C16">
            <v>91110340</v>
          </cell>
          <cell r="D16">
            <v>66150</v>
          </cell>
          <cell r="E16">
            <v>2066362</v>
          </cell>
          <cell r="F16">
            <v>88977828</v>
          </cell>
          <cell r="G16">
            <v>87928075</v>
          </cell>
          <cell r="H16">
            <v>4794302</v>
          </cell>
          <cell r="I16">
            <v>0</v>
          </cell>
          <cell r="J16">
            <v>0</v>
          </cell>
          <cell r="K16">
            <v>0</v>
          </cell>
          <cell r="L16">
            <v>905759</v>
          </cell>
          <cell r="M16">
            <v>0</v>
          </cell>
        </row>
        <row r="17">
          <cell r="A17" t="str">
            <v>GEORGIA</v>
          </cell>
          <cell r="B17">
            <v>218919710</v>
          </cell>
          <cell r="C17">
            <v>82313435</v>
          </cell>
          <cell r="D17">
            <v>-8888</v>
          </cell>
          <cell r="E17">
            <v>1692865</v>
          </cell>
          <cell r="F17">
            <v>80629458</v>
          </cell>
          <cell r="G17">
            <v>0</v>
          </cell>
          <cell r="H17">
            <v>0</v>
          </cell>
          <cell r="I17">
            <v>0</v>
          </cell>
          <cell r="J17">
            <v>0</v>
          </cell>
          <cell r="K17">
            <v>0</v>
          </cell>
          <cell r="L17">
            <v>2448077</v>
          </cell>
          <cell r="M17">
            <v>32960368</v>
          </cell>
        </row>
        <row r="18">
          <cell r="A18" t="str">
            <v>HAWAII</v>
          </cell>
          <cell r="B18">
            <v>16616800</v>
          </cell>
          <cell r="C18">
            <v>7128320</v>
          </cell>
          <cell r="D18">
            <v>0</v>
          </cell>
          <cell r="E18">
            <v>183412</v>
          </cell>
          <cell r="F18">
            <v>6944908</v>
          </cell>
          <cell r="G18">
            <v>0</v>
          </cell>
          <cell r="H18">
            <v>1096719</v>
          </cell>
          <cell r="I18">
            <v>0</v>
          </cell>
          <cell r="J18">
            <v>0</v>
          </cell>
          <cell r="K18">
            <v>0</v>
          </cell>
          <cell r="L18">
            <v>0</v>
          </cell>
          <cell r="M18">
            <v>0</v>
          </cell>
        </row>
        <row r="19">
          <cell r="A19" t="str">
            <v>IDAHO</v>
          </cell>
          <cell r="B19">
            <v>23479757</v>
          </cell>
          <cell r="C19">
            <v>5647839</v>
          </cell>
          <cell r="D19">
            <v>0</v>
          </cell>
          <cell r="E19">
            <v>0</v>
          </cell>
          <cell r="F19">
            <v>5647839</v>
          </cell>
          <cell r="G19">
            <v>1462112</v>
          </cell>
          <cell r="H19">
            <v>0</v>
          </cell>
          <cell r="I19">
            <v>0</v>
          </cell>
          <cell r="J19">
            <v>0</v>
          </cell>
          <cell r="K19">
            <v>0</v>
          </cell>
          <cell r="L19">
            <v>1663279</v>
          </cell>
          <cell r="M19">
            <v>0</v>
          </cell>
        </row>
        <row r="20">
          <cell r="A20" t="str">
            <v>ILLINOIS</v>
          </cell>
          <cell r="B20">
            <v>502429793</v>
          </cell>
          <cell r="C20">
            <v>76231099</v>
          </cell>
          <cell r="D20">
            <v>0</v>
          </cell>
          <cell r="E20">
            <v>57750657</v>
          </cell>
          <cell r="F20">
            <v>18480442</v>
          </cell>
          <cell r="G20">
            <v>152662453</v>
          </cell>
          <cell r="H20">
            <v>1060889</v>
          </cell>
          <cell r="I20">
            <v>0</v>
          </cell>
          <cell r="J20">
            <v>0</v>
          </cell>
          <cell r="K20">
            <v>0</v>
          </cell>
          <cell r="L20">
            <v>0</v>
          </cell>
          <cell r="M20">
            <v>153753033</v>
          </cell>
        </row>
        <row r="21">
          <cell r="A21" t="str">
            <v>INDIANA</v>
          </cell>
          <cell r="B21">
            <v>91652267</v>
          </cell>
          <cell r="C21">
            <v>12067830</v>
          </cell>
          <cell r="D21">
            <v>0</v>
          </cell>
          <cell r="E21">
            <v>1591148</v>
          </cell>
          <cell r="F21">
            <v>10476682</v>
          </cell>
          <cell r="G21">
            <v>2127</v>
          </cell>
          <cell r="H21">
            <v>2546177</v>
          </cell>
          <cell r="I21">
            <v>0</v>
          </cell>
          <cell r="J21">
            <v>0</v>
          </cell>
          <cell r="K21">
            <v>0</v>
          </cell>
          <cell r="L21">
            <v>0</v>
          </cell>
          <cell r="M21">
            <v>0</v>
          </cell>
        </row>
        <row r="22">
          <cell r="A22" t="str">
            <v>IOWA</v>
          </cell>
          <cell r="B22">
            <v>55629960</v>
          </cell>
          <cell r="C22">
            <v>12277723</v>
          </cell>
          <cell r="D22">
            <v>-19920397</v>
          </cell>
          <cell r="E22">
            <v>0</v>
          </cell>
          <cell r="F22">
            <v>32198120</v>
          </cell>
          <cell r="G22">
            <v>5113184</v>
          </cell>
          <cell r="H22">
            <v>831221</v>
          </cell>
          <cell r="I22">
            <v>0</v>
          </cell>
          <cell r="J22">
            <v>0</v>
          </cell>
          <cell r="K22">
            <v>0</v>
          </cell>
          <cell r="L22">
            <v>395132</v>
          </cell>
          <cell r="M22">
            <v>0</v>
          </cell>
        </row>
        <row r="23">
          <cell r="A23" t="str">
            <v>KANSAS</v>
          </cell>
          <cell r="B23">
            <v>30852937</v>
          </cell>
          <cell r="C23">
            <v>9240069</v>
          </cell>
          <cell r="D23">
            <v>0</v>
          </cell>
          <cell r="E23">
            <v>115973</v>
          </cell>
          <cell r="F23">
            <v>9124096</v>
          </cell>
          <cell r="G23">
            <v>0</v>
          </cell>
          <cell r="H23">
            <v>0</v>
          </cell>
          <cell r="I23">
            <v>0</v>
          </cell>
          <cell r="J23">
            <v>0</v>
          </cell>
          <cell r="K23">
            <v>0</v>
          </cell>
          <cell r="L23">
            <v>0</v>
          </cell>
          <cell r="M23">
            <v>0</v>
          </cell>
        </row>
        <row r="24">
          <cell r="A24" t="str">
            <v>KENTUCKY</v>
          </cell>
          <cell r="B24">
            <v>65917218</v>
          </cell>
          <cell r="C24">
            <v>28225933</v>
          </cell>
          <cell r="D24">
            <v>1101849</v>
          </cell>
          <cell r="E24">
            <v>3444531</v>
          </cell>
          <cell r="F24">
            <v>23679553</v>
          </cell>
          <cell r="G24">
            <v>6835102</v>
          </cell>
          <cell r="H24">
            <v>1348537</v>
          </cell>
          <cell r="I24">
            <v>0</v>
          </cell>
          <cell r="J24">
            <v>0</v>
          </cell>
          <cell r="K24">
            <v>0</v>
          </cell>
          <cell r="L24">
            <v>0</v>
          </cell>
          <cell r="M24">
            <v>0</v>
          </cell>
        </row>
        <row r="25">
          <cell r="A25" t="str">
            <v>LOUISIANA</v>
          </cell>
          <cell r="B25">
            <v>167455074</v>
          </cell>
          <cell r="C25">
            <v>36664070</v>
          </cell>
          <cell r="D25">
            <v>0</v>
          </cell>
          <cell r="E25">
            <v>26689928</v>
          </cell>
          <cell r="F25">
            <v>9974142</v>
          </cell>
          <cell r="G25">
            <v>2920266</v>
          </cell>
          <cell r="H25">
            <v>7909765</v>
          </cell>
          <cell r="I25">
            <v>708234</v>
          </cell>
          <cell r="J25">
            <v>0</v>
          </cell>
          <cell r="K25">
            <v>0</v>
          </cell>
          <cell r="L25">
            <v>7981765</v>
          </cell>
          <cell r="M25">
            <v>0</v>
          </cell>
        </row>
        <row r="26">
          <cell r="A26" t="str">
            <v>MAINE</v>
          </cell>
          <cell r="B26">
            <v>10493435</v>
          </cell>
          <cell r="C26">
            <v>64493</v>
          </cell>
          <cell r="D26">
            <v>-993709</v>
          </cell>
          <cell r="E26">
            <v>0</v>
          </cell>
          <cell r="F26">
            <v>1058202</v>
          </cell>
          <cell r="G26">
            <v>0</v>
          </cell>
          <cell r="H26">
            <v>3437533</v>
          </cell>
          <cell r="I26">
            <v>0</v>
          </cell>
          <cell r="J26">
            <v>0</v>
          </cell>
          <cell r="K26">
            <v>0</v>
          </cell>
          <cell r="L26">
            <v>886890</v>
          </cell>
          <cell r="M26">
            <v>0</v>
          </cell>
        </row>
        <row r="27">
          <cell r="A27" t="str">
            <v>MARYLAND</v>
          </cell>
          <cell r="B27">
            <v>114124211</v>
          </cell>
          <cell r="C27">
            <v>44148144</v>
          </cell>
          <cell r="D27">
            <v>1344382</v>
          </cell>
          <cell r="E27">
            <v>10473830</v>
          </cell>
          <cell r="F27">
            <v>32329932</v>
          </cell>
          <cell r="G27">
            <v>1651300</v>
          </cell>
          <cell r="H27">
            <v>7707649</v>
          </cell>
          <cell r="I27">
            <v>224400</v>
          </cell>
          <cell r="J27">
            <v>0</v>
          </cell>
          <cell r="K27">
            <v>0</v>
          </cell>
          <cell r="L27">
            <v>583592</v>
          </cell>
          <cell r="M27">
            <v>0</v>
          </cell>
        </row>
        <row r="28">
          <cell r="A28" t="str">
            <v>MASSACHUSETTS</v>
          </cell>
          <cell r="B28">
            <v>183748474</v>
          </cell>
          <cell r="C28">
            <v>11131305</v>
          </cell>
          <cell r="D28">
            <v>2140846</v>
          </cell>
          <cell r="E28">
            <v>5833379</v>
          </cell>
          <cell r="F28">
            <v>3157080</v>
          </cell>
          <cell r="G28">
            <v>115767199</v>
          </cell>
          <cell r="H28">
            <v>1525107</v>
          </cell>
          <cell r="I28">
            <v>0</v>
          </cell>
          <cell r="J28">
            <v>0</v>
          </cell>
          <cell r="K28">
            <v>0</v>
          </cell>
          <cell r="L28">
            <v>6988112</v>
          </cell>
          <cell r="M28">
            <v>0</v>
          </cell>
        </row>
        <row r="29">
          <cell r="A29" t="str">
            <v>MICHIGAN</v>
          </cell>
          <cell r="B29">
            <v>503293223</v>
          </cell>
          <cell r="C29">
            <v>46497103</v>
          </cell>
          <cell r="D29">
            <v>0</v>
          </cell>
          <cell r="E29">
            <v>0</v>
          </cell>
          <cell r="F29">
            <v>46497103</v>
          </cell>
          <cell r="G29">
            <v>109555211</v>
          </cell>
          <cell r="H29">
            <v>1304464</v>
          </cell>
          <cell r="I29">
            <v>445194</v>
          </cell>
          <cell r="J29">
            <v>0</v>
          </cell>
          <cell r="K29">
            <v>0</v>
          </cell>
          <cell r="L29">
            <v>15740620</v>
          </cell>
          <cell r="M29">
            <v>57690882</v>
          </cell>
        </row>
        <row r="30">
          <cell r="A30" t="str">
            <v>MINNESOTA</v>
          </cell>
          <cell r="B30">
            <v>182605046</v>
          </cell>
          <cell r="C30">
            <v>76623633</v>
          </cell>
          <cell r="D30">
            <v>0</v>
          </cell>
          <cell r="E30">
            <v>2731084</v>
          </cell>
          <cell r="F30">
            <v>73892549</v>
          </cell>
          <cell r="G30">
            <v>3620</v>
          </cell>
          <cell r="H30">
            <v>3567556</v>
          </cell>
          <cell r="I30">
            <v>0</v>
          </cell>
          <cell r="J30">
            <v>30347755</v>
          </cell>
          <cell r="K30">
            <v>0</v>
          </cell>
          <cell r="L30">
            <v>26883465</v>
          </cell>
          <cell r="M30">
            <v>0</v>
          </cell>
        </row>
        <row r="31">
          <cell r="A31" t="str">
            <v>MISSISSIPPI</v>
          </cell>
          <cell r="B31">
            <v>37235055</v>
          </cell>
          <cell r="C31">
            <v>16227237</v>
          </cell>
          <cell r="D31">
            <v>0</v>
          </cell>
          <cell r="E31">
            <v>-133719</v>
          </cell>
          <cell r="F31">
            <v>16360956</v>
          </cell>
          <cell r="G31">
            <v>-3532626</v>
          </cell>
          <cell r="H31">
            <v>1166504</v>
          </cell>
          <cell r="I31">
            <v>0</v>
          </cell>
          <cell r="J31">
            <v>0</v>
          </cell>
          <cell r="K31">
            <v>0</v>
          </cell>
          <cell r="L31">
            <v>0</v>
          </cell>
          <cell r="M31">
            <v>0</v>
          </cell>
        </row>
        <row r="32">
          <cell r="A32" t="str">
            <v>MISSOURI</v>
          </cell>
          <cell r="B32">
            <v>102244162</v>
          </cell>
          <cell r="C32">
            <v>23213594</v>
          </cell>
          <cell r="D32">
            <v>26909</v>
          </cell>
          <cell r="E32">
            <v>1153149</v>
          </cell>
          <cell r="F32">
            <v>22033536</v>
          </cell>
          <cell r="G32">
            <v>0</v>
          </cell>
          <cell r="H32">
            <v>0</v>
          </cell>
          <cell r="I32">
            <v>0</v>
          </cell>
          <cell r="J32">
            <v>0</v>
          </cell>
          <cell r="K32">
            <v>0</v>
          </cell>
          <cell r="L32">
            <v>0</v>
          </cell>
          <cell r="M32">
            <v>67879909</v>
          </cell>
        </row>
        <row r="33">
          <cell r="A33" t="str">
            <v>MONTANA</v>
          </cell>
          <cell r="B33">
            <v>7755375</v>
          </cell>
          <cell r="C33">
            <v>504811</v>
          </cell>
          <cell r="D33">
            <v>0</v>
          </cell>
          <cell r="E33">
            <v>552363</v>
          </cell>
          <cell r="F33">
            <v>-47552</v>
          </cell>
          <cell r="G33">
            <v>162422</v>
          </cell>
          <cell r="H33">
            <v>0</v>
          </cell>
          <cell r="I33">
            <v>15847</v>
          </cell>
          <cell r="J33">
            <v>0</v>
          </cell>
          <cell r="K33">
            <v>0</v>
          </cell>
          <cell r="L33">
            <v>568999</v>
          </cell>
          <cell r="M33">
            <v>1731512</v>
          </cell>
        </row>
        <row r="34">
          <cell r="A34" t="str">
            <v>NEBRASKA</v>
          </cell>
          <cell r="B34">
            <v>13581968</v>
          </cell>
          <cell r="C34">
            <v>9098005</v>
          </cell>
          <cell r="D34">
            <v>18478553</v>
          </cell>
          <cell r="E34">
            <v>0</v>
          </cell>
          <cell r="F34">
            <v>-9380548</v>
          </cell>
          <cell r="G34">
            <v>0</v>
          </cell>
          <cell r="H34">
            <v>0</v>
          </cell>
          <cell r="I34">
            <v>0</v>
          </cell>
          <cell r="J34">
            <v>0</v>
          </cell>
          <cell r="K34">
            <v>0</v>
          </cell>
          <cell r="L34">
            <v>0</v>
          </cell>
          <cell r="M34">
            <v>0</v>
          </cell>
        </row>
        <row r="35">
          <cell r="A35" t="str">
            <v>NEVADA</v>
          </cell>
          <cell r="B35">
            <v>24863464</v>
          </cell>
          <cell r="C35">
            <v>2395208</v>
          </cell>
          <cell r="D35">
            <v>0</v>
          </cell>
          <cell r="E35">
            <v>0</v>
          </cell>
          <cell r="F35">
            <v>2395208</v>
          </cell>
          <cell r="G35">
            <v>667320</v>
          </cell>
          <cell r="H35">
            <v>387917</v>
          </cell>
          <cell r="I35">
            <v>0</v>
          </cell>
          <cell r="J35">
            <v>0</v>
          </cell>
          <cell r="K35">
            <v>0</v>
          </cell>
          <cell r="L35">
            <v>51320</v>
          </cell>
          <cell r="M35">
            <v>1609938</v>
          </cell>
        </row>
        <row r="36">
          <cell r="A36" t="str">
            <v>NEW HAMPSHIRE</v>
          </cell>
          <cell r="B36">
            <v>19814842</v>
          </cell>
          <cell r="C36">
            <v>4277418</v>
          </cell>
          <cell r="D36">
            <v>0</v>
          </cell>
          <cell r="E36">
            <v>695925</v>
          </cell>
          <cell r="F36">
            <v>3581493</v>
          </cell>
          <cell r="G36">
            <v>0</v>
          </cell>
          <cell r="H36">
            <v>736772</v>
          </cell>
          <cell r="I36">
            <v>51815</v>
          </cell>
          <cell r="J36">
            <v>0</v>
          </cell>
          <cell r="K36">
            <v>0</v>
          </cell>
          <cell r="L36">
            <v>0</v>
          </cell>
          <cell r="M36">
            <v>1728902</v>
          </cell>
        </row>
        <row r="37">
          <cell r="A37" t="str">
            <v>NEW JERSEY</v>
          </cell>
          <cell r="B37">
            <v>257416165</v>
          </cell>
          <cell r="C37">
            <v>83289993</v>
          </cell>
          <cell r="D37">
            <v>0</v>
          </cell>
          <cell r="E37">
            <v>2644827</v>
          </cell>
          <cell r="F37">
            <v>80645166</v>
          </cell>
          <cell r="G37">
            <v>0</v>
          </cell>
          <cell r="H37">
            <v>2942820</v>
          </cell>
          <cell r="I37">
            <v>0</v>
          </cell>
          <cell r="J37">
            <v>70000000</v>
          </cell>
          <cell r="K37">
            <v>0</v>
          </cell>
          <cell r="L37">
            <v>2251994</v>
          </cell>
          <cell r="M37">
            <v>12849614</v>
          </cell>
        </row>
        <row r="38">
          <cell r="A38" t="str">
            <v>NEW MEXICO</v>
          </cell>
          <cell r="B38">
            <v>27189092</v>
          </cell>
          <cell r="C38">
            <v>13747356</v>
          </cell>
          <cell r="D38">
            <v>767445</v>
          </cell>
          <cell r="E38">
            <v>0</v>
          </cell>
          <cell r="F38">
            <v>12979911</v>
          </cell>
          <cell r="G38">
            <v>0</v>
          </cell>
          <cell r="H38">
            <v>1341293</v>
          </cell>
          <cell r="I38">
            <v>0</v>
          </cell>
          <cell r="J38">
            <v>0</v>
          </cell>
          <cell r="K38">
            <v>0</v>
          </cell>
          <cell r="L38">
            <v>0</v>
          </cell>
          <cell r="M38">
            <v>0</v>
          </cell>
        </row>
        <row r="39">
          <cell r="A39" t="str">
            <v>NEW YORK</v>
          </cell>
          <cell r="B39">
            <v>1291730586</v>
          </cell>
          <cell r="C39">
            <v>226244454</v>
          </cell>
          <cell r="D39">
            <v>14952135</v>
          </cell>
          <cell r="E39">
            <v>14966922</v>
          </cell>
          <cell r="F39">
            <v>196325397</v>
          </cell>
          <cell r="G39">
            <v>0</v>
          </cell>
          <cell r="H39">
            <v>9084475</v>
          </cell>
          <cell r="I39">
            <v>0</v>
          </cell>
          <cell r="J39">
            <v>0</v>
          </cell>
          <cell r="K39">
            <v>0</v>
          </cell>
          <cell r="L39">
            <v>23574780</v>
          </cell>
          <cell r="M39">
            <v>91982062</v>
          </cell>
        </row>
        <row r="40">
          <cell r="A40" t="str">
            <v>NORTH CAROLINA</v>
          </cell>
          <cell r="B40">
            <v>138977047</v>
          </cell>
          <cell r="C40">
            <v>8065025</v>
          </cell>
          <cell r="D40">
            <v>1145</v>
          </cell>
          <cell r="E40">
            <v>9638</v>
          </cell>
          <cell r="F40">
            <v>8054242</v>
          </cell>
          <cell r="G40">
            <v>27137424</v>
          </cell>
          <cell r="H40">
            <v>1448473</v>
          </cell>
          <cell r="I40">
            <v>0</v>
          </cell>
          <cell r="J40">
            <v>0</v>
          </cell>
          <cell r="K40">
            <v>0</v>
          </cell>
          <cell r="L40">
            <v>3049928</v>
          </cell>
          <cell r="M40">
            <v>73459087</v>
          </cell>
        </row>
        <row r="41">
          <cell r="A41" t="str">
            <v>NORTH DAKOTA</v>
          </cell>
          <cell r="B41">
            <v>13120055</v>
          </cell>
          <cell r="C41">
            <v>2201388</v>
          </cell>
          <cell r="D41">
            <v>0</v>
          </cell>
          <cell r="E41">
            <v>75676</v>
          </cell>
          <cell r="F41">
            <v>2125712</v>
          </cell>
          <cell r="G41">
            <v>1765060</v>
          </cell>
          <cell r="H41">
            <v>876368</v>
          </cell>
          <cell r="I41">
            <v>0</v>
          </cell>
          <cell r="J41">
            <v>0</v>
          </cell>
          <cell r="K41">
            <v>0</v>
          </cell>
          <cell r="L41">
            <v>0</v>
          </cell>
          <cell r="M41">
            <v>2279178</v>
          </cell>
        </row>
        <row r="42">
          <cell r="A42" t="str">
            <v>OHIO</v>
          </cell>
          <cell r="B42">
            <v>474514313</v>
          </cell>
          <cell r="C42">
            <v>47803566</v>
          </cell>
          <cell r="D42">
            <v>32057488</v>
          </cell>
          <cell r="E42">
            <v>1498895</v>
          </cell>
          <cell r="F42">
            <v>14247183</v>
          </cell>
          <cell r="G42">
            <v>234785938</v>
          </cell>
          <cell r="H42">
            <v>3413791</v>
          </cell>
          <cell r="I42">
            <v>978</v>
          </cell>
          <cell r="J42">
            <v>0</v>
          </cell>
          <cell r="K42">
            <v>0</v>
          </cell>
          <cell r="L42">
            <v>8627668</v>
          </cell>
          <cell r="M42">
            <v>0</v>
          </cell>
        </row>
        <row r="43">
          <cell r="A43" t="str">
            <v>OKLAHOMA</v>
          </cell>
          <cell r="B43">
            <v>20384951</v>
          </cell>
          <cell r="C43">
            <v>0</v>
          </cell>
          <cell r="D43">
            <v>0</v>
          </cell>
          <cell r="E43">
            <v>0</v>
          </cell>
          <cell r="F43">
            <v>0</v>
          </cell>
          <cell r="G43">
            <v>0</v>
          </cell>
          <cell r="H43">
            <v>0</v>
          </cell>
          <cell r="I43">
            <v>2715</v>
          </cell>
          <cell r="J43">
            <v>0</v>
          </cell>
          <cell r="K43">
            <v>0</v>
          </cell>
          <cell r="L43">
            <v>1261941</v>
          </cell>
          <cell r="M43">
            <v>0</v>
          </cell>
        </row>
        <row r="44">
          <cell r="A44" t="str">
            <v>OREGON</v>
          </cell>
          <cell r="B44">
            <v>71368148</v>
          </cell>
          <cell r="C44">
            <v>16162698</v>
          </cell>
          <cell r="D44">
            <v>-2738346</v>
          </cell>
          <cell r="E44">
            <v>2155256</v>
          </cell>
          <cell r="F44">
            <v>16745788</v>
          </cell>
          <cell r="G44">
            <v>2205342</v>
          </cell>
          <cell r="H44">
            <v>861756</v>
          </cell>
          <cell r="I44">
            <v>0</v>
          </cell>
          <cell r="J44">
            <v>0</v>
          </cell>
          <cell r="K44">
            <v>0</v>
          </cell>
          <cell r="L44">
            <v>0</v>
          </cell>
          <cell r="M44">
            <v>0</v>
          </cell>
        </row>
        <row r="45">
          <cell r="A45" t="str">
            <v>PENNSYLVANIA</v>
          </cell>
          <cell r="B45">
            <v>543694734</v>
          </cell>
          <cell r="C45">
            <v>126590024</v>
          </cell>
          <cell r="D45">
            <v>3605009</v>
          </cell>
          <cell r="E45">
            <v>6143621</v>
          </cell>
          <cell r="F45">
            <v>116841394</v>
          </cell>
          <cell r="G45">
            <v>11522200</v>
          </cell>
          <cell r="H45">
            <v>11186820</v>
          </cell>
          <cell r="I45">
            <v>0</v>
          </cell>
          <cell r="J45">
            <v>0</v>
          </cell>
          <cell r="K45">
            <v>0</v>
          </cell>
          <cell r="L45">
            <v>14129987</v>
          </cell>
          <cell r="M45">
            <v>257036729</v>
          </cell>
        </row>
        <row r="46">
          <cell r="A46" t="str">
            <v>RHODE ISLAND</v>
          </cell>
          <cell r="B46">
            <v>25861081</v>
          </cell>
          <cell r="C46">
            <v>4397498</v>
          </cell>
          <cell r="D46">
            <v>75628</v>
          </cell>
          <cell r="E46">
            <v>0</v>
          </cell>
          <cell r="F46">
            <v>4321870</v>
          </cell>
          <cell r="G46">
            <v>0</v>
          </cell>
          <cell r="H46">
            <v>0</v>
          </cell>
          <cell r="I46">
            <v>0</v>
          </cell>
          <cell r="J46">
            <v>0</v>
          </cell>
          <cell r="K46">
            <v>0</v>
          </cell>
          <cell r="L46">
            <v>0</v>
          </cell>
          <cell r="M46">
            <v>0</v>
          </cell>
        </row>
        <row r="47">
          <cell r="A47" t="str">
            <v>SOUTH CAROLINA</v>
          </cell>
          <cell r="B47">
            <v>75778038</v>
          </cell>
          <cell r="C47">
            <v>39872548</v>
          </cell>
          <cell r="D47">
            <v>0</v>
          </cell>
          <cell r="E47">
            <v>18883019</v>
          </cell>
          <cell r="F47">
            <v>20989529</v>
          </cell>
          <cell r="G47">
            <v>0</v>
          </cell>
          <cell r="H47">
            <v>932082</v>
          </cell>
          <cell r="I47">
            <v>0</v>
          </cell>
          <cell r="J47">
            <v>0</v>
          </cell>
          <cell r="K47">
            <v>0</v>
          </cell>
          <cell r="L47">
            <v>0</v>
          </cell>
          <cell r="M47">
            <v>0</v>
          </cell>
        </row>
        <row r="48">
          <cell r="A48" t="str">
            <v>SOUTH DAKOTA</v>
          </cell>
          <cell r="B48">
            <v>5162432</v>
          </cell>
          <cell r="C48">
            <v>1979771</v>
          </cell>
          <cell r="D48">
            <v>0</v>
          </cell>
          <cell r="E48">
            <v>0</v>
          </cell>
          <cell r="F48">
            <v>1979771</v>
          </cell>
          <cell r="G48">
            <v>0</v>
          </cell>
          <cell r="H48">
            <v>53391</v>
          </cell>
          <cell r="I48">
            <v>0</v>
          </cell>
          <cell r="J48">
            <v>0</v>
          </cell>
          <cell r="K48">
            <v>0</v>
          </cell>
          <cell r="L48">
            <v>0</v>
          </cell>
          <cell r="M48">
            <v>0</v>
          </cell>
        </row>
        <row r="49">
          <cell r="A49" t="str">
            <v>TENNESSEE</v>
          </cell>
          <cell r="B49">
            <v>56038126</v>
          </cell>
          <cell r="C49">
            <v>16589529</v>
          </cell>
          <cell r="D49">
            <v>0</v>
          </cell>
          <cell r="E49">
            <v>3636203</v>
          </cell>
          <cell r="F49">
            <v>12953326</v>
          </cell>
          <cell r="G49">
            <v>8794598</v>
          </cell>
          <cell r="H49">
            <v>2033049</v>
          </cell>
          <cell r="I49">
            <v>0</v>
          </cell>
          <cell r="J49">
            <v>0</v>
          </cell>
          <cell r="K49">
            <v>0</v>
          </cell>
          <cell r="L49">
            <v>0</v>
          </cell>
          <cell r="M49">
            <v>0</v>
          </cell>
        </row>
        <row r="50">
          <cell r="A50" t="str">
            <v>TEXAS</v>
          </cell>
          <cell r="B50">
            <v>372181182</v>
          </cell>
          <cell r="C50">
            <v>95632542</v>
          </cell>
          <cell r="D50">
            <v>-696007</v>
          </cell>
          <cell r="E50">
            <v>13713993</v>
          </cell>
          <cell r="F50">
            <v>82614556</v>
          </cell>
          <cell r="G50">
            <v>9063008</v>
          </cell>
          <cell r="H50">
            <v>-6576736</v>
          </cell>
          <cell r="I50">
            <v>9098955</v>
          </cell>
          <cell r="J50">
            <v>0</v>
          </cell>
          <cell r="K50">
            <v>0</v>
          </cell>
          <cell r="L50">
            <v>15514817</v>
          </cell>
          <cell r="M50">
            <v>25615913</v>
          </cell>
        </row>
        <row r="51">
          <cell r="A51" t="str">
            <v>UTAH</v>
          </cell>
          <cell r="B51">
            <v>56817858</v>
          </cell>
          <cell r="C51">
            <v>19040694</v>
          </cell>
          <cell r="D51">
            <v>470053</v>
          </cell>
          <cell r="E51">
            <v>2640338</v>
          </cell>
          <cell r="F51">
            <v>15930303</v>
          </cell>
          <cell r="G51">
            <v>1676</v>
          </cell>
          <cell r="H51">
            <v>693903</v>
          </cell>
          <cell r="I51">
            <v>0</v>
          </cell>
          <cell r="J51">
            <v>0</v>
          </cell>
          <cell r="K51">
            <v>0</v>
          </cell>
          <cell r="L51">
            <v>351570</v>
          </cell>
          <cell r="M51">
            <v>0</v>
          </cell>
        </row>
        <row r="52">
          <cell r="A52" t="str">
            <v>VERMONT</v>
          </cell>
          <cell r="B52">
            <v>8950732</v>
          </cell>
          <cell r="C52">
            <v>361115</v>
          </cell>
          <cell r="D52">
            <v>0</v>
          </cell>
          <cell r="E52">
            <v>0</v>
          </cell>
          <cell r="F52">
            <v>361115</v>
          </cell>
          <cell r="G52">
            <v>3123269</v>
          </cell>
          <cell r="H52">
            <v>0</v>
          </cell>
          <cell r="I52">
            <v>0</v>
          </cell>
          <cell r="J52">
            <v>0</v>
          </cell>
          <cell r="K52">
            <v>0</v>
          </cell>
          <cell r="L52">
            <v>840777</v>
          </cell>
          <cell r="M52">
            <v>0</v>
          </cell>
        </row>
        <row r="53">
          <cell r="A53" t="str">
            <v>VIRGINIA</v>
          </cell>
          <cell r="B53">
            <v>79109036</v>
          </cell>
          <cell r="C53">
            <v>41326586</v>
          </cell>
          <cell r="D53">
            <v>0</v>
          </cell>
          <cell r="E53">
            <v>4139531</v>
          </cell>
          <cell r="F53">
            <v>37187055</v>
          </cell>
          <cell r="G53">
            <v>16008</v>
          </cell>
          <cell r="H53">
            <v>6071484</v>
          </cell>
          <cell r="I53">
            <v>47318</v>
          </cell>
          <cell r="J53">
            <v>0</v>
          </cell>
          <cell r="K53">
            <v>0</v>
          </cell>
          <cell r="L53">
            <v>4737613</v>
          </cell>
          <cell r="M53">
            <v>0</v>
          </cell>
        </row>
        <row r="54">
          <cell r="A54" t="str">
            <v>WASHINGTON</v>
          </cell>
          <cell r="B54">
            <v>205171177</v>
          </cell>
          <cell r="C54">
            <v>88930899</v>
          </cell>
          <cell r="D54">
            <v>16861694</v>
          </cell>
          <cell r="E54">
            <v>27422435</v>
          </cell>
          <cell r="F54">
            <v>44646770</v>
          </cell>
          <cell r="G54">
            <v>63478641</v>
          </cell>
          <cell r="H54">
            <v>3906114</v>
          </cell>
          <cell r="I54">
            <v>660211</v>
          </cell>
          <cell r="J54">
            <v>0</v>
          </cell>
          <cell r="K54">
            <v>0</v>
          </cell>
          <cell r="L54">
            <v>0</v>
          </cell>
          <cell r="M54">
            <v>18462470</v>
          </cell>
        </row>
        <row r="55">
          <cell r="A55" t="str">
            <v>WEST VIRGINIA</v>
          </cell>
          <cell r="B55">
            <v>59684986</v>
          </cell>
          <cell r="C55">
            <v>5081809</v>
          </cell>
          <cell r="D55">
            <v>0</v>
          </cell>
          <cell r="E55">
            <v>816966</v>
          </cell>
          <cell r="F55">
            <v>4264843</v>
          </cell>
          <cell r="G55">
            <v>18796770</v>
          </cell>
          <cell r="H55">
            <v>0</v>
          </cell>
          <cell r="I55">
            <v>0</v>
          </cell>
          <cell r="J55">
            <v>0</v>
          </cell>
          <cell r="K55">
            <v>0</v>
          </cell>
          <cell r="L55">
            <v>2427907</v>
          </cell>
          <cell r="M55">
            <v>0</v>
          </cell>
        </row>
        <row r="56">
          <cell r="A56" t="str">
            <v>WISCONSIN</v>
          </cell>
          <cell r="B56">
            <v>252251729</v>
          </cell>
          <cell r="C56">
            <v>41438307</v>
          </cell>
          <cell r="D56">
            <v>41888</v>
          </cell>
          <cell r="E56">
            <v>8549441</v>
          </cell>
          <cell r="F56">
            <v>32846978</v>
          </cell>
          <cell r="G56">
            <v>93932978</v>
          </cell>
          <cell r="H56">
            <v>4051513</v>
          </cell>
          <cell r="I56">
            <v>6488</v>
          </cell>
          <cell r="J56">
            <v>55160000</v>
          </cell>
          <cell r="K56">
            <v>0</v>
          </cell>
          <cell r="L56">
            <v>4936700</v>
          </cell>
          <cell r="M56">
            <v>0</v>
          </cell>
        </row>
        <row r="57">
          <cell r="A57" t="str">
            <v>WYOMING</v>
          </cell>
          <cell r="B57">
            <v>37068096</v>
          </cell>
          <cell r="C57">
            <v>5953418</v>
          </cell>
          <cell r="D57">
            <v>0</v>
          </cell>
          <cell r="E57">
            <v>2401521</v>
          </cell>
          <cell r="F57">
            <v>3551897</v>
          </cell>
          <cell r="G57">
            <v>0</v>
          </cell>
          <cell r="H57">
            <v>3076</v>
          </cell>
          <cell r="I57">
            <v>0</v>
          </cell>
          <cell r="J57">
            <v>0</v>
          </cell>
          <cell r="K57">
            <v>0</v>
          </cell>
          <cell r="L57">
            <v>0</v>
          </cell>
          <cell r="M57">
            <v>0</v>
          </cell>
        </row>
        <row r="58">
          <cell r="A58" t="str">
            <v>Total</v>
          </cell>
          <cell r="B58">
            <v>8982215514</v>
          </cell>
          <cell r="C58">
            <v>1937218753</v>
          </cell>
          <cell r="D58">
            <v>67835298</v>
          </cell>
          <cell r="E58">
            <v>267477832</v>
          </cell>
          <cell r="F58">
            <v>1601905623</v>
          </cell>
          <cell r="G58">
            <v>1361913795</v>
          </cell>
          <cell r="H58">
            <v>121154409</v>
          </cell>
          <cell r="I58">
            <v>11620089</v>
          </cell>
          <cell r="J58">
            <v>155507755</v>
          </cell>
          <cell r="K58">
            <v>0</v>
          </cell>
          <cell r="L58">
            <v>154691694</v>
          </cell>
          <cell r="M58">
            <v>844918075</v>
          </cell>
        </row>
        <row r="59">
          <cell r="A59" t="str">
            <v>Percentage 1/</v>
          </cell>
          <cell r="B59">
            <v>1</v>
          </cell>
          <cell r="C59">
            <v>0.22</v>
          </cell>
          <cell r="D59">
            <v>0.01</v>
          </cell>
          <cell r="E59">
            <v>0.03</v>
          </cell>
          <cell r="F59">
            <v>0.16</v>
          </cell>
          <cell r="G59">
            <v>0.15</v>
          </cell>
          <cell r="H59">
            <v>0.01</v>
          </cell>
          <cell r="I59">
            <v>0</v>
          </cell>
          <cell r="J59">
            <v>0.02</v>
          </cell>
          <cell r="K59">
            <v>0</v>
          </cell>
          <cell r="L59">
            <v>0.02</v>
          </cell>
          <cell r="M59">
            <v>0.09</v>
          </cell>
        </row>
        <row r="60">
          <cell r="A60" t="str">
            <v>Percentage 2/</v>
          </cell>
          <cell r="B60">
            <v>0.55000000000000004</v>
          </cell>
          <cell r="C60">
            <v>0.12</v>
          </cell>
          <cell r="G60">
            <v>0.08</v>
          </cell>
          <cell r="H60">
            <v>0.01</v>
          </cell>
          <cell r="I60">
            <v>0</v>
          </cell>
          <cell r="J60">
            <v>0.01</v>
          </cell>
          <cell r="K60">
            <v>0</v>
          </cell>
          <cell r="L60">
            <v>0.01</v>
          </cell>
          <cell r="M60">
            <v>0.05</v>
          </cell>
        </row>
        <row r="61">
          <cell r="A61" t="str">
            <v>1/ The percentages shown are calculated as a proportion of total expenditures on non-assistance (Line 6).</v>
          </cell>
        </row>
        <row r="62">
          <cell r="A62" t="str">
            <v xml:space="preserve">2/ The percentages shown are calculated as a proportion of total TANF expenditures (Line 7). </v>
          </cell>
        </row>
      </sheetData>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V68"/>
  <sheetViews>
    <sheetView tabSelected="1" zoomScaleNormal="100" workbookViewId="0"/>
  </sheetViews>
  <sheetFormatPr defaultRowHeight="15"/>
  <cols>
    <col min="1" max="1" width="91.42578125" customWidth="1"/>
  </cols>
  <sheetData>
    <row r="1" spans="1:22">
      <c r="A1" s="455" t="s">
        <v>295</v>
      </c>
      <c r="B1" s="456"/>
      <c r="C1" s="456"/>
      <c r="D1" s="456"/>
      <c r="E1" s="456"/>
      <c r="F1" s="456"/>
      <c r="G1" s="456"/>
      <c r="H1" s="456"/>
      <c r="I1" s="456"/>
      <c r="J1" s="456"/>
      <c r="K1" s="457"/>
      <c r="L1" s="457"/>
      <c r="M1" s="457"/>
      <c r="N1" s="457"/>
      <c r="O1" s="457"/>
      <c r="P1" s="457"/>
      <c r="Q1" s="457"/>
      <c r="R1" s="457"/>
      <c r="S1" s="457"/>
      <c r="T1" s="457"/>
      <c r="U1" s="457"/>
      <c r="V1" s="457"/>
    </row>
    <row r="2" spans="1:22">
      <c r="A2" s="492" t="s">
        <v>219</v>
      </c>
      <c r="B2" s="492"/>
      <c r="C2" s="492"/>
      <c r="D2" s="493"/>
      <c r="E2" s="493"/>
      <c r="F2" s="458"/>
      <c r="G2" s="458"/>
      <c r="H2" s="458"/>
      <c r="I2" s="458"/>
      <c r="J2" s="458"/>
      <c r="K2" s="457"/>
      <c r="L2" s="457"/>
      <c r="M2" s="457"/>
      <c r="N2" s="457"/>
      <c r="O2" s="457"/>
      <c r="P2" s="457"/>
      <c r="Q2" s="457"/>
      <c r="R2" s="457"/>
      <c r="S2" s="457"/>
      <c r="T2" s="457"/>
      <c r="U2" s="457"/>
      <c r="V2" s="457"/>
    </row>
    <row r="3" spans="1:22">
      <c r="A3" s="494" t="s">
        <v>296</v>
      </c>
      <c r="B3" s="494"/>
      <c r="C3" s="494"/>
      <c r="D3" s="494"/>
      <c r="E3" s="494"/>
      <c r="F3" s="494"/>
      <c r="G3" s="494"/>
      <c r="H3" s="493"/>
      <c r="I3" s="493"/>
      <c r="J3" s="458"/>
      <c r="K3" s="457"/>
      <c r="L3" s="457"/>
      <c r="M3" s="457"/>
      <c r="N3" s="457"/>
      <c r="O3" s="457"/>
      <c r="P3" s="457"/>
      <c r="Q3" s="457"/>
      <c r="R3" s="457"/>
      <c r="S3" s="457"/>
      <c r="T3" s="457"/>
      <c r="U3" s="457"/>
      <c r="V3" s="457"/>
    </row>
    <row r="4" spans="1:22">
      <c r="A4" s="493" t="s">
        <v>297</v>
      </c>
      <c r="B4" s="493"/>
      <c r="C4" s="493"/>
      <c r="D4" s="493"/>
      <c r="E4" s="493"/>
      <c r="F4" s="458"/>
      <c r="G4" s="458"/>
      <c r="H4" s="458"/>
      <c r="I4" s="458"/>
      <c r="J4" s="458"/>
      <c r="K4" s="457"/>
      <c r="L4" s="457"/>
      <c r="M4" s="457"/>
      <c r="N4" s="457"/>
      <c r="O4" s="457"/>
      <c r="P4" s="457"/>
      <c r="Q4" s="457"/>
      <c r="R4" s="457"/>
      <c r="S4" s="457"/>
      <c r="T4" s="457"/>
      <c r="U4" s="457"/>
      <c r="V4" s="457"/>
    </row>
    <row r="5" spans="1:22" s="50" customFormat="1">
      <c r="A5" s="462" t="s">
        <v>305</v>
      </c>
      <c r="B5" s="462"/>
      <c r="C5" s="462"/>
      <c r="D5" s="462"/>
      <c r="E5" s="462"/>
      <c r="F5" s="458"/>
      <c r="G5" s="458"/>
      <c r="H5" s="458"/>
      <c r="I5" s="458"/>
      <c r="J5" s="458"/>
      <c r="K5" s="457"/>
      <c r="L5" s="457"/>
      <c r="M5" s="457"/>
      <c r="N5" s="457"/>
      <c r="O5" s="457"/>
      <c r="P5" s="457"/>
      <c r="Q5" s="457"/>
      <c r="R5" s="457"/>
      <c r="S5" s="457"/>
      <c r="T5" s="457"/>
      <c r="U5" s="457"/>
      <c r="V5" s="457"/>
    </row>
    <row r="6" spans="1:22">
      <c r="A6" s="493" t="s">
        <v>306</v>
      </c>
      <c r="B6" s="493"/>
      <c r="C6" s="458"/>
      <c r="D6" s="458"/>
      <c r="E6" s="458"/>
      <c r="F6" s="458"/>
      <c r="G6" s="458"/>
      <c r="H6" s="458"/>
      <c r="I6" s="458"/>
      <c r="J6" s="458"/>
      <c r="K6" s="457"/>
      <c r="L6" s="457"/>
      <c r="M6" s="457"/>
      <c r="N6" s="457"/>
      <c r="O6" s="457"/>
      <c r="P6" s="457"/>
      <c r="Q6" s="457"/>
      <c r="R6" s="457"/>
      <c r="S6" s="457"/>
      <c r="T6" s="457"/>
      <c r="U6" s="457"/>
      <c r="V6" s="457"/>
    </row>
    <row r="7" spans="1:22">
      <c r="A7" s="492" t="s">
        <v>269</v>
      </c>
      <c r="B7" s="493"/>
      <c r="C7" s="493"/>
      <c r="D7" s="493"/>
      <c r="E7" s="493"/>
      <c r="F7" s="493"/>
      <c r="G7" s="493"/>
      <c r="H7" s="493"/>
      <c r="I7" s="493"/>
      <c r="J7" s="493"/>
      <c r="K7" s="457"/>
      <c r="L7" s="457"/>
      <c r="M7" s="457"/>
      <c r="N7" s="457"/>
      <c r="O7" s="457"/>
      <c r="P7" s="457"/>
      <c r="Q7" s="457"/>
      <c r="R7" s="457"/>
      <c r="S7" s="457"/>
      <c r="T7" s="457"/>
      <c r="U7" s="457"/>
      <c r="V7" s="457"/>
    </row>
    <row r="8" spans="1:22">
      <c r="A8" s="457"/>
      <c r="B8" s="457"/>
      <c r="C8" s="457"/>
      <c r="D8" s="457"/>
      <c r="E8" s="457"/>
      <c r="F8" s="457"/>
      <c r="G8" s="457"/>
      <c r="H8" s="457"/>
      <c r="I8" s="457"/>
      <c r="J8" s="457"/>
      <c r="K8" s="457"/>
      <c r="L8" s="457"/>
      <c r="M8" s="457"/>
      <c r="N8" s="457"/>
      <c r="O8" s="457"/>
      <c r="P8" s="457"/>
      <c r="Q8" s="457"/>
      <c r="R8" s="457"/>
      <c r="S8" s="457"/>
      <c r="T8" s="457"/>
      <c r="U8" s="457"/>
      <c r="V8" s="457"/>
    </row>
    <row r="9" spans="1:22">
      <c r="A9" s="459" t="s">
        <v>298</v>
      </c>
      <c r="B9" s="457"/>
      <c r="C9" s="457"/>
      <c r="D9" s="457"/>
      <c r="E9" s="457"/>
      <c r="F9" s="457"/>
      <c r="G9" s="457"/>
      <c r="H9" s="457"/>
      <c r="I9" s="457"/>
      <c r="J9" s="457"/>
      <c r="K9" s="457"/>
      <c r="L9" s="457"/>
      <c r="M9" s="457"/>
      <c r="N9" s="457"/>
      <c r="O9" s="457"/>
      <c r="P9" s="457"/>
      <c r="Q9" s="457"/>
      <c r="R9" s="457"/>
      <c r="S9" s="457"/>
      <c r="T9" s="457"/>
      <c r="U9" s="457"/>
      <c r="V9" s="457"/>
    </row>
    <row r="10" spans="1:22">
      <c r="A10" s="492" t="s">
        <v>299</v>
      </c>
      <c r="B10" s="492"/>
      <c r="C10" s="492"/>
      <c r="D10" s="492"/>
      <c r="E10" s="458"/>
      <c r="F10" s="458"/>
      <c r="G10" s="458"/>
      <c r="H10" s="458"/>
      <c r="I10" s="458"/>
      <c r="J10" s="458"/>
      <c r="K10" s="458"/>
      <c r="L10" s="458"/>
      <c r="M10" s="458"/>
      <c r="N10" s="458"/>
      <c r="O10" s="458"/>
      <c r="P10" s="457"/>
      <c r="Q10" s="457"/>
      <c r="R10" s="457"/>
      <c r="S10" s="457"/>
      <c r="T10" s="457"/>
      <c r="U10" s="457"/>
      <c r="V10" s="457"/>
    </row>
    <row r="11" spans="1:22">
      <c r="A11" s="492" t="s">
        <v>282</v>
      </c>
      <c r="B11" s="493"/>
      <c r="C11" s="493"/>
      <c r="D11" s="493"/>
      <c r="E11" s="493"/>
      <c r="F11" s="493"/>
      <c r="G11" s="458"/>
      <c r="H11" s="458"/>
      <c r="I11" s="458"/>
      <c r="J11" s="458"/>
      <c r="K11" s="458"/>
      <c r="L11" s="458"/>
      <c r="M11" s="458"/>
      <c r="N11" s="458"/>
      <c r="O11" s="458"/>
      <c r="P11" s="457"/>
      <c r="Q11" s="457"/>
      <c r="R11" s="457"/>
      <c r="S11" s="457"/>
      <c r="T11" s="457"/>
      <c r="U11" s="457"/>
      <c r="V11" s="457"/>
    </row>
    <row r="12" spans="1:22">
      <c r="A12" s="492" t="s">
        <v>283</v>
      </c>
      <c r="B12" s="493"/>
      <c r="C12" s="493"/>
      <c r="D12" s="493"/>
      <c r="E12" s="493"/>
      <c r="F12" s="493"/>
      <c r="G12" s="493"/>
      <c r="H12" s="493"/>
      <c r="I12" s="493"/>
      <c r="J12" s="493"/>
      <c r="K12" s="493"/>
      <c r="L12" s="493"/>
      <c r="M12" s="493"/>
      <c r="N12" s="493"/>
      <c r="O12" s="493"/>
      <c r="P12" s="457"/>
      <c r="Q12" s="457"/>
      <c r="R12" s="457"/>
      <c r="S12" s="457"/>
      <c r="T12" s="457"/>
      <c r="U12" s="457"/>
      <c r="V12" s="457"/>
    </row>
    <row r="13" spans="1:22">
      <c r="A13" s="492" t="s">
        <v>300</v>
      </c>
      <c r="B13" s="493"/>
      <c r="C13" s="493"/>
      <c r="D13" s="493"/>
      <c r="E13" s="493"/>
      <c r="F13" s="493"/>
      <c r="G13" s="493"/>
      <c r="H13" s="493"/>
      <c r="I13" s="458"/>
      <c r="J13" s="458"/>
      <c r="K13" s="458"/>
      <c r="L13" s="458"/>
      <c r="M13" s="458"/>
      <c r="N13" s="458"/>
      <c r="O13" s="458"/>
      <c r="P13" s="457"/>
      <c r="Q13" s="457"/>
      <c r="R13" s="457"/>
      <c r="S13" s="457"/>
      <c r="T13" s="457"/>
      <c r="U13" s="457"/>
      <c r="V13" s="457"/>
    </row>
    <row r="14" spans="1:22">
      <c r="A14" s="457"/>
      <c r="B14" s="457"/>
      <c r="C14" s="457"/>
      <c r="D14" s="457"/>
      <c r="E14" s="457"/>
      <c r="F14" s="457"/>
      <c r="G14" s="457"/>
      <c r="H14" s="457"/>
      <c r="I14" s="457"/>
      <c r="J14" s="457"/>
      <c r="K14" s="457"/>
      <c r="L14" s="457"/>
      <c r="M14" s="457"/>
      <c r="N14" s="457"/>
      <c r="O14" s="457"/>
      <c r="P14" s="457"/>
      <c r="Q14" s="457"/>
      <c r="R14" s="457"/>
      <c r="S14" s="457"/>
      <c r="T14" s="457"/>
      <c r="U14" s="457"/>
      <c r="V14" s="457"/>
    </row>
    <row r="15" spans="1:22">
      <c r="A15" s="459" t="s">
        <v>301</v>
      </c>
      <c r="B15" s="457"/>
      <c r="C15" s="457"/>
      <c r="D15" s="457"/>
      <c r="E15" s="457"/>
      <c r="F15" s="457"/>
      <c r="G15" s="457"/>
      <c r="H15" s="457"/>
      <c r="I15" s="457"/>
      <c r="J15" s="457"/>
      <c r="K15" s="457"/>
      <c r="L15" s="457"/>
      <c r="M15" s="457"/>
      <c r="N15" s="457"/>
      <c r="O15" s="457"/>
      <c r="P15" s="457"/>
      <c r="Q15" s="457"/>
      <c r="R15" s="457"/>
      <c r="S15" s="457"/>
      <c r="T15" s="457"/>
      <c r="U15" s="457"/>
      <c r="V15" s="457"/>
    </row>
    <row r="16" spans="1:22">
      <c r="A16" s="460" t="s">
        <v>286</v>
      </c>
      <c r="B16" s="457"/>
      <c r="C16" s="457"/>
      <c r="D16" s="457"/>
      <c r="E16" s="457"/>
      <c r="F16" s="457"/>
      <c r="G16" s="457"/>
      <c r="H16" s="457"/>
      <c r="I16" s="457"/>
      <c r="J16" s="457"/>
      <c r="K16" s="457"/>
      <c r="L16" s="457"/>
      <c r="M16" s="457"/>
      <c r="N16" s="457"/>
      <c r="O16" s="457"/>
      <c r="P16" s="457"/>
      <c r="Q16" s="457"/>
      <c r="R16" s="457"/>
      <c r="S16" s="457"/>
      <c r="T16" s="457"/>
      <c r="U16" s="457"/>
      <c r="V16" s="457"/>
    </row>
    <row r="17" spans="1:22">
      <c r="A17" s="492" t="s">
        <v>302</v>
      </c>
      <c r="B17" s="492"/>
      <c r="C17" s="492"/>
      <c r="D17" s="492"/>
      <c r="E17" s="458"/>
      <c r="F17" s="458"/>
      <c r="G17" s="458"/>
      <c r="H17" s="458"/>
      <c r="I17" s="458"/>
      <c r="J17" s="458"/>
      <c r="K17" s="458"/>
      <c r="L17" s="458"/>
      <c r="M17" s="458"/>
      <c r="N17" s="458"/>
      <c r="O17" s="458"/>
      <c r="P17" s="457"/>
      <c r="Q17" s="457"/>
      <c r="R17" s="457"/>
      <c r="S17" s="457"/>
      <c r="T17" s="457"/>
      <c r="U17" s="457"/>
      <c r="V17" s="457"/>
    </row>
    <row r="18" spans="1:22">
      <c r="A18" s="492" t="s">
        <v>303</v>
      </c>
      <c r="B18" s="493"/>
      <c r="C18" s="493"/>
      <c r="D18" s="493"/>
      <c r="E18" s="493"/>
      <c r="F18" s="493"/>
      <c r="G18" s="458"/>
      <c r="H18" s="458"/>
      <c r="I18" s="458"/>
      <c r="J18" s="458"/>
      <c r="K18" s="458"/>
      <c r="L18" s="458"/>
      <c r="M18" s="458"/>
      <c r="N18" s="458"/>
      <c r="O18" s="458"/>
      <c r="P18" s="457"/>
      <c r="Q18" s="457"/>
      <c r="R18" s="457"/>
      <c r="S18" s="457"/>
      <c r="T18" s="457"/>
      <c r="U18" s="457"/>
      <c r="V18" s="457"/>
    </row>
    <row r="19" spans="1:22">
      <c r="A19" s="492" t="s">
        <v>274</v>
      </c>
      <c r="B19" s="492"/>
      <c r="C19" s="492"/>
      <c r="D19" s="492"/>
      <c r="E19" s="492"/>
      <c r="F19" s="492"/>
      <c r="G19" s="492"/>
      <c r="H19" s="492"/>
      <c r="I19" s="492"/>
      <c r="J19" s="492"/>
      <c r="K19" s="492"/>
      <c r="L19" s="492"/>
      <c r="M19" s="492"/>
      <c r="N19" s="492"/>
      <c r="O19" s="492"/>
      <c r="P19" s="457"/>
      <c r="Q19" s="457"/>
      <c r="R19" s="457"/>
      <c r="S19" s="457"/>
      <c r="T19" s="457"/>
      <c r="U19" s="457"/>
      <c r="V19" s="457"/>
    </row>
    <row r="20" spans="1:22">
      <c r="A20" s="492" t="s">
        <v>276</v>
      </c>
      <c r="B20" s="493"/>
      <c r="C20" s="493"/>
      <c r="D20" s="493"/>
      <c r="E20" s="493"/>
      <c r="F20" s="493"/>
      <c r="G20" s="493"/>
      <c r="H20" s="493"/>
      <c r="I20" s="458"/>
      <c r="J20" s="458"/>
      <c r="K20" s="458"/>
      <c r="L20" s="458"/>
      <c r="M20" s="458"/>
      <c r="N20" s="458"/>
      <c r="O20" s="458"/>
      <c r="P20" s="457"/>
      <c r="Q20" s="457"/>
      <c r="R20" s="457"/>
      <c r="S20" s="457"/>
      <c r="T20" s="457"/>
      <c r="U20" s="457"/>
      <c r="V20" s="457"/>
    </row>
    <row r="21" spans="1:22">
      <c r="A21" s="461"/>
      <c r="B21" s="462"/>
      <c r="C21" s="462"/>
      <c r="D21" s="462"/>
      <c r="E21" s="462"/>
      <c r="F21" s="462"/>
      <c r="G21" s="462"/>
      <c r="H21" s="462"/>
      <c r="I21" s="458"/>
      <c r="J21" s="458"/>
      <c r="K21" s="458"/>
      <c r="L21" s="458"/>
      <c r="M21" s="458"/>
      <c r="N21" s="458"/>
      <c r="O21" s="458"/>
      <c r="P21" s="457"/>
      <c r="Q21" s="457"/>
      <c r="R21" s="457"/>
      <c r="S21" s="457"/>
      <c r="T21" s="457"/>
      <c r="U21" s="457"/>
      <c r="V21" s="457"/>
    </row>
    <row r="22" spans="1:22">
      <c r="A22" s="463" t="s">
        <v>287</v>
      </c>
      <c r="B22" s="462"/>
      <c r="C22" s="462"/>
      <c r="D22" s="462"/>
      <c r="E22" s="462"/>
      <c r="F22" s="462"/>
      <c r="G22" s="462"/>
      <c r="H22" s="462"/>
      <c r="I22" s="458"/>
      <c r="J22" s="458"/>
      <c r="K22" s="458"/>
      <c r="L22" s="458"/>
      <c r="M22" s="458"/>
      <c r="N22" s="458"/>
      <c r="O22" s="458"/>
      <c r="P22" s="457"/>
      <c r="Q22" s="457"/>
      <c r="R22" s="457"/>
      <c r="S22" s="457"/>
      <c r="T22" s="457"/>
      <c r="U22" s="457"/>
      <c r="V22" s="457"/>
    </row>
    <row r="23" spans="1:22">
      <c r="A23" s="492" t="s">
        <v>98</v>
      </c>
      <c r="B23" s="492"/>
      <c r="C23" s="493"/>
      <c r="D23" s="493"/>
      <c r="E23" s="458"/>
      <c r="F23" s="458"/>
      <c r="G23" s="458"/>
      <c r="H23" s="458"/>
      <c r="I23" s="458"/>
      <c r="J23" s="458"/>
      <c r="K23" s="458"/>
      <c r="L23" s="458"/>
      <c r="M23" s="458"/>
      <c r="N23" s="458"/>
      <c r="O23" s="458"/>
      <c r="P23" s="457"/>
      <c r="Q23" s="457"/>
      <c r="R23" s="457"/>
      <c r="S23" s="457"/>
      <c r="T23" s="457"/>
      <c r="U23" s="457"/>
      <c r="V23" s="457"/>
    </row>
    <row r="24" spans="1:22">
      <c r="A24" s="492" t="s">
        <v>97</v>
      </c>
      <c r="B24" s="493"/>
      <c r="C24" s="493"/>
      <c r="D24" s="493"/>
      <c r="E24" s="493"/>
      <c r="F24" s="493"/>
      <c r="G24" s="458"/>
      <c r="H24" s="458"/>
      <c r="I24" s="458"/>
      <c r="J24" s="458"/>
      <c r="K24" s="458"/>
      <c r="L24" s="458"/>
      <c r="M24" s="458"/>
      <c r="N24" s="458"/>
      <c r="O24" s="458"/>
      <c r="P24" s="457"/>
      <c r="Q24" s="457"/>
      <c r="R24" s="457"/>
      <c r="S24" s="457"/>
      <c r="T24" s="457"/>
      <c r="U24" s="457"/>
      <c r="V24" s="457"/>
    </row>
    <row r="25" spans="1:22">
      <c r="A25" s="492" t="s">
        <v>96</v>
      </c>
      <c r="B25" s="492"/>
      <c r="C25" s="492"/>
      <c r="D25" s="492"/>
      <c r="E25" s="492"/>
      <c r="F25" s="492"/>
      <c r="G25" s="492"/>
      <c r="H25" s="492"/>
      <c r="I25" s="492"/>
      <c r="J25" s="492"/>
      <c r="K25" s="492"/>
      <c r="L25" s="492"/>
      <c r="M25" s="492"/>
      <c r="N25" s="492"/>
      <c r="O25" s="492"/>
      <c r="P25" s="457"/>
      <c r="Q25" s="457"/>
      <c r="R25" s="457"/>
      <c r="S25" s="457"/>
      <c r="T25" s="457"/>
      <c r="U25" s="457"/>
      <c r="V25" s="457"/>
    </row>
    <row r="26" spans="1:22">
      <c r="A26" s="492" t="s">
        <v>95</v>
      </c>
      <c r="B26" s="493"/>
      <c r="C26" s="493"/>
      <c r="D26" s="493"/>
      <c r="E26" s="493"/>
      <c r="F26" s="493"/>
      <c r="G26" s="493"/>
      <c r="H26" s="493"/>
      <c r="I26" s="458"/>
      <c r="J26" s="458"/>
      <c r="K26" s="458"/>
      <c r="L26" s="458"/>
      <c r="M26" s="458"/>
      <c r="N26" s="458"/>
      <c r="O26" s="458"/>
      <c r="P26" s="457"/>
      <c r="Q26" s="457"/>
      <c r="R26" s="457"/>
      <c r="S26" s="457"/>
      <c r="T26" s="457"/>
      <c r="U26" s="457"/>
      <c r="V26" s="457"/>
    </row>
    <row r="27" spans="1:22">
      <c r="A27" s="492" t="s">
        <v>94</v>
      </c>
      <c r="B27" s="492"/>
      <c r="C27" s="492"/>
      <c r="D27" s="492"/>
      <c r="E27" s="492"/>
      <c r="F27" s="492"/>
      <c r="G27" s="492"/>
      <c r="H27" s="492"/>
      <c r="I27" s="458"/>
      <c r="J27" s="458"/>
      <c r="K27" s="458"/>
      <c r="L27" s="458"/>
      <c r="M27" s="458"/>
      <c r="N27" s="458"/>
      <c r="O27" s="458"/>
      <c r="P27" s="457"/>
      <c r="Q27" s="457"/>
      <c r="R27" s="457"/>
      <c r="S27" s="457"/>
      <c r="T27" s="457"/>
      <c r="U27" s="457"/>
      <c r="V27" s="457"/>
    </row>
    <row r="28" spans="1:22">
      <c r="A28" s="457"/>
      <c r="B28" s="457"/>
      <c r="C28" s="457"/>
      <c r="D28" s="457"/>
      <c r="E28" s="457"/>
      <c r="F28" s="457"/>
      <c r="G28" s="457"/>
      <c r="H28" s="457"/>
      <c r="I28" s="457"/>
      <c r="J28" s="457"/>
      <c r="K28" s="457"/>
      <c r="L28" s="457"/>
      <c r="M28" s="457"/>
      <c r="N28" s="457"/>
      <c r="O28" s="457"/>
      <c r="P28" s="457"/>
      <c r="Q28" s="457"/>
      <c r="R28" s="457"/>
      <c r="S28" s="457"/>
      <c r="T28" s="457"/>
      <c r="U28" s="457"/>
      <c r="V28" s="457"/>
    </row>
    <row r="29" spans="1:22">
      <c r="A29" s="459" t="s">
        <v>288</v>
      </c>
      <c r="B29" s="457"/>
      <c r="C29" s="457"/>
      <c r="D29" s="457"/>
      <c r="E29" s="457"/>
      <c r="F29" s="457"/>
      <c r="G29" s="457"/>
      <c r="H29" s="457"/>
      <c r="I29" s="457"/>
      <c r="J29" s="457"/>
      <c r="K29" s="457"/>
      <c r="L29" s="457"/>
      <c r="M29" s="457"/>
      <c r="N29" s="457"/>
      <c r="O29" s="457"/>
      <c r="P29" s="457"/>
      <c r="Q29" s="457"/>
      <c r="R29" s="457"/>
      <c r="S29" s="457"/>
      <c r="T29" s="457"/>
      <c r="U29" s="457"/>
      <c r="V29" s="457"/>
    </row>
    <row r="30" spans="1:22">
      <c r="A30" s="457"/>
      <c r="B30" s="457"/>
      <c r="C30" s="457"/>
      <c r="D30" s="457"/>
      <c r="E30" s="457"/>
      <c r="F30" s="457"/>
      <c r="G30" s="457"/>
      <c r="H30" s="457"/>
      <c r="I30" s="457"/>
      <c r="J30" s="457"/>
      <c r="K30" s="457"/>
      <c r="L30" s="457"/>
      <c r="M30" s="457"/>
      <c r="N30" s="457"/>
      <c r="O30" s="457"/>
      <c r="P30" s="457"/>
      <c r="Q30" s="457"/>
      <c r="R30" s="457"/>
      <c r="S30" s="457"/>
      <c r="T30" s="457"/>
      <c r="U30" s="457"/>
      <c r="V30" s="457"/>
    </row>
    <row r="31" spans="1:22">
      <c r="A31" s="459" t="s">
        <v>304</v>
      </c>
      <c r="B31" s="457"/>
      <c r="C31" s="457"/>
      <c r="D31" s="457"/>
      <c r="E31" s="457"/>
      <c r="F31" s="457"/>
      <c r="G31" s="457"/>
      <c r="H31" s="457"/>
      <c r="I31" s="457"/>
      <c r="J31" s="457"/>
      <c r="K31" s="457"/>
      <c r="L31" s="457"/>
      <c r="M31" s="457"/>
      <c r="N31" s="457"/>
      <c r="O31" s="457"/>
      <c r="P31" s="457"/>
      <c r="Q31" s="457"/>
      <c r="R31" s="457"/>
      <c r="S31" s="457"/>
      <c r="T31" s="457"/>
      <c r="U31" s="457"/>
      <c r="V31" s="457"/>
    </row>
    <row r="32" spans="1:22">
      <c r="A32" s="492" t="s">
        <v>210</v>
      </c>
      <c r="B32" s="492"/>
      <c r="C32" s="492"/>
      <c r="D32" s="492"/>
      <c r="E32" s="493"/>
      <c r="F32" s="493"/>
      <c r="G32" s="493"/>
      <c r="H32" s="493"/>
      <c r="I32" s="493"/>
      <c r="J32" s="493"/>
      <c r="K32" s="493"/>
      <c r="L32" s="493"/>
      <c r="M32" s="493"/>
      <c r="N32" s="493"/>
      <c r="O32" s="493"/>
      <c r="P32" s="493"/>
      <c r="Q32" s="493"/>
      <c r="R32" s="493"/>
      <c r="S32" s="493"/>
      <c r="T32" s="493"/>
      <c r="U32" s="493"/>
      <c r="V32" s="493"/>
    </row>
    <row r="33" spans="1:22">
      <c r="A33" s="461"/>
      <c r="B33" s="461"/>
      <c r="C33" s="461"/>
      <c r="D33" s="461"/>
      <c r="E33" s="462"/>
      <c r="F33" s="462"/>
      <c r="G33" s="462"/>
      <c r="H33" s="462"/>
      <c r="I33" s="462"/>
      <c r="J33" s="462"/>
      <c r="K33" s="462"/>
      <c r="L33" s="462"/>
      <c r="M33" s="462"/>
      <c r="N33" s="462"/>
      <c r="O33" s="462"/>
      <c r="P33" s="462"/>
      <c r="Q33" s="462"/>
      <c r="R33" s="462"/>
      <c r="S33" s="462"/>
      <c r="T33" s="462"/>
      <c r="U33" s="462"/>
      <c r="V33" s="462"/>
    </row>
    <row r="34" spans="1:22">
      <c r="A34" s="463" t="s">
        <v>289</v>
      </c>
      <c r="B34" s="461"/>
      <c r="C34" s="461"/>
      <c r="D34" s="461"/>
      <c r="E34" s="462"/>
      <c r="F34" s="462"/>
      <c r="G34" s="462"/>
      <c r="H34" s="462"/>
      <c r="I34" s="462"/>
      <c r="J34" s="462"/>
      <c r="K34" s="462"/>
      <c r="L34" s="462"/>
      <c r="M34" s="462"/>
      <c r="N34" s="462"/>
      <c r="O34" s="462"/>
      <c r="P34" s="462"/>
      <c r="Q34" s="462"/>
      <c r="R34" s="462"/>
      <c r="S34" s="462"/>
      <c r="T34" s="462"/>
      <c r="U34" s="462"/>
      <c r="V34" s="462"/>
    </row>
    <row r="35" spans="1:22">
      <c r="A35" s="492" t="s">
        <v>197</v>
      </c>
      <c r="B35" s="492"/>
      <c r="C35" s="492"/>
      <c r="D35" s="492"/>
      <c r="E35" s="493"/>
      <c r="F35" s="493"/>
      <c r="G35" s="493"/>
      <c r="H35" s="493"/>
      <c r="I35" s="493"/>
      <c r="J35" s="493"/>
      <c r="K35" s="493"/>
      <c r="L35" s="493"/>
      <c r="M35" s="458"/>
      <c r="N35" s="458"/>
      <c r="O35" s="458"/>
      <c r="P35" s="458"/>
      <c r="Q35" s="458"/>
      <c r="R35" s="458"/>
      <c r="S35" s="458"/>
      <c r="T35" s="458"/>
      <c r="U35" s="458"/>
      <c r="V35" s="458"/>
    </row>
    <row r="36" spans="1:22">
      <c r="A36" s="492" t="s">
        <v>201</v>
      </c>
      <c r="B36" s="492"/>
      <c r="C36" s="492"/>
      <c r="D36" s="492"/>
      <c r="E36" s="492"/>
      <c r="F36" s="492"/>
      <c r="G36" s="458"/>
      <c r="H36" s="458"/>
      <c r="I36" s="458"/>
      <c r="J36" s="458"/>
      <c r="K36" s="458"/>
      <c r="L36" s="458"/>
      <c r="M36" s="458"/>
      <c r="N36" s="458"/>
      <c r="O36" s="458"/>
      <c r="P36" s="458"/>
      <c r="Q36" s="458"/>
      <c r="R36" s="458"/>
      <c r="S36" s="458"/>
      <c r="T36" s="458"/>
      <c r="U36" s="458"/>
      <c r="V36" s="458"/>
    </row>
    <row r="37" spans="1:22">
      <c r="A37" s="492" t="s">
        <v>199</v>
      </c>
      <c r="B37" s="493"/>
      <c r="C37" s="493"/>
      <c r="D37" s="493"/>
      <c r="E37" s="493"/>
      <c r="F37" s="493"/>
      <c r="G37" s="493"/>
      <c r="H37" s="493"/>
      <c r="I37" s="493"/>
      <c r="J37" s="493"/>
      <c r="K37" s="493"/>
      <c r="L37" s="493"/>
      <c r="M37" s="493"/>
      <c r="N37" s="493"/>
      <c r="O37" s="493"/>
      <c r="P37" s="458"/>
      <c r="Q37" s="458"/>
      <c r="R37" s="458"/>
      <c r="S37" s="458"/>
      <c r="T37" s="458"/>
      <c r="U37" s="458"/>
      <c r="V37" s="458"/>
    </row>
    <row r="38" spans="1:22">
      <c r="A38" s="492" t="s">
        <v>200</v>
      </c>
      <c r="B38" s="492"/>
      <c r="C38" s="492"/>
      <c r="D38" s="492"/>
      <c r="E38" s="492"/>
      <c r="F38" s="492"/>
      <c r="G38" s="492"/>
      <c r="H38" s="492"/>
      <c r="I38" s="458"/>
      <c r="J38" s="458"/>
      <c r="K38" s="458"/>
      <c r="L38" s="458"/>
      <c r="M38" s="458"/>
      <c r="N38" s="458"/>
      <c r="O38" s="458"/>
      <c r="P38" s="458"/>
      <c r="Q38" s="458"/>
      <c r="R38" s="458"/>
      <c r="S38" s="458"/>
      <c r="T38" s="458"/>
      <c r="U38" s="458"/>
      <c r="V38" s="458"/>
    </row>
    <row r="39" spans="1:22">
      <c r="A39" s="461"/>
      <c r="B39" s="461"/>
      <c r="C39" s="461"/>
      <c r="D39" s="461"/>
      <c r="E39" s="461"/>
      <c r="F39" s="461"/>
      <c r="G39" s="461"/>
      <c r="H39" s="461"/>
      <c r="I39" s="458"/>
      <c r="J39" s="458"/>
      <c r="K39" s="458"/>
      <c r="L39" s="458"/>
      <c r="M39" s="458"/>
      <c r="N39" s="458"/>
      <c r="O39" s="458"/>
      <c r="P39" s="458"/>
      <c r="Q39" s="458"/>
      <c r="R39" s="458"/>
      <c r="S39" s="458"/>
      <c r="T39" s="458"/>
      <c r="U39" s="458"/>
      <c r="V39" s="458"/>
    </row>
    <row r="40" spans="1:22">
      <c r="A40" s="463" t="s">
        <v>290</v>
      </c>
      <c r="B40" s="461"/>
      <c r="C40" s="461"/>
      <c r="D40" s="461"/>
      <c r="E40" s="461"/>
      <c r="F40" s="461"/>
      <c r="G40" s="461"/>
      <c r="H40" s="461"/>
      <c r="I40" s="458"/>
      <c r="J40" s="458"/>
      <c r="K40" s="458"/>
      <c r="L40" s="458"/>
      <c r="M40" s="458"/>
      <c r="N40" s="458"/>
      <c r="O40" s="458"/>
      <c r="P40" s="458"/>
      <c r="Q40" s="458"/>
      <c r="R40" s="458"/>
      <c r="S40" s="458"/>
      <c r="T40" s="458"/>
      <c r="U40" s="458"/>
      <c r="V40" s="458"/>
    </row>
    <row r="41" spans="1:22">
      <c r="A41" s="492" t="s">
        <v>214</v>
      </c>
      <c r="B41" s="493"/>
      <c r="C41" s="493"/>
      <c r="D41" s="493"/>
      <c r="E41" s="458"/>
      <c r="F41" s="458"/>
      <c r="G41" s="458"/>
      <c r="H41" s="458"/>
      <c r="I41" s="458"/>
      <c r="J41" s="458"/>
      <c r="K41" s="458"/>
      <c r="L41" s="458"/>
      <c r="M41" s="458"/>
      <c r="N41" s="458"/>
      <c r="O41" s="458"/>
      <c r="P41" s="458"/>
      <c r="Q41" s="458"/>
      <c r="R41" s="458"/>
      <c r="S41" s="458"/>
      <c r="T41" s="458"/>
      <c r="U41" s="458"/>
      <c r="V41" s="458"/>
    </row>
    <row r="42" spans="1:22">
      <c r="A42" s="492" t="s">
        <v>213</v>
      </c>
      <c r="B42" s="492"/>
      <c r="C42" s="492"/>
      <c r="D42" s="492"/>
      <c r="E42" s="492"/>
      <c r="F42" s="492"/>
      <c r="G42" s="458"/>
      <c r="H42" s="458"/>
      <c r="I42" s="458"/>
      <c r="J42" s="458"/>
      <c r="K42" s="458"/>
      <c r="L42" s="458"/>
      <c r="M42" s="458"/>
      <c r="N42" s="458"/>
      <c r="O42" s="458"/>
      <c r="P42" s="458"/>
      <c r="Q42" s="458"/>
      <c r="R42" s="458"/>
      <c r="S42" s="458"/>
      <c r="T42" s="458"/>
      <c r="U42" s="458"/>
      <c r="V42" s="458"/>
    </row>
    <row r="43" spans="1:22">
      <c r="A43" s="492" t="s">
        <v>212</v>
      </c>
      <c r="B43" s="492"/>
      <c r="C43" s="492"/>
      <c r="D43" s="492"/>
      <c r="E43" s="492"/>
      <c r="F43" s="492"/>
      <c r="G43" s="492"/>
      <c r="H43" s="492"/>
      <c r="I43" s="492"/>
      <c r="J43" s="492"/>
      <c r="K43" s="492"/>
      <c r="L43" s="492"/>
      <c r="M43" s="492"/>
      <c r="N43" s="492"/>
      <c r="O43" s="492"/>
      <c r="P43" s="458"/>
      <c r="Q43" s="458"/>
      <c r="R43" s="458"/>
      <c r="S43" s="458"/>
      <c r="T43" s="458"/>
      <c r="U43" s="458"/>
      <c r="V43" s="458"/>
    </row>
    <row r="44" spans="1:22">
      <c r="A44" s="492" t="s">
        <v>216</v>
      </c>
      <c r="B44" s="493"/>
      <c r="C44" s="493"/>
      <c r="D44" s="493"/>
      <c r="E44" s="493"/>
      <c r="F44" s="493"/>
      <c r="G44" s="493"/>
      <c r="H44" s="493"/>
      <c r="I44" s="458"/>
      <c r="J44" s="458"/>
      <c r="K44" s="458"/>
      <c r="L44" s="458"/>
      <c r="M44" s="458"/>
      <c r="N44" s="458"/>
      <c r="O44" s="458"/>
      <c r="P44" s="458"/>
      <c r="Q44" s="458"/>
      <c r="R44" s="458"/>
      <c r="S44" s="458"/>
      <c r="T44" s="458"/>
      <c r="U44" s="458"/>
      <c r="V44" s="458"/>
    </row>
    <row r="45" spans="1:22">
      <c r="A45" s="461"/>
      <c r="B45" s="462"/>
      <c r="C45" s="462"/>
      <c r="D45" s="462"/>
      <c r="E45" s="462"/>
      <c r="F45" s="462"/>
      <c r="G45" s="462"/>
      <c r="H45" s="462"/>
      <c r="I45" s="458"/>
      <c r="J45" s="458"/>
      <c r="K45" s="458"/>
      <c r="L45" s="458"/>
      <c r="M45" s="458"/>
      <c r="N45" s="458"/>
      <c r="O45" s="458"/>
      <c r="P45" s="458"/>
      <c r="Q45" s="458"/>
      <c r="R45" s="458"/>
      <c r="S45" s="458"/>
      <c r="T45" s="458"/>
      <c r="U45" s="458"/>
      <c r="V45" s="458"/>
    </row>
    <row r="46" spans="1:22">
      <c r="A46" s="463" t="s">
        <v>291</v>
      </c>
      <c r="B46" s="462"/>
      <c r="C46" s="462"/>
      <c r="D46" s="462"/>
      <c r="E46" s="462"/>
      <c r="F46" s="462"/>
      <c r="G46" s="462"/>
      <c r="H46" s="462"/>
      <c r="I46" s="458"/>
      <c r="J46" s="458"/>
      <c r="K46" s="458"/>
      <c r="L46" s="458"/>
      <c r="M46" s="458"/>
      <c r="N46" s="458"/>
      <c r="O46" s="458"/>
      <c r="P46" s="458"/>
      <c r="Q46" s="458"/>
      <c r="R46" s="458"/>
      <c r="S46" s="458"/>
      <c r="T46" s="458"/>
      <c r="U46" s="458"/>
      <c r="V46" s="458"/>
    </row>
    <row r="47" spans="1:22">
      <c r="A47" s="492" t="s">
        <v>90</v>
      </c>
      <c r="B47" s="493"/>
      <c r="C47" s="493"/>
      <c r="D47" s="493"/>
      <c r="E47" s="458"/>
      <c r="F47" s="458"/>
      <c r="G47" s="458"/>
      <c r="H47" s="458"/>
      <c r="I47" s="458"/>
      <c r="J47" s="458"/>
      <c r="K47" s="458"/>
      <c r="L47" s="458"/>
      <c r="M47" s="458"/>
      <c r="N47" s="458"/>
      <c r="O47" s="458"/>
      <c r="P47" s="457"/>
      <c r="Q47" s="457"/>
      <c r="R47" s="457"/>
      <c r="S47" s="457"/>
      <c r="T47" s="457"/>
      <c r="U47" s="457"/>
      <c r="V47" s="457"/>
    </row>
    <row r="48" spans="1:22">
      <c r="A48" s="492" t="s">
        <v>91</v>
      </c>
      <c r="B48" s="492"/>
      <c r="C48" s="492"/>
      <c r="D48" s="492"/>
      <c r="E48" s="492"/>
      <c r="F48" s="492"/>
      <c r="G48" s="458"/>
      <c r="H48" s="458"/>
      <c r="I48" s="458"/>
      <c r="J48" s="458"/>
      <c r="K48" s="458"/>
      <c r="L48" s="458"/>
      <c r="M48" s="458"/>
      <c r="N48" s="458"/>
      <c r="O48" s="458"/>
      <c r="P48" s="457"/>
      <c r="Q48" s="457"/>
      <c r="R48" s="457"/>
      <c r="S48" s="457"/>
      <c r="T48" s="457"/>
      <c r="U48" s="457"/>
      <c r="V48" s="457"/>
    </row>
    <row r="49" spans="1:22">
      <c r="A49" s="492" t="s">
        <v>92</v>
      </c>
      <c r="B49" s="492"/>
      <c r="C49" s="492"/>
      <c r="D49" s="492"/>
      <c r="E49" s="492"/>
      <c r="F49" s="492"/>
      <c r="G49" s="492"/>
      <c r="H49" s="492"/>
      <c r="I49" s="492"/>
      <c r="J49" s="492"/>
      <c r="K49" s="492"/>
      <c r="L49" s="492"/>
      <c r="M49" s="492"/>
      <c r="N49" s="492"/>
      <c r="O49" s="492"/>
      <c r="P49" s="457"/>
      <c r="Q49" s="457"/>
      <c r="R49" s="457"/>
      <c r="S49" s="457"/>
      <c r="T49" s="457"/>
      <c r="U49" s="457"/>
      <c r="V49" s="457"/>
    </row>
    <row r="50" spans="1:22">
      <c r="A50" s="492" t="s">
        <v>93</v>
      </c>
      <c r="B50" s="493"/>
      <c r="C50" s="493"/>
      <c r="D50" s="493"/>
      <c r="E50" s="493"/>
      <c r="F50" s="493"/>
      <c r="G50" s="493"/>
      <c r="H50" s="493"/>
      <c r="I50" s="458"/>
      <c r="J50" s="458"/>
      <c r="K50" s="458"/>
      <c r="L50" s="458"/>
      <c r="M50" s="458"/>
      <c r="N50" s="458"/>
      <c r="O50" s="458"/>
      <c r="P50" s="457"/>
      <c r="Q50" s="457"/>
      <c r="R50" s="457"/>
      <c r="S50" s="457"/>
      <c r="T50" s="457"/>
      <c r="U50" s="457"/>
      <c r="V50" s="457"/>
    </row>
    <row r="51" spans="1:22">
      <c r="A51" s="461"/>
      <c r="B51" s="462"/>
      <c r="C51" s="462"/>
      <c r="D51" s="462"/>
      <c r="E51" s="462"/>
      <c r="F51" s="462"/>
      <c r="G51" s="462"/>
      <c r="H51" s="462"/>
      <c r="I51" s="458"/>
      <c r="J51" s="458"/>
      <c r="K51" s="458"/>
      <c r="L51" s="458"/>
      <c r="M51" s="458"/>
      <c r="N51" s="458"/>
      <c r="O51" s="458"/>
      <c r="P51" s="457"/>
      <c r="Q51" s="457"/>
      <c r="R51" s="457"/>
      <c r="S51" s="457"/>
      <c r="T51" s="457"/>
      <c r="U51" s="457"/>
      <c r="V51" s="457"/>
    </row>
    <row r="52" spans="1:22">
      <c r="A52" s="463" t="s">
        <v>292</v>
      </c>
      <c r="B52" s="462"/>
      <c r="C52" s="462"/>
      <c r="D52" s="462"/>
      <c r="E52" s="462"/>
      <c r="F52" s="462"/>
      <c r="G52" s="462"/>
      <c r="H52" s="462"/>
      <c r="I52" s="458"/>
      <c r="J52" s="458"/>
      <c r="K52" s="458"/>
      <c r="L52" s="458"/>
      <c r="M52" s="458"/>
      <c r="N52" s="458"/>
      <c r="O52" s="458"/>
      <c r="P52" s="457"/>
      <c r="Q52" s="457"/>
      <c r="R52" s="457"/>
      <c r="S52" s="457"/>
      <c r="T52" s="457"/>
      <c r="U52" s="457"/>
      <c r="V52" s="457"/>
    </row>
    <row r="53" spans="1:22">
      <c r="A53" s="492" t="s">
        <v>129</v>
      </c>
      <c r="B53" s="492"/>
      <c r="C53" s="492"/>
      <c r="D53" s="492"/>
      <c r="E53" s="493"/>
      <c r="F53" s="493"/>
      <c r="G53" s="493"/>
      <c r="H53" s="493"/>
      <c r="I53" s="493"/>
      <c r="J53" s="493"/>
      <c r="K53" s="493"/>
      <c r="L53" s="458"/>
      <c r="M53" s="458"/>
      <c r="N53" s="458"/>
      <c r="O53" s="458"/>
      <c r="P53" s="457"/>
      <c r="Q53" s="457"/>
      <c r="R53" s="457"/>
      <c r="S53" s="457"/>
      <c r="T53" s="457"/>
      <c r="U53" s="457"/>
      <c r="V53" s="457"/>
    </row>
    <row r="54" spans="1:22">
      <c r="A54" s="492" t="s">
        <v>130</v>
      </c>
      <c r="B54" s="492"/>
      <c r="C54" s="492"/>
      <c r="D54" s="492"/>
      <c r="E54" s="492"/>
      <c r="F54" s="492"/>
      <c r="G54" s="458"/>
      <c r="H54" s="458"/>
      <c r="I54" s="458"/>
      <c r="J54" s="458"/>
      <c r="K54" s="458"/>
      <c r="L54" s="458"/>
      <c r="M54" s="458"/>
      <c r="N54" s="458"/>
      <c r="O54" s="458"/>
      <c r="P54" s="457"/>
      <c r="Q54" s="457"/>
      <c r="R54" s="457"/>
      <c r="S54" s="457"/>
      <c r="T54" s="457"/>
      <c r="U54" s="457"/>
      <c r="V54" s="457"/>
    </row>
    <row r="55" spans="1:22">
      <c r="A55" s="492" t="s">
        <v>132</v>
      </c>
      <c r="B55" s="493"/>
      <c r="C55" s="493"/>
      <c r="D55" s="493"/>
      <c r="E55" s="493"/>
      <c r="F55" s="493"/>
      <c r="G55" s="493"/>
      <c r="H55" s="493"/>
      <c r="I55" s="493"/>
      <c r="J55" s="493"/>
      <c r="K55" s="493"/>
      <c r="L55" s="493"/>
      <c r="M55" s="493"/>
      <c r="N55" s="493"/>
      <c r="O55" s="493"/>
      <c r="P55" s="457"/>
      <c r="Q55" s="457"/>
      <c r="R55" s="457"/>
      <c r="S55" s="457"/>
      <c r="T55" s="457"/>
      <c r="U55" s="457"/>
      <c r="V55" s="457"/>
    </row>
    <row r="56" spans="1:22">
      <c r="A56" s="492" t="s">
        <v>133</v>
      </c>
      <c r="B56" s="493"/>
      <c r="C56" s="493"/>
      <c r="D56" s="493"/>
      <c r="E56" s="493"/>
      <c r="F56" s="493"/>
      <c r="G56" s="493"/>
      <c r="H56" s="493"/>
      <c r="I56" s="458"/>
      <c r="J56" s="458"/>
      <c r="K56" s="458"/>
      <c r="L56" s="458"/>
      <c r="M56" s="458"/>
      <c r="N56" s="458"/>
      <c r="O56" s="458"/>
      <c r="P56" s="457"/>
      <c r="Q56" s="457"/>
      <c r="R56" s="457"/>
      <c r="S56" s="457"/>
      <c r="T56" s="457"/>
      <c r="U56" s="457"/>
      <c r="V56" s="457"/>
    </row>
    <row r="57" spans="1:22">
      <c r="A57" s="461"/>
      <c r="B57" s="462"/>
      <c r="C57" s="462"/>
      <c r="D57" s="462"/>
      <c r="E57" s="462"/>
      <c r="F57" s="462"/>
      <c r="G57" s="462"/>
      <c r="H57" s="462"/>
      <c r="I57" s="458"/>
      <c r="J57" s="458"/>
      <c r="K57" s="458"/>
      <c r="L57" s="458"/>
      <c r="M57" s="458"/>
      <c r="N57" s="458"/>
      <c r="O57" s="458"/>
      <c r="P57" s="457"/>
      <c r="Q57" s="457"/>
      <c r="R57" s="457"/>
      <c r="S57" s="457"/>
      <c r="T57" s="457"/>
      <c r="U57" s="457"/>
      <c r="V57" s="457"/>
    </row>
    <row r="58" spans="1:22">
      <c r="A58" s="463" t="s">
        <v>293</v>
      </c>
      <c r="B58" s="462"/>
      <c r="C58" s="462"/>
      <c r="D58" s="462"/>
      <c r="E58" s="462"/>
      <c r="F58" s="462"/>
      <c r="G58" s="462"/>
      <c r="H58" s="462"/>
      <c r="I58" s="458"/>
      <c r="J58" s="458"/>
      <c r="K58" s="458"/>
      <c r="L58" s="458"/>
      <c r="M58" s="458"/>
      <c r="N58" s="458"/>
      <c r="O58" s="458"/>
      <c r="P58" s="457"/>
      <c r="Q58" s="457"/>
      <c r="R58" s="457"/>
      <c r="S58" s="457"/>
      <c r="T58" s="457"/>
      <c r="U58" s="457"/>
      <c r="V58" s="457"/>
    </row>
    <row r="59" spans="1:22">
      <c r="A59" s="492" t="s">
        <v>106</v>
      </c>
      <c r="B59" s="492"/>
      <c r="C59" s="492"/>
      <c r="D59" s="492"/>
      <c r="E59" s="493"/>
      <c r="F59" s="493"/>
      <c r="G59" s="493"/>
      <c r="H59" s="493"/>
      <c r="I59" s="493"/>
      <c r="J59" s="493"/>
      <c r="K59" s="493"/>
      <c r="L59" s="458"/>
      <c r="M59" s="458"/>
      <c r="N59" s="458"/>
      <c r="O59" s="458"/>
      <c r="P59" s="457"/>
      <c r="Q59" s="457"/>
      <c r="R59" s="457"/>
      <c r="S59" s="457"/>
      <c r="T59" s="457"/>
      <c r="U59" s="457"/>
      <c r="V59" s="457"/>
    </row>
    <row r="60" spans="1:22">
      <c r="A60" s="492" t="s">
        <v>107</v>
      </c>
      <c r="B60" s="492"/>
      <c r="C60" s="492"/>
      <c r="D60" s="492"/>
      <c r="E60" s="492"/>
      <c r="F60" s="492"/>
      <c r="G60" s="458"/>
      <c r="H60" s="458"/>
      <c r="I60" s="458"/>
      <c r="J60" s="458"/>
      <c r="K60" s="458"/>
      <c r="L60" s="458"/>
      <c r="M60" s="458"/>
      <c r="N60" s="458"/>
      <c r="O60" s="458"/>
      <c r="P60" s="457"/>
      <c r="Q60" s="457"/>
      <c r="R60" s="457"/>
      <c r="S60" s="457"/>
      <c r="T60" s="457"/>
      <c r="U60" s="457"/>
      <c r="V60" s="457"/>
    </row>
    <row r="61" spans="1:22">
      <c r="A61" s="492" t="s">
        <v>108</v>
      </c>
      <c r="B61" s="493"/>
      <c r="C61" s="493"/>
      <c r="D61" s="493"/>
      <c r="E61" s="493"/>
      <c r="F61" s="493"/>
      <c r="G61" s="493"/>
      <c r="H61" s="493"/>
      <c r="I61" s="493"/>
      <c r="J61" s="493"/>
      <c r="K61" s="493"/>
      <c r="L61" s="493"/>
      <c r="M61" s="493"/>
      <c r="N61" s="493"/>
      <c r="O61" s="493"/>
      <c r="P61" s="457"/>
      <c r="Q61" s="457"/>
      <c r="R61" s="457"/>
      <c r="S61" s="457"/>
      <c r="T61" s="457"/>
      <c r="U61" s="457"/>
      <c r="V61" s="457"/>
    </row>
    <row r="62" spans="1:22">
      <c r="A62" s="492" t="s">
        <v>109</v>
      </c>
      <c r="B62" s="493"/>
      <c r="C62" s="493"/>
      <c r="D62" s="493"/>
      <c r="E62" s="493"/>
      <c r="F62" s="493"/>
      <c r="G62" s="493"/>
      <c r="H62" s="493"/>
      <c r="I62" s="458"/>
      <c r="J62" s="458"/>
      <c r="K62" s="458"/>
      <c r="L62" s="458"/>
      <c r="M62" s="458"/>
      <c r="N62" s="458"/>
      <c r="O62" s="458"/>
      <c r="P62" s="457"/>
      <c r="Q62" s="457"/>
      <c r="R62" s="457"/>
      <c r="S62" s="457"/>
      <c r="T62" s="457"/>
      <c r="U62" s="457"/>
      <c r="V62" s="457"/>
    </row>
    <row r="63" spans="1:22">
      <c r="A63" s="461"/>
      <c r="B63" s="462"/>
      <c r="C63" s="462"/>
      <c r="D63" s="462"/>
      <c r="E63" s="462"/>
      <c r="F63" s="462"/>
      <c r="G63" s="462"/>
      <c r="H63" s="462"/>
      <c r="I63" s="458"/>
      <c r="J63" s="458"/>
      <c r="K63" s="458"/>
      <c r="L63" s="458"/>
      <c r="M63" s="458"/>
      <c r="N63" s="458"/>
      <c r="O63" s="458"/>
      <c r="P63" s="457"/>
      <c r="Q63" s="457"/>
      <c r="R63" s="457"/>
      <c r="S63" s="457"/>
      <c r="T63" s="457"/>
      <c r="U63" s="457"/>
      <c r="V63" s="457"/>
    </row>
    <row r="64" spans="1:22">
      <c r="A64" s="463" t="s">
        <v>294</v>
      </c>
      <c r="B64" s="462"/>
      <c r="C64" s="462"/>
      <c r="D64" s="462"/>
      <c r="E64" s="462"/>
      <c r="F64" s="462"/>
      <c r="G64" s="462"/>
      <c r="H64" s="462"/>
      <c r="I64" s="458"/>
      <c r="J64" s="458"/>
      <c r="K64" s="458"/>
      <c r="L64" s="458"/>
      <c r="M64" s="458"/>
      <c r="N64" s="458"/>
      <c r="O64" s="458"/>
      <c r="P64" s="457"/>
      <c r="Q64" s="457"/>
      <c r="R64" s="457"/>
      <c r="S64" s="457"/>
      <c r="T64" s="457"/>
      <c r="U64" s="457"/>
      <c r="V64" s="457"/>
    </row>
    <row r="65" spans="1:22">
      <c r="A65" s="492" t="s">
        <v>113</v>
      </c>
      <c r="B65" s="492"/>
      <c r="C65" s="492"/>
      <c r="D65" s="492"/>
      <c r="E65" s="493"/>
      <c r="F65" s="493"/>
      <c r="G65" s="493"/>
      <c r="H65" s="493"/>
      <c r="I65" s="493"/>
      <c r="J65" s="493"/>
      <c r="K65" s="493"/>
      <c r="L65" s="493"/>
      <c r="M65" s="458"/>
      <c r="N65" s="458"/>
      <c r="O65" s="458"/>
      <c r="P65" s="457"/>
      <c r="Q65" s="457"/>
      <c r="R65" s="457"/>
      <c r="S65" s="457"/>
      <c r="T65" s="457"/>
      <c r="U65" s="457"/>
      <c r="V65" s="457"/>
    </row>
    <row r="66" spans="1:22">
      <c r="A66" s="492" t="s">
        <v>114</v>
      </c>
      <c r="B66" s="492"/>
      <c r="C66" s="492"/>
      <c r="D66" s="492"/>
      <c r="E66" s="492"/>
      <c r="F66" s="492"/>
      <c r="G66" s="458"/>
      <c r="H66" s="458"/>
      <c r="I66" s="458"/>
      <c r="J66" s="458"/>
      <c r="K66" s="458"/>
      <c r="L66" s="458"/>
      <c r="M66" s="458"/>
      <c r="N66" s="458"/>
      <c r="O66" s="458"/>
      <c r="P66" s="457"/>
      <c r="Q66" s="457"/>
      <c r="R66" s="457"/>
      <c r="S66" s="457"/>
      <c r="T66" s="457"/>
      <c r="U66" s="457"/>
      <c r="V66" s="457"/>
    </row>
    <row r="67" spans="1:22">
      <c r="A67" s="492" t="s">
        <v>115</v>
      </c>
      <c r="B67" s="493"/>
      <c r="C67" s="493"/>
      <c r="D67" s="493"/>
      <c r="E67" s="493"/>
      <c r="F67" s="493"/>
      <c r="G67" s="493"/>
      <c r="H67" s="493"/>
      <c r="I67" s="493"/>
      <c r="J67" s="493"/>
      <c r="K67" s="493"/>
      <c r="L67" s="493"/>
      <c r="M67" s="493"/>
      <c r="N67" s="493"/>
      <c r="O67" s="493"/>
      <c r="P67" s="457"/>
      <c r="Q67" s="457"/>
      <c r="R67" s="457"/>
      <c r="S67" s="457"/>
      <c r="T67" s="457"/>
      <c r="U67" s="457"/>
      <c r="V67" s="457"/>
    </row>
    <row r="68" spans="1:22">
      <c r="A68" s="492" t="s">
        <v>116</v>
      </c>
      <c r="B68" s="493"/>
      <c r="C68" s="493"/>
      <c r="D68" s="493"/>
      <c r="E68" s="493"/>
      <c r="F68" s="493"/>
      <c r="G68" s="493"/>
      <c r="H68" s="493"/>
      <c r="I68" s="458"/>
      <c r="J68" s="458"/>
      <c r="K68" s="458"/>
      <c r="L68" s="458"/>
      <c r="M68" s="458"/>
      <c r="N68" s="458"/>
      <c r="O68" s="458"/>
      <c r="P68" s="457"/>
      <c r="Q68" s="457"/>
      <c r="R68" s="457"/>
      <c r="S68" s="457"/>
      <c r="T68" s="457"/>
      <c r="U68" s="457"/>
      <c r="V68" s="457"/>
    </row>
  </sheetData>
  <mergeCells count="43">
    <mergeCell ref="A19:O19"/>
    <mergeCell ref="A2:E2"/>
    <mergeCell ref="A3:I3"/>
    <mergeCell ref="A4:E4"/>
    <mergeCell ref="A6:B6"/>
    <mergeCell ref="A7:J7"/>
    <mergeCell ref="A10:D10"/>
    <mergeCell ref="A11:F11"/>
    <mergeCell ref="A12:O12"/>
    <mergeCell ref="A13:H13"/>
    <mergeCell ref="A17:D17"/>
    <mergeCell ref="A18:F18"/>
    <mergeCell ref="A41:D41"/>
    <mergeCell ref="A20:H20"/>
    <mergeCell ref="A23:D23"/>
    <mergeCell ref="A24:F24"/>
    <mergeCell ref="A25:O25"/>
    <mergeCell ref="A26:H26"/>
    <mergeCell ref="A27:H27"/>
    <mergeCell ref="A32:V32"/>
    <mergeCell ref="A35:L35"/>
    <mergeCell ref="A36:F36"/>
    <mergeCell ref="A37:O37"/>
    <mergeCell ref="A38:H38"/>
    <mergeCell ref="A59:K59"/>
    <mergeCell ref="A42:F42"/>
    <mergeCell ref="A43:O43"/>
    <mergeCell ref="A44:H44"/>
    <mergeCell ref="A47:D47"/>
    <mergeCell ref="A48:F48"/>
    <mergeCell ref="A49:O49"/>
    <mergeCell ref="A50:H50"/>
    <mergeCell ref="A53:K53"/>
    <mergeCell ref="A54:F54"/>
    <mergeCell ref="A55:O55"/>
    <mergeCell ref="A56:H56"/>
    <mergeCell ref="A68:H68"/>
    <mergeCell ref="A60:F60"/>
    <mergeCell ref="A61:O61"/>
    <mergeCell ref="A62:H62"/>
    <mergeCell ref="A65:L65"/>
    <mergeCell ref="A66:F66"/>
    <mergeCell ref="A67:O67"/>
  </mergeCells>
  <pageMargins left="0.5" right="0" top="0.5" bottom="0" header="0.5" footer="0"/>
  <pageSetup scale="3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fitToPage="1"/>
  </sheetPr>
  <dimension ref="A1:D56"/>
  <sheetViews>
    <sheetView workbookViewId="0">
      <selection activeCell="D11" sqref="D11"/>
    </sheetView>
  </sheetViews>
  <sheetFormatPr defaultRowHeight="15"/>
  <cols>
    <col min="1" max="1" width="21" customWidth="1"/>
    <col min="2" max="4" width="16.7109375" customWidth="1"/>
  </cols>
  <sheetData>
    <row r="1" spans="1:4">
      <c r="A1" s="519" t="s">
        <v>281</v>
      </c>
      <c r="B1" s="519"/>
      <c r="C1" s="519"/>
      <c r="D1" s="519"/>
    </row>
    <row r="2" spans="1:4">
      <c r="A2" s="444"/>
      <c r="B2" s="445"/>
      <c r="C2" s="445"/>
      <c r="D2" s="445"/>
    </row>
    <row r="3" spans="1:4" ht="39">
      <c r="A3" s="446" t="s">
        <v>10</v>
      </c>
      <c r="B3" s="446" t="s">
        <v>0</v>
      </c>
      <c r="C3" s="446" t="s">
        <v>208</v>
      </c>
      <c r="D3" s="446" t="s">
        <v>209</v>
      </c>
    </row>
    <row r="4" spans="1:4">
      <c r="A4" s="447"/>
      <c r="B4" s="448"/>
      <c r="C4" s="448"/>
      <c r="D4" s="448"/>
    </row>
    <row r="5" spans="1:4">
      <c r="A5" s="449" t="s">
        <v>77</v>
      </c>
      <c r="B5" s="450">
        <f>IF(SUM(B6:B56)='Fed &amp; State Assistance'!B5+'Fed &amp; State Non-Assistance'!B5,SUM(B6:B56),"ERROR")</f>
        <v>30624118314</v>
      </c>
      <c r="C5" s="450">
        <f>IF(SUM(C6:C56)='Fed &amp; State Assistance'!B5,'Fed &amp; State Assistance'!B5,"ERROR")</f>
        <v>11131407676</v>
      </c>
      <c r="D5" s="450">
        <f>IF(SUM(D6:D56)='Fed &amp; State Non-Assistance'!B5,'Fed &amp; State Non-Assistance'!B5,"ERROR")</f>
        <v>19492710638</v>
      </c>
    </row>
    <row r="6" spans="1:4">
      <c r="A6" s="451" t="s">
        <v>11</v>
      </c>
      <c r="B6" s="450">
        <f>SUM(C6:D6)</f>
        <v>184763017</v>
      </c>
      <c r="C6" s="450">
        <f>'Fed &amp; State Assistance'!B6</f>
        <v>60565282</v>
      </c>
      <c r="D6" s="450">
        <f>'Fed &amp; State Non-Assistance'!B6</f>
        <v>124197735</v>
      </c>
    </row>
    <row r="7" spans="1:4">
      <c r="A7" s="451" t="s">
        <v>12</v>
      </c>
      <c r="B7" s="450">
        <f t="shared" ref="B7:B56" si="0">SUM(C7:D7)</f>
        <v>66298196</v>
      </c>
      <c r="C7" s="450">
        <f>'Fed &amp; State Assistance'!B7</f>
        <v>46609347</v>
      </c>
      <c r="D7" s="450">
        <f>'Fed &amp; State Non-Assistance'!B7</f>
        <v>19688849</v>
      </c>
    </row>
    <row r="8" spans="1:4">
      <c r="A8" s="451" t="s">
        <v>13</v>
      </c>
      <c r="B8" s="450">
        <f t="shared" si="0"/>
        <v>358556919</v>
      </c>
      <c r="C8" s="450">
        <f>'Fed &amp; State Assistance'!B8</f>
        <v>87968991</v>
      </c>
      <c r="D8" s="450">
        <f>'Fed &amp; State Non-Assistance'!B8</f>
        <v>270587928</v>
      </c>
    </row>
    <row r="9" spans="1:4">
      <c r="A9" s="451" t="s">
        <v>14</v>
      </c>
      <c r="B9" s="450">
        <f t="shared" si="0"/>
        <v>186593246</v>
      </c>
      <c r="C9" s="450">
        <f>'Fed &amp; State Assistance'!B9</f>
        <v>15706228</v>
      </c>
      <c r="D9" s="450">
        <f>'Fed &amp; State Non-Assistance'!B9</f>
        <v>170887018</v>
      </c>
    </row>
    <row r="10" spans="1:4">
      <c r="A10" s="451" t="s">
        <v>15</v>
      </c>
      <c r="B10" s="450">
        <f t="shared" si="0"/>
        <v>6674677301</v>
      </c>
      <c r="C10" s="450">
        <f>'Fed &amp; State Assistance'!B10</f>
        <v>4221005090</v>
      </c>
      <c r="D10" s="450">
        <f>'Fed &amp; State Non-Assistance'!B10</f>
        <v>2453672211</v>
      </c>
    </row>
    <row r="11" spans="1:4">
      <c r="A11" s="451" t="s">
        <v>16</v>
      </c>
      <c r="B11" s="450">
        <f t="shared" si="0"/>
        <v>318107617</v>
      </c>
      <c r="C11" s="450">
        <f>'Fed &amp; State Assistance'!B11</f>
        <v>82536581</v>
      </c>
      <c r="D11" s="450">
        <f>'Fed &amp; State Non-Assistance'!B11</f>
        <v>235571036</v>
      </c>
    </row>
    <row r="12" spans="1:4">
      <c r="A12" s="451" t="s">
        <v>17</v>
      </c>
      <c r="B12" s="450">
        <f t="shared" si="0"/>
        <v>482570156</v>
      </c>
      <c r="C12" s="450">
        <f>'Fed &amp; State Assistance'!B12</f>
        <v>98168216</v>
      </c>
      <c r="D12" s="450">
        <f>'Fed &amp; State Non-Assistance'!B12</f>
        <v>384401940</v>
      </c>
    </row>
    <row r="13" spans="1:4">
      <c r="A13" s="451" t="s">
        <v>18</v>
      </c>
      <c r="B13" s="450">
        <f t="shared" si="0"/>
        <v>79324359</v>
      </c>
      <c r="C13" s="450">
        <f>'Fed &amp; State Assistance'!B13</f>
        <v>35223265</v>
      </c>
      <c r="D13" s="450">
        <f>'Fed &amp; State Non-Assistance'!B13</f>
        <v>44101094</v>
      </c>
    </row>
    <row r="14" spans="1:4">
      <c r="A14" s="451" t="s">
        <v>19</v>
      </c>
      <c r="B14" s="450">
        <f t="shared" si="0"/>
        <v>249872756</v>
      </c>
      <c r="C14" s="450">
        <f>'Fed &amp; State Assistance'!B14</f>
        <v>77011103</v>
      </c>
      <c r="D14" s="450">
        <f>'Fed &amp; State Non-Assistance'!B14</f>
        <v>172861653</v>
      </c>
    </row>
    <row r="15" spans="1:4">
      <c r="A15" s="451" t="s">
        <v>20</v>
      </c>
      <c r="B15" s="450">
        <f t="shared" si="0"/>
        <v>834073269</v>
      </c>
      <c r="C15" s="450">
        <f>'Fed &amp; State Assistance'!B15</f>
        <v>196198069</v>
      </c>
      <c r="D15" s="450">
        <f>'Fed &amp; State Non-Assistance'!B15</f>
        <v>637875200</v>
      </c>
    </row>
    <row r="16" spans="1:4">
      <c r="A16" s="451" t="s">
        <v>21</v>
      </c>
      <c r="B16" s="450">
        <f t="shared" si="0"/>
        <v>561502767</v>
      </c>
      <c r="C16" s="450">
        <f>'Fed &amp; State Assistance'!B16</f>
        <v>85820475</v>
      </c>
      <c r="D16" s="450">
        <f>'Fed &amp; State Non-Assistance'!B16</f>
        <v>475682292</v>
      </c>
    </row>
    <row r="17" spans="1:4">
      <c r="A17" s="451" t="s">
        <v>22</v>
      </c>
      <c r="B17" s="450">
        <f t="shared" si="0"/>
        <v>317337786</v>
      </c>
      <c r="C17" s="450">
        <f>'Fed &amp; State Assistance'!B17</f>
        <v>77973976</v>
      </c>
      <c r="D17" s="450">
        <f>'Fed &amp; State Non-Assistance'!B17</f>
        <v>239363810</v>
      </c>
    </row>
    <row r="18" spans="1:4">
      <c r="A18" s="451" t="s">
        <v>23</v>
      </c>
      <c r="B18" s="450">
        <f t="shared" si="0"/>
        <v>25888064</v>
      </c>
      <c r="C18" s="450">
        <f>'Fed &amp; State Assistance'!B18</f>
        <v>4734754</v>
      </c>
      <c r="D18" s="450">
        <f>'Fed &amp; State Non-Assistance'!B18</f>
        <v>21153310</v>
      </c>
    </row>
    <row r="19" spans="1:4">
      <c r="A19" s="451" t="s">
        <v>24</v>
      </c>
      <c r="B19" s="450">
        <f t="shared" si="0"/>
        <v>1311050647</v>
      </c>
      <c r="C19" s="450">
        <f>'Fed &amp; State Assistance'!B19</f>
        <v>110592904</v>
      </c>
      <c r="D19" s="450">
        <f>'Fed &amp; State Non-Assistance'!B19</f>
        <v>1200457743</v>
      </c>
    </row>
    <row r="20" spans="1:4">
      <c r="A20" s="451" t="s">
        <v>25</v>
      </c>
      <c r="B20" s="450">
        <f t="shared" si="0"/>
        <v>292230235</v>
      </c>
      <c r="C20" s="450">
        <f>'Fed &amp; State Assistance'!B20</f>
        <v>71524114</v>
      </c>
      <c r="D20" s="450">
        <f>'Fed &amp; State Non-Assistance'!B20</f>
        <v>220706121</v>
      </c>
    </row>
    <row r="21" spans="1:4">
      <c r="A21" s="451" t="s">
        <v>26</v>
      </c>
      <c r="B21" s="450">
        <f t="shared" si="0"/>
        <v>195699997</v>
      </c>
      <c r="C21" s="450">
        <f>'Fed &amp; State Assistance'!B21</f>
        <v>83834174</v>
      </c>
      <c r="D21" s="450">
        <f>'Fed &amp; State Non-Assistance'!B21</f>
        <v>111865823</v>
      </c>
    </row>
    <row r="22" spans="1:4">
      <c r="A22" s="451" t="s">
        <v>27</v>
      </c>
      <c r="B22" s="450">
        <f t="shared" si="0"/>
        <v>213316638</v>
      </c>
      <c r="C22" s="450">
        <f>'Fed &amp; State Assistance'!B22</f>
        <v>95559824</v>
      </c>
      <c r="D22" s="450">
        <f>'Fed &amp; State Non-Assistance'!B22</f>
        <v>117756814</v>
      </c>
    </row>
    <row r="23" spans="1:4">
      <c r="A23" s="451" t="s">
        <v>28</v>
      </c>
      <c r="B23" s="450">
        <f t="shared" si="0"/>
        <v>246939849</v>
      </c>
      <c r="C23" s="450">
        <f>'Fed &amp; State Assistance'!B23</f>
        <v>161452160</v>
      </c>
      <c r="D23" s="450">
        <f>'Fed &amp; State Non-Assistance'!B23</f>
        <v>85487689</v>
      </c>
    </row>
    <row r="24" spans="1:4">
      <c r="A24" s="451" t="s">
        <v>29</v>
      </c>
      <c r="B24" s="450">
        <f t="shared" si="0"/>
        <v>276612891</v>
      </c>
      <c r="C24" s="450">
        <f>'Fed &amp; State Assistance'!B24</f>
        <v>84668911</v>
      </c>
      <c r="D24" s="450">
        <f>'Fed &amp; State Non-Assistance'!B24</f>
        <v>191943980</v>
      </c>
    </row>
    <row r="25" spans="1:4">
      <c r="A25" s="451" t="s">
        <v>30</v>
      </c>
      <c r="B25" s="450">
        <f t="shared" si="0"/>
        <v>129562449</v>
      </c>
      <c r="C25" s="450">
        <f>'Fed &amp; State Assistance'!B25</f>
        <v>98556141</v>
      </c>
      <c r="D25" s="450">
        <f>'Fed &amp; State Non-Assistance'!B25</f>
        <v>31006308</v>
      </c>
    </row>
    <row r="26" spans="1:4">
      <c r="A26" s="451" t="s">
        <v>31</v>
      </c>
      <c r="B26" s="450">
        <f t="shared" si="0"/>
        <v>454564757</v>
      </c>
      <c r="C26" s="450">
        <f>'Fed &amp; State Assistance'!B26</f>
        <v>88468836</v>
      </c>
      <c r="D26" s="450">
        <f>'Fed &amp; State Non-Assistance'!B26</f>
        <v>366095921</v>
      </c>
    </row>
    <row r="27" spans="1:4">
      <c r="A27" s="451" t="s">
        <v>32</v>
      </c>
      <c r="B27" s="450">
        <f t="shared" si="0"/>
        <v>1022055560</v>
      </c>
      <c r="C27" s="450">
        <f>'Fed &amp; State Assistance'!B27</f>
        <v>337075697</v>
      </c>
      <c r="D27" s="450">
        <f>'Fed &amp; State Non-Assistance'!B27</f>
        <v>684979863</v>
      </c>
    </row>
    <row r="28" spans="1:4">
      <c r="A28" s="451" t="s">
        <v>33</v>
      </c>
      <c r="B28" s="450">
        <f t="shared" si="0"/>
        <v>1376629731</v>
      </c>
      <c r="C28" s="450">
        <f>'Fed &amp; State Assistance'!B28</f>
        <v>193973371</v>
      </c>
      <c r="D28" s="450">
        <f>'Fed &amp; State Non-Assistance'!B28</f>
        <v>1182656360</v>
      </c>
    </row>
    <row r="29" spans="1:4">
      <c r="A29" s="451" t="s">
        <v>34</v>
      </c>
      <c r="B29" s="450">
        <f t="shared" si="0"/>
        <v>434204017</v>
      </c>
      <c r="C29" s="450">
        <f>'Fed &amp; State Assistance'!B29</f>
        <v>94909659</v>
      </c>
      <c r="D29" s="450">
        <f>'Fed &amp; State Non-Assistance'!B29</f>
        <v>339294358</v>
      </c>
    </row>
    <row r="30" spans="1:4">
      <c r="A30" s="451" t="s">
        <v>35</v>
      </c>
      <c r="B30" s="450">
        <f t="shared" si="0"/>
        <v>109841555</v>
      </c>
      <c r="C30" s="450">
        <f>'Fed &amp; State Assistance'!B30</f>
        <v>31795625</v>
      </c>
      <c r="D30" s="450">
        <f>'Fed &amp; State Non-Assistance'!B30</f>
        <v>78045930</v>
      </c>
    </row>
    <row r="31" spans="1:4">
      <c r="A31" s="451" t="s">
        <v>36</v>
      </c>
      <c r="B31" s="450">
        <f t="shared" si="0"/>
        <v>323315070</v>
      </c>
      <c r="C31" s="450">
        <f>'Fed &amp; State Assistance'!B31</f>
        <v>91316362</v>
      </c>
      <c r="D31" s="450">
        <f>'Fed &amp; State Non-Assistance'!B31</f>
        <v>231998708</v>
      </c>
    </row>
    <row r="32" spans="1:4">
      <c r="A32" s="451" t="s">
        <v>37</v>
      </c>
      <c r="B32" s="450">
        <f t="shared" si="0"/>
        <v>44337665</v>
      </c>
      <c r="C32" s="450">
        <f>'Fed &amp; State Assistance'!B32</f>
        <v>19899386</v>
      </c>
      <c r="D32" s="450">
        <f>'Fed &amp; State Non-Assistance'!B32</f>
        <v>24438279</v>
      </c>
    </row>
    <row r="33" spans="1:4">
      <c r="A33" s="451" t="s">
        <v>38</v>
      </c>
      <c r="B33" s="450">
        <f t="shared" si="0"/>
        <v>111646298</v>
      </c>
      <c r="C33" s="450">
        <f>'Fed &amp; State Assistance'!B33</f>
        <v>28498774</v>
      </c>
      <c r="D33" s="450">
        <f>'Fed &amp; State Non-Assistance'!B33</f>
        <v>83147524</v>
      </c>
    </row>
    <row r="34" spans="1:4">
      <c r="A34" s="451" t="s">
        <v>39</v>
      </c>
      <c r="B34" s="450">
        <f t="shared" si="0"/>
        <v>118877591</v>
      </c>
      <c r="C34" s="450">
        <f>'Fed &amp; State Assistance'!B34</f>
        <v>47459687</v>
      </c>
      <c r="D34" s="450">
        <f>'Fed &amp; State Non-Assistance'!B34</f>
        <v>71417904</v>
      </c>
    </row>
    <row r="35" spans="1:4">
      <c r="A35" s="451" t="s">
        <v>40</v>
      </c>
      <c r="B35" s="450">
        <f t="shared" si="0"/>
        <v>78295365</v>
      </c>
      <c r="C35" s="450">
        <f>'Fed &amp; State Assistance'!B35</f>
        <v>43934489</v>
      </c>
      <c r="D35" s="450">
        <f>'Fed &amp; State Non-Assistance'!B35</f>
        <v>34360876</v>
      </c>
    </row>
    <row r="36" spans="1:4">
      <c r="A36" s="451" t="s">
        <v>41</v>
      </c>
      <c r="B36" s="450">
        <f t="shared" si="0"/>
        <v>1184254525</v>
      </c>
      <c r="C36" s="450">
        <f>'Fed &amp; State Assistance'!B36</f>
        <v>299963812</v>
      </c>
      <c r="D36" s="450">
        <f>'Fed &amp; State Non-Assistance'!B36</f>
        <v>884290713</v>
      </c>
    </row>
    <row r="37" spans="1:4">
      <c r="A37" s="451" t="s">
        <v>42</v>
      </c>
      <c r="B37" s="450">
        <f t="shared" si="0"/>
        <v>191736019</v>
      </c>
      <c r="C37" s="450">
        <f>'Fed &amp; State Assistance'!B37</f>
        <v>80928302</v>
      </c>
      <c r="D37" s="450">
        <f>'Fed &amp; State Non-Assistance'!B37</f>
        <v>110807717</v>
      </c>
    </row>
    <row r="38" spans="1:4">
      <c r="A38" s="451" t="s">
        <v>43</v>
      </c>
      <c r="B38" s="450">
        <f t="shared" si="0"/>
        <v>4954204982</v>
      </c>
      <c r="C38" s="450">
        <f>'Fed &amp; State Assistance'!B38</f>
        <v>1847359998</v>
      </c>
      <c r="D38" s="450">
        <f>'Fed &amp; State Non-Assistance'!B38</f>
        <v>3106844984</v>
      </c>
    </row>
    <row r="39" spans="1:4">
      <c r="A39" s="451" t="s">
        <v>44</v>
      </c>
      <c r="B39" s="450">
        <f t="shared" si="0"/>
        <v>628657903</v>
      </c>
      <c r="C39" s="450">
        <f>'Fed &amp; State Assistance'!B39</f>
        <v>75160984</v>
      </c>
      <c r="D39" s="450">
        <f>'Fed &amp; State Non-Assistance'!B39</f>
        <v>553496919</v>
      </c>
    </row>
    <row r="40" spans="1:4">
      <c r="A40" s="451" t="s">
        <v>45</v>
      </c>
      <c r="B40" s="450">
        <f t="shared" si="0"/>
        <v>34930739</v>
      </c>
      <c r="C40" s="450">
        <f>'Fed &amp; State Assistance'!B40</f>
        <v>20106911</v>
      </c>
      <c r="D40" s="450">
        <f>'Fed &amp; State Non-Assistance'!B40</f>
        <v>14823828</v>
      </c>
    </row>
    <row r="41" spans="1:4">
      <c r="A41" s="451" t="s">
        <v>46</v>
      </c>
      <c r="B41" s="450">
        <f t="shared" si="0"/>
        <v>1187487786</v>
      </c>
      <c r="C41" s="450">
        <f>'Fed &amp; State Assistance'!B41</f>
        <v>440127863</v>
      </c>
      <c r="D41" s="450">
        <f>'Fed &amp; State Non-Assistance'!B41</f>
        <v>747359923</v>
      </c>
    </row>
    <row r="42" spans="1:4">
      <c r="A42" s="451" t="s">
        <v>47</v>
      </c>
      <c r="B42" s="450">
        <f t="shared" si="0"/>
        <v>172633114</v>
      </c>
      <c r="C42" s="450">
        <f>'Fed &amp; State Assistance'!B42</f>
        <v>68386314</v>
      </c>
      <c r="D42" s="450">
        <f>'Fed &amp; State Non-Assistance'!B42</f>
        <v>104246800</v>
      </c>
    </row>
    <row r="43" spans="1:4">
      <c r="A43" s="451" t="s">
        <v>48</v>
      </c>
      <c r="B43" s="450">
        <f t="shared" si="0"/>
        <v>342589061</v>
      </c>
      <c r="C43" s="450">
        <f>'Fed &amp; State Assistance'!B43</f>
        <v>201496149</v>
      </c>
      <c r="D43" s="450">
        <f>'Fed &amp; State Non-Assistance'!B43</f>
        <v>141092912</v>
      </c>
    </row>
    <row r="44" spans="1:4">
      <c r="A44" s="451" t="s">
        <v>49</v>
      </c>
      <c r="B44" s="450">
        <f t="shared" si="0"/>
        <v>943154587</v>
      </c>
      <c r="C44" s="450">
        <f>'Fed &amp; State Assistance'!B44</f>
        <v>201613205</v>
      </c>
      <c r="D44" s="450">
        <f>'Fed &amp; State Non-Assistance'!B44</f>
        <v>741541382</v>
      </c>
    </row>
    <row r="45" spans="1:4">
      <c r="A45" s="451" t="s">
        <v>50</v>
      </c>
      <c r="B45" s="450">
        <f t="shared" si="0"/>
        <v>139895762</v>
      </c>
      <c r="C45" s="450">
        <f>'Fed &amp; State Assistance'!B45</f>
        <v>35767841</v>
      </c>
      <c r="D45" s="450">
        <f>'Fed &amp; State Non-Assistance'!B45</f>
        <v>104127921</v>
      </c>
    </row>
    <row r="46" spans="1:4">
      <c r="A46" s="451" t="s">
        <v>51</v>
      </c>
      <c r="B46" s="450">
        <f t="shared" si="0"/>
        <v>237488686</v>
      </c>
      <c r="C46" s="450">
        <f>'Fed &amp; State Assistance'!B46</f>
        <v>39258511</v>
      </c>
      <c r="D46" s="450">
        <f>'Fed &amp; State Non-Assistance'!B46</f>
        <v>198230175</v>
      </c>
    </row>
    <row r="47" spans="1:4">
      <c r="A47" s="451" t="s">
        <v>52</v>
      </c>
      <c r="B47" s="450">
        <f t="shared" si="0"/>
        <v>31084340</v>
      </c>
      <c r="C47" s="450">
        <f>'Fed &amp; State Assistance'!B47</f>
        <v>22669301</v>
      </c>
      <c r="D47" s="450">
        <f>'Fed &amp; State Non-Assistance'!B47</f>
        <v>8415039</v>
      </c>
    </row>
    <row r="48" spans="1:4">
      <c r="A48" s="451" t="s">
        <v>53</v>
      </c>
      <c r="B48" s="450">
        <f t="shared" si="0"/>
        <v>360975328</v>
      </c>
      <c r="C48" s="450">
        <f>'Fed &amp; State Assistance'!B48</f>
        <v>156289465</v>
      </c>
      <c r="D48" s="450">
        <f>'Fed &amp; State Non-Assistance'!B48</f>
        <v>204685863</v>
      </c>
    </row>
    <row r="49" spans="1:4">
      <c r="A49" s="451" t="s">
        <v>54</v>
      </c>
      <c r="B49" s="450">
        <f t="shared" si="0"/>
        <v>810494208</v>
      </c>
      <c r="C49" s="450">
        <f>'Fed &amp; State Assistance'!B49</f>
        <v>158860696</v>
      </c>
      <c r="D49" s="450">
        <f>'Fed &amp; State Non-Assistance'!B49</f>
        <v>651633512</v>
      </c>
    </row>
    <row r="50" spans="1:4">
      <c r="A50" s="451" t="s">
        <v>55</v>
      </c>
      <c r="B50" s="450">
        <f t="shared" si="0"/>
        <v>116358468</v>
      </c>
      <c r="C50" s="450">
        <f>'Fed &amp; State Assistance'!B50</f>
        <v>40456983</v>
      </c>
      <c r="D50" s="450">
        <f>'Fed &amp; State Non-Assistance'!B50</f>
        <v>75901485</v>
      </c>
    </row>
    <row r="51" spans="1:4">
      <c r="A51" s="451" t="s">
        <v>56</v>
      </c>
      <c r="B51" s="450">
        <f t="shared" si="0"/>
        <v>73028114</v>
      </c>
      <c r="C51" s="450">
        <f>'Fed &amp; State Assistance'!B51</f>
        <v>24468524</v>
      </c>
      <c r="D51" s="450">
        <f>'Fed &amp; State Non-Assistance'!B51</f>
        <v>48559590</v>
      </c>
    </row>
    <row r="52" spans="1:4">
      <c r="A52" s="451" t="s">
        <v>57</v>
      </c>
      <c r="B52" s="450">
        <f t="shared" si="0"/>
        <v>287626635</v>
      </c>
      <c r="C52" s="450">
        <f>'Fed &amp; State Assistance'!B52</f>
        <v>122953059</v>
      </c>
      <c r="D52" s="450">
        <f>'Fed &amp; State Non-Assistance'!B52</f>
        <v>164673576</v>
      </c>
    </row>
    <row r="53" spans="1:4">
      <c r="A53" s="451" t="s">
        <v>58</v>
      </c>
      <c r="B53" s="450">
        <f t="shared" si="0"/>
        <v>1063275410</v>
      </c>
      <c r="C53" s="450">
        <f>'Fed &amp; State Assistance'!B53</f>
        <v>305740849</v>
      </c>
      <c r="D53" s="450">
        <f>'Fed &amp; State Non-Assistance'!B53</f>
        <v>757534561</v>
      </c>
    </row>
    <row r="54" spans="1:4">
      <c r="A54" s="451" t="s">
        <v>59</v>
      </c>
      <c r="B54" s="450">
        <f t="shared" si="0"/>
        <v>171955410</v>
      </c>
      <c r="C54" s="450">
        <f>'Fed &amp; State Assistance'!B54</f>
        <v>73705432</v>
      </c>
      <c r="D54" s="450">
        <f>'Fed &amp; State Non-Assistance'!B54</f>
        <v>98249978</v>
      </c>
    </row>
    <row r="55" spans="1:4">
      <c r="A55" s="451" t="s">
        <v>60</v>
      </c>
      <c r="B55" s="450">
        <f t="shared" si="0"/>
        <v>576566670</v>
      </c>
      <c r="C55" s="450">
        <f>'Fed &amp; State Assistance'!B55</f>
        <v>127764803</v>
      </c>
      <c r="D55" s="450">
        <f>'Fed &amp; State Non-Assistance'!B55</f>
        <v>448801867</v>
      </c>
    </row>
    <row r="56" spans="1:4">
      <c r="A56" s="452" t="s">
        <v>61</v>
      </c>
      <c r="B56" s="450">
        <f t="shared" si="0"/>
        <v>36974799</v>
      </c>
      <c r="C56" s="450">
        <f>'Fed &amp; State Assistance'!B56</f>
        <v>15287183</v>
      </c>
      <c r="D56" s="450">
        <f>'Fed &amp; State Non-Assistance'!B56</f>
        <v>21687616</v>
      </c>
    </row>
  </sheetData>
  <mergeCells count="1">
    <mergeCell ref="A1:D1"/>
  </mergeCells>
  <pageMargins left="0.7" right="0.7" top="0.75" bottom="0.75" header="0.3" footer="0.3"/>
  <pageSetup scale="82" orientation="portrait"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00B050"/>
    <pageSetUpPr fitToPage="1"/>
  </sheetPr>
  <dimension ref="A1"/>
  <sheetViews>
    <sheetView workbookViewId="0">
      <selection activeCell="G26" sqref="G26"/>
    </sheetView>
  </sheetViews>
  <sheetFormatPr defaultRowHeight="15"/>
  <sheetData/>
  <pageMargins left="0.7" right="0.7" top="0.75" bottom="0.75" header="0.3" footer="0.3"/>
  <pageSetup orientation="landscape"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K56"/>
  <sheetViews>
    <sheetView topLeftCell="A19" zoomScaleNormal="100" workbookViewId="0">
      <selection activeCell="C43" sqref="C43"/>
    </sheetView>
  </sheetViews>
  <sheetFormatPr defaultRowHeight="15"/>
  <cols>
    <col min="1" max="1" width="21.85546875" customWidth="1"/>
    <col min="2" max="2" width="15" customWidth="1"/>
    <col min="3" max="3" width="16.5703125" customWidth="1"/>
    <col min="4" max="4" width="16.7109375" customWidth="1"/>
    <col min="5" max="5" width="15.42578125" customWidth="1"/>
    <col min="6" max="6" width="15.7109375" customWidth="1"/>
    <col min="7" max="7" width="15" customWidth="1"/>
    <col min="8" max="9" width="15.28515625" customWidth="1"/>
    <col min="10" max="11" width="15.140625" customWidth="1"/>
  </cols>
  <sheetData>
    <row r="1" spans="1:11">
      <c r="A1" s="519" t="s">
        <v>106</v>
      </c>
      <c r="B1" s="519"/>
      <c r="C1" s="519"/>
      <c r="D1" s="519"/>
      <c r="E1" s="533"/>
      <c r="F1" s="533"/>
      <c r="G1" s="533"/>
      <c r="H1" s="533"/>
      <c r="I1" s="533"/>
      <c r="J1" s="510"/>
      <c r="K1" s="510"/>
    </row>
    <row r="2" spans="1:11" ht="15" customHeight="1">
      <c r="A2" s="41"/>
      <c r="B2" s="99"/>
      <c r="C2" s="64"/>
      <c r="D2" s="589" t="s">
        <v>99</v>
      </c>
      <c r="E2" s="592" t="s">
        <v>100</v>
      </c>
      <c r="F2" s="593"/>
      <c r="G2" s="565" t="s">
        <v>9</v>
      </c>
      <c r="H2" s="566"/>
      <c r="I2" s="567"/>
      <c r="J2" s="43"/>
      <c r="K2" s="45"/>
    </row>
    <row r="3" spans="1:11" ht="63" customHeight="1">
      <c r="A3" s="40" t="s">
        <v>10</v>
      </c>
      <c r="B3" s="100" t="s">
        <v>110</v>
      </c>
      <c r="C3" s="43" t="s">
        <v>101</v>
      </c>
      <c r="D3" s="590"/>
      <c r="E3" s="100" t="s">
        <v>102</v>
      </c>
      <c r="F3" s="103" t="s">
        <v>103</v>
      </c>
      <c r="G3" s="43" t="s">
        <v>7</v>
      </c>
      <c r="H3" s="40" t="s">
        <v>8</v>
      </c>
      <c r="I3" s="67" t="s">
        <v>1</v>
      </c>
      <c r="J3" s="43" t="s">
        <v>104</v>
      </c>
      <c r="K3" s="490" t="s">
        <v>105</v>
      </c>
    </row>
    <row r="4" spans="1:11" ht="15" customHeight="1">
      <c r="A4" s="40"/>
      <c r="B4" s="100"/>
      <c r="C4" s="43"/>
      <c r="D4" s="591"/>
      <c r="E4" s="104"/>
      <c r="F4" s="105"/>
      <c r="G4" s="44"/>
      <c r="H4" s="41"/>
      <c r="I4" s="70"/>
      <c r="J4" s="71"/>
      <c r="K4" s="72"/>
    </row>
    <row r="5" spans="1:11">
      <c r="A5" s="73" t="s">
        <v>77</v>
      </c>
      <c r="B5" s="101"/>
      <c r="C5" s="74">
        <v>1455971026</v>
      </c>
      <c r="D5" s="75">
        <f>C5</f>
        <v>1455971026</v>
      </c>
      <c r="E5" s="102"/>
      <c r="F5" s="106"/>
      <c r="G5" s="76">
        <f>IF(SUM(G6:G56)='ECF Assistance'!B5,'ECF Assistance'!B5,"ERROR")</f>
        <v>427652235</v>
      </c>
      <c r="H5" s="76">
        <f>IF(SUM(H6:H56)='ECF-Non-Assistance'!B5,'ECF-Non-Assistance'!B5,"ERROR")</f>
        <v>393314793</v>
      </c>
      <c r="I5" s="78">
        <f>G5+H5</f>
        <v>820967028</v>
      </c>
      <c r="J5" s="58">
        <v>188808092</v>
      </c>
      <c r="K5" s="79">
        <v>446195906</v>
      </c>
    </row>
    <row r="6" spans="1:11">
      <c r="A6" s="80" t="s">
        <v>11</v>
      </c>
      <c r="B6" s="102"/>
      <c r="C6" s="81">
        <v>14790168</v>
      </c>
      <c r="D6" s="75">
        <f t="shared" ref="D6:D56" si="0">C6</f>
        <v>14790168</v>
      </c>
      <c r="E6" s="107"/>
      <c r="F6" s="106"/>
      <c r="G6" s="76">
        <f>'ECF Assistance'!B6</f>
        <v>8898157</v>
      </c>
      <c r="H6" s="76">
        <f>'ECF-Non-Assistance'!B6</f>
        <v>5296602</v>
      </c>
      <c r="I6" s="78">
        <f t="shared" ref="I6:I56" si="1">G6+H6</f>
        <v>14194759</v>
      </c>
      <c r="J6" s="58">
        <v>595409</v>
      </c>
      <c r="K6" s="79">
        <v>0</v>
      </c>
    </row>
    <row r="7" spans="1:11">
      <c r="A7" s="80" t="s">
        <v>12</v>
      </c>
      <c r="B7" s="102"/>
      <c r="C7" s="81">
        <v>3085983</v>
      </c>
      <c r="D7" s="75">
        <f t="shared" si="0"/>
        <v>3085983</v>
      </c>
      <c r="E7" s="107"/>
      <c r="F7" s="106"/>
      <c r="G7" s="76">
        <f>'ECF Assistance'!B7</f>
        <v>1900000</v>
      </c>
      <c r="H7" s="76">
        <f>'ECF-Non-Assistance'!B7</f>
        <v>85415</v>
      </c>
      <c r="I7" s="78">
        <f t="shared" si="1"/>
        <v>1985415</v>
      </c>
      <c r="J7" s="58">
        <v>0</v>
      </c>
      <c r="K7" s="79">
        <v>1100568</v>
      </c>
    </row>
    <row r="8" spans="1:11">
      <c r="A8" s="80" t="s">
        <v>13</v>
      </c>
      <c r="B8" s="102"/>
      <c r="C8" s="81">
        <v>4456664</v>
      </c>
      <c r="D8" s="75">
        <f t="shared" si="0"/>
        <v>4456664</v>
      </c>
      <c r="E8" s="107"/>
      <c r="F8" s="106"/>
      <c r="G8" s="76">
        <f>'ECF Assistance'!B8</f>
        <v>4456664</v>
      </c>
      <c r="H8" s="76">
        <f>'ECF-Non-Assistance'!B8</f>
        <v>0</v>
      </c>
      <c r="I8" s="78">
        <f t="shared" si="1"/>
        <v>4456664</v>
      </c>
      <c r="J8" s="58">
        <v>0</v>
      </c>
      <c r="K8" s="79">
        <v>0</v>
      </c>
    </row>
    <row r="9" spans="1:11">
      <c r="A9" s="80" t="s">
        <v>14</v>
      </c>
      <c r="B9" s="102"/>
      <c r="C9" s="81">
        <v>933421</v>
      </c>
      <c r="D9" s="75">
        <f t="shared" si="0"/>
        <v>933421</v>
      </c>
      <c r="E9" s="107"/>
      <c r="F9" s="106"/>
      <c r="G9" s="76">
        <f>'ECF Assistance'!B9</f>
        <v>0</v>
      </c>
      <c r="H9" s="76">
        <f>'ECF-Non-Assistance'!B9</f>
        <v>-601152</v>
      </c>
      <c r="I9" s="78">
        <f t="shared" si="1"/>
        <v>-601152</v>
      </c>
      <c r="J9" s="58">
        <v>0</v>
      </c>
      <c r="K9" s="79">
        <v>1534573</v>
      </c>
    </row>
    <row r="10" spans="1:11">
      <c r="A10" s="80" t="s">
        <v>15</v>
      </c>
      <c r="B10" s="102"/>
      <c r="C10" s="81">
        <v>140883546</v>
      </c>
      <c r="D10" s="75">
        <f t="shared" si="0"/>
        <v>140883546</v>
      </c>
      <c r="E10" s="107"/>
      <c r="F10" s="106"/>
      <c r="G10" s="76">
        <f>'ECF Assistance'!B10</f>
        <v>975570</v>
      </c>
      <c r="H10" s="76">
        <f>'ECF-Non-Assistance'!B10</f>
        <v>52726347</v>
      </c>
      <c r="I10" s="78">
        <f t="shared" si="1"/>
        <v>53701917</v>
      </c>
      <c r="J10" s="58">
        <v>87181629</v>
      </c>
      <c r="K10" s="79">
        <v>0</v>
      </c>
    </row>
    <row r="11" spans="1:11">
      <c r="A11" s="80" t="s">
        <v>16</v>
      </c>
      <c r="B11" s="102"/>
      <c r="C11" s="81">
        <v>38000480</v>
      </c>
      <c r="D11" s="75">
        <f t="shared" si="0"/>
        <v>38000480</v>
      </c>
      <c r="E11" s="107"/>
      <c r="F11" s="106"/>
      <c r="G11" s="76">
        <f>'ECF Assistance'!B11</f>
        <v>35700480</v>
      </c>
      <c r="H11" s="76">
        <f>'ECF-Non-Assistance'!B11</f>
        <v>0</v>
      </c>
      <c r="I11" s="78">
        <f t="shared" si="1"/>
        <v>35700480</v>
      </c>
      <c r="J11" s="58">
        <v>0</v>
      </c>
      <c r="K11" s="79">
        <v>2300000</v>
      </c>
    </row>
    <row r="12" spans="1:11">
      <c r="A12" s="80" t="s">
        <v>17</v>
      </c>
      <c r="B12" s="102"/>
      <c r="C12" s="81">
        <v>12027758</v>
      </c>
      <c r="D12" s="75">
        <f t="shared" si="0"/>
        <v>12027758</v>
      </c>
      <c r="E12" s="107"/>
      <c r="F12" s="106"/>
      <c r="G12" s="76">
        <f>'ECF Assistance'!B12</f>
        <v>179758</v>
      </c>
      <c r="H12" s="76">
        <f>'ECF-Non-Assistance'!B12</f>
        <v>5198000</v>
      </c>
      <c r="I12" s="78">
        <f t="shared" si="1"/>
        <v>5377758</v>
      </c>
      <c r="J12" s="58">
        <v>0</v>
      </c>
      <c r="K12" s="79">
        <v>6650000</v>
      </c>
    </row>
    <row r="13" spans="1:11">
      <c r="A13" s="80" t="s">
        <v>18</v>
      </c>
      <c r="B13" s="102"/>
      <c r="C13" s="81">
        <v>1260791</v>
      </c>
      <c r="D13" s="75">
        <f t="shared" si="0"/>
        <v>1260791</v>
      </c>
      <c r="E13" s="107"/>
      <c r="F13" s="106"/>
      <c r="G13" s="76">
        <f>'ECF Assistance'!B13</f>
        <v>0</v>
      </c>
      <c r="H13" s="76">
        <f>'ECF-Non-Assistance'!B13</f>
        <v>1260791</v>
      </c>
      <c r="I13" s="78">
        <f t="shared" si="1"/>
        <v>1260791</v>
      </c>
      <c r="J13" s="58">
        <v>0</v>
      </c>
      <c r="K13" s="79">
        <v>0</v>
      </c>
    </row>
    <row r="14" spans="1:11">
      <c r="A14" s="80" t="s">
        <v>19</v>
      </c>
      <c r="B14" s="102"/>
      <c r="C14" s="81">
        <v>40052847</v>
      </c>
      <c r="D14" s="75">
        <f t="shared" si="0"/>
        <v>40052847</v>
      </c>
      <c r="E14" s="107"/>
      <c r="F14" s="106"/>
      <c r="G14" s="76">
        <f>'ECF Assistance'!B14</f>
        <v>3007220</v>
      </c>
      <c r="H14" s="76">
        <f>'ECF-Non-Assistance'!B14</f>
        <v>15460000</v>
      </c>
      <c r="I14" s="78">
        <f t="shared" si="1"/>
        <v>18467220</v>
      </c>
      <c r="J14" s="58">
        <v>0</v>
      </c>
      <c r="K14" s="79">
        <v>21585627</v>
      </c>
    </row>
    <row r="15" spans="1:11">
      <c r="A15" s="80" t="s">
        <v>20</v>
      </c>
      <c r="B15" s="102"/>
      <c r="C15" s="81">
        <v>102200872</v>
      </c>
      <c r="D15" s="75">
        <f t="shared" si="0"/>
        <v>102200872</v>
      </c>
      <c r="E15" s="107"/>
      <c r="F15" s="106"/>
      <c r="G15" s="76">
        <f>'ECF Assistance'!B15</f>
        <v>0</v>
      </c>
      <c r="H15" s="76">
        <f>'ECF-Non-Assistance'!B15</f>
        <v>14734052</v>
      </c>
      <c r="I15" s="78">
        <f t="shared" si="1"/>
        <v>14734052</v>
      </c>
      <c r="J15" s="58">
        <v>0</v>
      </c>
      <c r="K15" s="79">
        <v>87466820</v>
      </c>
    </row>
    <row r="16" spans="1:11">
      <c r="A16" s="80" t="s">
        <v>21</v>
      </c>
      <c r="B16" s="102"/>
      <c r="C16" s="81">
        <v>27872723</v>
      </c>
      <c r="D16" s="75">
        <f t="shared" si="0"/>
        <v>27872723</v>
      </c>
      <c r="E16" s="107"/>
      <c r="F16" s="106"/>
      <c r="G16" s="76">
        <f>'ECF Assistance'!B16</f>
        <v>0</v>
      </c>
      <c r="H16" s="76">
        <f>'ECF-Non-Assistance'!B16</f>
        <v>11519205</v>
      </c>
      <c r="I16" s="78">
        <f t="shared" si="1"/>
        <v>11519205</v>
      </c>
      <c r="J16" s="58">
        <v>0</v>
      </c>
      <c r="K16" s="79">
        <v>16353518</v>
      </c>
    </row>
    <row r="17" spans="1:11">
      <c r="A17" s="80" t="s">
        <v>22</v>
      </c>
      <c r="B17" s="102"/>
      <c r="C17" s="81">
        <v>130130</v>
      </c>
      <c r="D17" s="75">
        <f t="shared" si="0"/>
        <v>130130</v>
      </c>
      <c r="E17" s="107"/>
      <c r="F17" s="106"/>
      <c r="G17" s="76">
        <f>'ECF Assistance'!B17</f>
        <v>0</v>
      </c>
      <c r="H17" s="76">
        <f>'ECF-Non-Assistance'!B17</f>
        <v>130130</v>
      </c>
      <c r="I17" s="78">
        <f t="shared" si="1"/>
        <v>130130</v>
      </c>
      <c r="J17" s="58">
        <v>0</v>
      </c>
      <c r="K17" s="79">
        <v>0</v>
      </c>
    </row>
    <row r="18" spans="1:11">
      <c r="A18" s="80" t="s">
        <v>23</v>
      </c>
      <c r="B18" s="102"/>
      <c r="C18" s="81">
        <v>787450</v>
      </c>
      <c r="D18" s="75">
        <f t="shared" si="0"/>
        <v>787450</v>
      </c>
      <c r="E18" s="107"/>
      <c r="F18" s="106"/>
      <c r="G18" s="76">
        <f>'ECF Assistance'!B18</f>
        <v>0</v>
      </c>
      <c r="H18" s="76">
        <f>'ECF-Non-Assistance'!B18</f>
        <v>787450</v>
      </c>
      <c r="I18" s="78">
        <f t="shared" si="1"/>
        <v>787450</v>
      </c>
      <c r="J18" s="58">
        <v>0</v>
      </c>
      <c r="K18" s="79">
        <v>0</v>
      </c>
    </row>
    <row r="19" spans="1:11">
      <c r="A19" s="80" t="s">
        <v>24</v>
      </c>
      <c r="B19" s="102"/>
      <c r="C19" s="81">
        <v>85583981</v>
      </c>
      <c r="D19" s="75">
        <f t="shared" si="0"/>
        <v>85583981</v>
      </c>
      <c r="E19" s="107"/>
      <c r="F19" s="106"/>
      <c r="G19" s="76">
        <f>'ECF Assistance'!B19</f>
        <v>0</v>
      </c>
      <c r="H19" s="76">
        <f>'ECF-Non-Assistance'!B19</f>
        <v>27706337</v>
      </c>
      <c r="I19" s="78">
        <f t="shared" si="1"/>
        <v>27706337</v>
      </c>
      <c r="J19" s="58">
        <v>0</v>
      </c>
      <c r="K19" s="79">
        <v>57877644</v>
      </c>
    </row>
    <row r="20" spans="1:11">
      <c r="A20" s="80" t="s">
        <v>25</v>
      </c>
      <c r="B20" s="102"/>
      <c r="C20" s="81">
        <v>26762466</v>
      </c>
      <c r="D20" s="75">
        <f t="shared" si="0"/>
        <v>26762466</v>
      </c>
      <c r="E20" s="107"/>
      <c r="F20" s="106"/>
      <c r="G20" s="76">
        <f>'ECF Assistance'!B20</f>
        <v>0</v>
      </c>
      <c r="H20" s="76">
        <f>'ECF-Non-Assistance'!B20</f>
        <v>5097281</v>
      </c>
      <c r="I20" s="78">
        <f t="shared" si="1"/>
        <v>5097281</v>
      </c>
      <c r="J20" s="58">
        <v>0</v>
      </c>
      <c r="K20" s="79">
        <v>21665185</v>
      </c>
    </row>
    <row r="21" spans="1:11">
      <c r="A21" s="80" t="s">
        <v>26</v>
      </c>
      <c r="B21" s="102"/>
      <c r="C21" s="81">
        <v>23385413</v>
      </c>
      <c r="D21" s="75">
        <f t="shared" si="0"/>
        <v>23385413</v>
      </c>
      <c r="E21" s="107"/>
      <c r="F21" s="106"/>
      <c r="G21" s="76">
        <f>'ECF Assistance'!B21</f>
        <v>17959722</v>
      </c>
      <c r="H21" s="76">
        <f>'ECF-Non-Assistance'!B21</f>
        <v>30834</v>
      </c>
      <c r="I21" s="78">
        <f t="shared" si="1"/>
        <v>17990556</v>
      </c>
      <c r="J21" s="58">
        <v>0</v>
      </c>
      <c r="K21" s="79">
        <v>5394857</v>
      </c>
    </row>
    <row r="22" spans="1:11">
      <c r="A22" s="80" t="s">
        <v>27</v>
      </c>
      <c r="B22" s="102"/>
      <c r="C22" s="81">
        <v>13360316</v>
      </c>
      <c r="D22" s="75">
        <f t="shared" si="0"/>
        <v>13360316</v>
      </c>
      <c r="E22" s="107"/>
      <c r="F22" s="106"/>
      <c r="G22" s="76">
        <f>'ECF Assistance'!B22</f>
        <v>13360316</v>
      </c>
      <c r="H22" s="76">
        <f>'ECF-Non-Assistance'!B22</f>
        <v>0</v>
      </c>
      <c r="I22" s="78">
        <f t="shared" si="1"/>
        <v>13360316</v>
      </c>
      <c r="J22" s="58">
        <v>0</v>
      </c>
      <c r="K22" s="79">
        <v>0</v>
      </c>
    </row>
    <row r="23" spans="1:11">
      <c r="A23" s="80" t="s">
        <v>28</v>
      </c>
      <c r="B23" s="102"/>
      <c r="C23" s="81">
        <v>8202651</v>
      </c>
      <c r="D23" s="75">
        <f t="shared" si="0"/>
        <v>8202651</v>
      </c>
      <c r="E23" s="107"/>
      <c r="F23" s="106"/>
      <c r="G23" s="76">
        <f>'ECF Assistance'!B23</f>
        <v>0</v>
      </c>
      <c r="H23" s="76">
        <f>'ECF-Non-Assistance'!B23</f>
        <v>482499</v>
      </c>
      <c r="I23" s="78">
        <f t="shared" si="1"/>
        <v>482499</v>
      </c>
      <c r="J23" s="58">
        <v>0</v>
      </c>
      <c r="K23" s="79">
        <v>7720152</v>
      </c>
    </row>
    <row r="24" spans="1:11">
      <c r="A24" s="80" t="s">
        <v>29</v>
      </c>
      <c r="B24" s="102"/>
      <c r="C24" s="81">
        <v>81985991</v>
      </c>
      <c r="D24" s="75">
        <f t="shared" si="0"/>
        <v>81985991</v>
      </c>
      <c r="E24" s="107"/>
      <c r="F24" s="106"/>
      <c r="G24" s="76">
        <f>'ECF Assistance'!B24</f>
        <v>42383120</v>
      </c>
      <c r="H24" s="76">
        <f>'ECF-Non-Assistance'!B24</f>
        <v>0</v>
      </c>
      <c r="I24" s="78">
        <f t="shared" si="1"/>
        <v>42383120</v>
      </c>
      <c r="J24" s="58">
        <v>39602871</v>
      </c>
      <c r="K24" s="79">
        <v>0</v>
      </c>
    </row>
    <row r="25" spans="1:11">
      <c r="A25" s="80" t="s">
        <v>30</v>
      </c>
      <c r="B25" s="102"/>
      <c r="C25" s="81">
        <v>1328460</v>
      </c>
      <c r="D25" s="75">
        <f t="shared" si="0"/>
        <v>1328460</v>
      </c>
      <c r="E25" s="107"/>
      <c r="F25" s="106"/>
      <c r="G25" s="76">
        <f>'ECF Assistance'!B25</f>
        <v>0</v>
      </c>
      <c r="H25" s="76">
        <f>'ECF-Non-Assistance'!B25</f>
        <v>0</v>
      </c>
      <c r="I25" s="78">
        <f t="shared" si="1"/>
        <v>0</v>
      </c>
      <c r="J25" s="58">
        <v>0</v>
      </c>
      <c r="K25" s="79">
        <v>1328460</v>
      </c>
    </row>
    <row r="26" spans="1:11">
      <c r="A26" s="80" t="s">
        <v>31</v>
      </c>
      <c r="B26" s="102"/>
      <c r="C26" s="81">
        <v>0</v>
      </c>
      <c r="D26" s="75">
        <f t="shared" si="0"/>
        <v>0</v>
      </c>
      <c r="E26" s="107"/>
      <c r="F26" s="106"/>
      <c r="G26" s="76">
        <f>'ECF Assistance'!B26</f>
        <v>0</v>
      </c>
      <c r="H26" s="76">
        <f>'ECF-Non-Assistance'!B26</f>
        <v>0</v>
      </c>
      <c r="I26" s="78">
        <f t="shared" si="1"/>
        <v>0</v>
      </c>
      <c r="J26" s="58">
        <v>0</v>
      </c>
      <c r="K26" s="79">
        <v>0</v>
      </c>
    </row>
    <row r="27" spans="1:11">
      <c r="A27" s="80" t="s">
        <v>32</v>
      </c>
      <c r="B27" s="102"/>
      <c r="C27" s="110">
        <v>0</v>
      </c>
      <c r="D27" s="163">
        <f t="shared" si="0"/>
        <v>0</v>
      </c>
      <c r="E27" s="107"/>
      <c r="F27" s="106"/>
      <c r="G27" s="76">
        <f>'ECF Assistance'!B27</f>
        <v>0</v>
      </c>
      <c r="H27" s="76">
        <f>'ECF-Non-Assistance'!B27</f>
        <v>0</v>
      </c>
      <c r="I27" s="78">
        <f t="shared" si="1"/>
        <v>0</v>
      </c>
      <c r="J27" s="58">
        <v>0</v>
      </c>
      <c r="K27" s="79">
        <v>0</v>
      </c>
    </row>
    <row r="28" spans="1:11">
      <c r="A28" s="80" t="s">
        <v>33</v>
      </c>
      <c r="B28" s="102"/>
      <c r="C28" s="81">
        <v>11147146</v>
      </c>
      <c r="D28" s="75">
        <f t="shared" si="0"/>
        <v>11147146</v>
      </c>
      <c r="E28" s="107"/>
      <c r="F28" s="106"/>
      <c r="G28" s="76">
        <f>'ECF Assistance'!B28</f>
        <v>8499957</v>
      </c>
      <c r="H28" s="76">
        <f>'ECF-Non-Assistance'!B28</f>
        <v>2647189</v>
      </c>
      <c r="I28" s="78">
        <f t="shared" si="1"/>
        <v>11147146</v>
      </c>
      <c r="J28" s="58">
        <v>0</v>
      </c>
      <c r="K28" s="79">
        <v>0</v>
      </c>
    </row>
    <row r="29" spans="1:11">
      <c r="A29" s="80" t="s">
        <v>34</v>
      </c>
      <c r="B29" s="102"/>
      <c r="C29" s="81">
        <v>49701930</v>
      </c>
      <c r="D29" s="75">
        <f t="shared" si="0"/>
        <v>49701930</v>
      </c>
      <c r="E29" s="107"/>
      <c r="F29" s="106"/>
      <c r="G29" s="76">
        <f>'ECF Assistance'!B29</f>
        <v>13911727</v>
      </c>
      <c r="H29" s="76">
        <f>'ECF-Non-Assistance'!B29</f>
        <v>20539807</v>
      </c>
      <c r="I29" s="78">
        <f t="shared" si="1"/>
        <v>34451534</v>
      </c>
      <c r="J29" s="58">
        <v>15250396</v>
      </c>
      <c r="K29" s="79">
        <v>0</v>
      </c>
    </row>
    <row r="30" spans="1:11">
      <c r="A30" s="80" t="s">
        <v>35</v>
      </c>
      <c r="B30" s="102"/>
      <c r="C30" s="81">
        <v>27306956</v>
      </c>
      <c r="D30" s="75">
        <f t="shared" si="0"/>
        <v>27306956</v>
      </c>
      <c r="E30" s="107"/>
      <c r="F30" s="106"/>
      <c r="G30" s="76">
        <f>'ECF Assistance'!B30</f>
        <v>135189</v>
      </c>
      <c r="H30" s="76">
        <f>'ECF-Non-Assistance'!B30</f>
        <v>18282444</v>
      </c>
      <c r="I30" s="78">
        <f t="shared" si="1"/>
        <v>18417633</v>
      </c>
      <c r="J30" s="58">
        <v>0</v>
      </c>
      <c r="K30" s="79">
        <v>8889323</v>
      </c>
    </row>
    <row r="31" spans="1:11">
      <c r="A31" s="80" t="s">
        <v>36</v>
      </c>
      <c r="B31" s="102"/>
      <c r="C31" s="110">
        <v>26504764</v>
      </c>
      <c r="D31" s="75">
        <f t="shared" si="0"/>
        <v>26504764</v>
      </c>
      <c r="E31" s="107"/>
      <c r="F31" s="106"/>
      <c r="G31" s="76">
        <f>'ECF Assistance'!B31</f>
        <v>0</v>
      </c>
      <c r="H31" s="76">
        <f>'ECF-Non-Assistance'!B31</f>
        <v>18035264</v>
      </c>
      <c r="I31" s="78">
        <f t="shared" si="1"/>
        <v>18035264</v>
      </c>
      <c r="J31" s="58">
        <v>4750121</v>
      </c>
      <c r="K31" s="79">
        <v>3719379</v>
      </c>
    </row>
    <row r="32" spans="1:11">
      <c r="A32" s="80" t="s">
        <v>37</v>
      </c>
      <c r="B32" s="102"/>
      <c r="C32" s="81">
        <v>2341813</v>
      </c>
      <c r="D32" s="75">
        <f t="shared" si="0"/>
        <v>2341813</v>
      </c>
      <c r="E32" s="107"/>
      <c r="F32" s="106"/>
      <c r="G32" s="76">
        <f>'ECF Assistance'!B32</f>
        <v>746667</v>
      </c>
      <c r="H32" s="76">
        <f>'ECF-Non-Assistance'!B32</f>
        <v>457554</v>
      </c>
      <c r="I32" s="78">
        <f t="shared" si="1"/>
        <v>1204221</v>
      </c>
      <c r="J32" s="58">
        <v>0</v>
      </c>
      <c r="K32" s="79">
        <v>1137592</v>
      </c>
    </row>
    <row r="33" spans="1:11">
      <c r="A33" s="80" t="s">
        <v>38</v>
      </c>
      <c r="B33" s="102"/>
      <c r="C33" s="81">
        <v>16151108</v>
      </c>
      <c r="D33" s="75">
        <f t="shared" si="0"/>
        <v>16151108</v>
      </c>
      <c r="E33" s="107"/>
      <c r="F33" s="106"/>
      <c r="G33" s="76">
        <f>'ECF Assistance'!B33</f>
        <v>0</v>
      </c>
      <c r="H33" s="76">
        <f>'ECF-Non-Assistance'!B33</f>
        <v>13584887</v>
      </c>
      <c r="I33" s="78">
        <f t="shared" si="1"/>
        <v>13584887</v>
      </c>
      <c r="J33" s="58">
        <v>0</v>
      </c>
      <c r="K33" s="79">
        <v>2566221</v>
      </c>
    </row>
    <row r="34" spans="1:11">
      <c r="A34" s="80" t="s">
        <v>39</v>
      </c>
      <c r="B34" s="102"/>
      <c r="C34" s="81">
        <v>722123</v>
      </c>
      <c r="D34" s="75">
        <f t="shared" si="0"/>
        <v>722123</v>
      </c>
      <c r="E34" s="107"/>
      <c r="F34" s="106"/>
      <c r="G34" s="76">
        <f>'ECF Assistance'!B34</f>
        <v>722123</v>
      </c>
      <c r="H34" s="76">
        <f>'ECF-Non-Assistance'!B34</f>
        <v>0</v>
      </c>
      <c r="I34" s="78">
        <f t="shared" si="1"/>
        <v>722123</v>
      </c>
      <c r="J34" s="58">
        <v>0</v>
      </c>
      <c r="K34" s="79">
        <v>0</v>
      </c>
    </row>
    <row r="35" spans="1:11">
      <c r="A35" s="80" t="s">
        <v>40</v>
      </c>
      <c r="B35" s="102"/>
      <c r="C35" s="81">
        <v>5223630</v>
      </c>
      <c r="D35" s="75">
        <f t="shared" si="0"/>
        <v>5223630</v>
      </c>
      <c r="E35" s="107"/>
      <c r="F35" s="106"/>
      <c r="G35" s="597">
        <f>'ECF Assistance'!B35</f>
        <v>5223630</v>
      </c>
      <c r="H35" s="76">
        <f>'ECF-Non-Assistance'!B35</f>
        <v>0</v>
      </c>
      <c r="I35" s="78">
        <f t="shared" si="1"/>
        <v>5223630</v>
      </c>
      <c r="J35" s="58">
        <v>0</v>
      </c>
      <c r="K35" s="79">
        <v>0</v>
      </c>
    </row>
    <row r="36" spans="1:11">
      <c r="A36" s="80" t="s">
        <v>41</v>
      </c>
      <c r="B36" s="102"/>
      <c r="C36" s="81">
        <v>15754278</v>
      </c>
      <c r="D36" s="75">
        <f t="shared" si="0"/>
        <v>15754278</v>
      </c>
      <c r="E36" s="107"/>
      <c r="F36" s="106"/>
      <c r="G36" s="76">
        <f>'ECF Assistance'!B36</f>
        <v>-148907</v>
      </c>
      <c r="H36" s="76">
        <f>'ECF-Non-Assistance'!B36</f>
        <v>15903185</v>
      </c>
      <c r="I36" s="78">
        <f t="shared" si="1"/>
        <v>15754278</v>
      </c>
      <c r="J36" s="58">
        <v>0</v>
      </c>
      <c r="K36" s="79">
        <v>0</v>
      </c>
    </row>
    <row r="37" spans="1:11">
      <c r="A37" s="80" t="s">
        <v>42</v>
      </c>
      <c r="B37" s="102"/>
      <c r="C37" s="81">
        <v>12973709</v>
      </c>
      <c r="D37" s="75">
        <f t="shared" si="0"/>
        <v>12973709</v>
      </c>
      <c r="E37" s="107"/>
      <c r="F37" s="106"/>
      <c r="G37" s="76">
        <f>'ECF Assistance'!B37</f>
        <v>12973709</v>
      </c>
      <c r="H37" s="76">
        <f>'ECF-Non-Assistance'!B37</f>
        <v>0</v>
      </c>
      <c r="I37" s="78">
        <f t="shared" si="1"/>
        <v>12973709</v>
      </c>
      <c r="J37" s="58">
        <v>0</v>
      </c>
      <c r="K37" s="79">
        <v>0</v>
      </c>
    </row>
    <row r="38" spans="1:11">
      <c r="A38" s="80" t="s">
        <v>43</v>
      </c>
      <c r="B38" s="102"/>
      <c r="C38" s="81">
        <v>210763506</v>
      </c>
      <c r="D38" s="75">
        <f t="shared" si="0"/>
        <v>210763506</v>
      </c>
      <c r="E38" s="107"/>
      <c r="F38" s="106"/>
      <c r="G38" s="76">
        <f>'ECF Assistance'!B38</f>
        <v>205220170</v>
      </c>
      <c r="H38" s="76">
        <f>'ECF-Non-Assistance'!B38</f>
        <v>5531987</v>
      </c>
      <c r="I38" s="78">
        <f t="shared" si="1"/>
        <v>210752157</v>
      </c>
      <c r="J38" s="58">
        <v>11349</v>
      </c>
      <c r="K38" s="79">
        <v>0</v>
      </c>
    </row>
    <row r="39" spans="1:11">
      <c r="A39" s="80" t="s">
        <v>44</v>
      </c>
      <c r="B39" s="102"/>
      <c r="C39" s="81">
        <v>73258321</v>
      </c>
      <c r="D39" s="75">
        <f t="shared" si="0"/>
        <v>73258321</v>
      </c>
      <c r="E39" s="107"/>
      <c r="F39" s="106"/>
      <c r="G39" s="76">
        <f>'ECF Assistance'!B39</f>
        <v>0</v>
      </c>
      <c r="H39" s="76">
        <f>'ECF-Non-Assistance'!B39</f>
        <v>68164558</v>
      </c>
      <c r="I39" s="78">
        <f t="shared" si="1"/>
        <v>68164558</v>
      </c>
      <c r="J39" s="58">
        <v>5093763</v>
      </c>
      <c r="K39" s="79">
        <v>0</v>
      </c>
    </row>
    <row r="40" spans="1:11">
      <c r="A40" s="80" t="s">
        <v>45</v>
      </c>
      <c r="B40" s="102"/>
      <c r="C40" s="81">
        <v>4580991</v>
      </c>
      <c r="D40" s="75">
        <f t="shared" si="0"/>
        <v>4580991</v>
      </c>
      <c r="E40" s="107"/>
      <c r="F40" s="106"/>
      <c r="G40" s="76">
        <f>'ECF Assistance'!B40</f>
        <v>0</v>
      </c>
      <c r="H40" s="76">
        <f>'ECF-Non-Assistance'!B40</f>
        <v>174062</v>
      </c>
      <c r="I40" s="78">
        <f t="shared" si="1"/>
        <v>174062</v>
      </c>
      <c r="J40" s="58">
        <v>4406929</v>
      </c>
      <c r="K40" s="79">
        <v>0</v>
      </c>
    </row>
    <row r="41" spans="1:11">
      <c r="A41" s="80" t="s">
        <v>46</v>
      </c>
      <c r="B41" s="102"/>
      <c r="C41" s="81">
        <v>66928931</v>
      </c>
      <c r="D41" s="75">
        <f t="shared" si="0"/>
        <v>66928931</v>
      </c>
      <c r="E41" s="107"/>
      <c r="F41" s="106"/>
      <c r="G41" s="76">
        <f>'ECF Assistance'!B41</f>
        <v>32858570</v>
      </c>
      <c r="H41" s="76">
        <f>'ECF-Non-Assistance'!B41</f>
        <v>495456</v>
      </c>
      <c r="I41" s="78">
        <f t="shared" si="1"/>
        <v>33354026</v>
      </c>
      <c r="J41" s="58">
        <v>31915625</v>
      </c>
      <c r="K41" s="79">
        <v>1659280</v>
      </c>
    </row>
    <row r="42" spans="1:11">
      <c r="A42" s="80" t="s">
        <v>47</v>
      </c>
      <c r="B42" s="102"/>
      <c r="C42" s="81">
        <v>12136509</v>
      </c>
      <c r="D42" s="75">
        <f t="shared" si="0"/>
        <v>12136509</v>
      </c>
      <c r="E42" s="107"/>
      <c r="F42" s="106"/>
      <c r="G42" s="76">
        <f>'ECF Assistance'!B42</f>
        <v>0</v>
      </c>
      <c r="H42" s="76">
        <f>'ECF-Non-Assistance'!B42</f>
        <v>5383905</v>
      </c>
      <c r="I42" s="78">
        <f t="shared" si="1"/>
        <v>5383905</v>
      </c>
      <c r="J42" s="58">
        <v>0</v>
      </c>
      <c r="K42" s="79">
        <v>6752604</v>
      </c>
    </row>
    <row r="43" spans="1:11">
      <c r="A43" s="80" t="s">
        <v>48</v>
      </c>
      <c r="B43" s="102"/>
      <c r="C43" s="81">
        <v>0</v>
      </c>
      <c r="D43" s="75">
        <f t="shared" si="0"/>
        <v>0</v>
      </c>
      <c r="E43" s="107"/>
      <c r="F43" s="106"/>
      <c r="G43" s="76">
        <f>'ECF Assistance'!B43</f>
        <v>0</v>
      </c>
      <c r="H43" s="76">
        <f>'ECF-Non-Assistance'!B43</f>
        <v>0</v>
      </c>
      <c r="I43" s="78">
        <f t="shared" si="1"/>
        <v>0</v>
      </c>
      <c r="J43" s="58">
        <v>0</v>
      </c>
      <c r="K43" s="79">
        <v>0</v>
      </c>
    </row>
    <row r="44" spans="1:11">
      <c r="A44" s="80" t="s">
        <v>49</v>
      </c>
      <c r="B44" s="102"/>
      <c r="C44" s="81">
        <v>33310370</v>
      </c>
      <c r="D44" s="75">
        <f t="shared" si="0"/>
        <v>33310370</v>
      </c>
      <c r="E44" s="107"/>
      <c r="F44" s="106"/>
      <c r="G44" s="76">
        <f>'ECF Assistance'!B44</f>
        <v>0</v>
      </c>
      <c r="H44" s="76">
        <f>'ECF-Non-Assistance'!B44</f>
        <v>19205174</v>
      </c>
      <c r="I44" s="78">
        <f t="shared" si="1"/>
        <v>19205174</v>
      </c>
      <c r="J44" s="58">
        <v>0</v>
      </c>
      <c r="K44" s="79">
        <v>14105196</v>
      </c>
    </row>
    <row r="45" spans="1:11">
      <c r="A45" s="80" t="s">
        <v>50</v>
      </c>
      <c r="B45" s="102"/>
      <c r="C45" s="81">
        <v>5823559</v>
      </c>
      <c r="D45" s="75">
        <f t="shared" si="0"/>
        <v>5823559</v>
      </c>
      <c r="E45" s="107"/>
      <c r="F45" s="106"/>
      <c r="G45" s="76">
        <f>'ECF Assistance'!B45</f>
        <v>220650</v>
      </c>
      <c r="H45" s="76">
        <f>'ECF-Non-Assistance'!B45</f>
        <v>3681788</v>
      </c>
      <c r="I45" s="78">
        <f t="shared" si="1"/>
        <v>3902438</v>
      </c>
      <c r="J45" s="58">
        <v>0</v>
      </c>
      <c r="K45" s="79">
        <v>1921121</v>
      </c>
    </row>
    <row r="46" spans="1:11">
      <c r="A46" s="80" t="s">
        <v>51</v>
      </c>
      <c r="B46" s="102"/>
      <c r="C46" s="81">
        <v>0</v>
      </c>
      <c r="D46" s="75">
        <f t="shared" si="0"/>
        <v>0</v>
      </c>
      <c r="E46" s="107"/>
      <c r="F46" s="106"/>
      <c r="G46" s="76">
        <f>'ECF Assistance'!B46</f>
        <v>1862578</v>
      </c>
      <c r="H46" s="76">
        <f>'ECF-Non-Assistance'!B46</f>
        <v>-1862578</v>
      </c>
      <c r="I46" s="78">
        <f t="shared" si="1"/>
        <v>0</v>
      </c>
      <c r="J46" s="58">
        <v>0</v>
      </c>
      <c r="K46" s="79">
        <v>0</v>
      </c>
    </row>
    <row r="47" spans="1:11">
      <c r="A47" s="80" t="s">
        <v>52</v>
      </c>
      <c r="B47" s="102"/>
      <c r="C47" s="81">
        <v>5010339</v>
      </c>
      <c r="D47" s="75">
        <f t="shared" si="0"/>
        <v>5010339</v>
      </c>
      <c r="E47" s="107"/>
      <c r="F47" s="106"/>
      <c r="G47" s="76">
        <f>'ECF Assistance'!B47</f>
        <v>940587</v>
      </c>
      <c r="H47" s="76">
        <f>'ECF-Non-Assistance'!B47</f>
        <v>790146</v>
      </c>
      <c r="I47" s="78">
        <f t="shared" si="1"/>
        <v>1730733</v>
      </c>
      <c r="J47" s="58">
        <v>0</v>
      </c>
      <c r="K47" s="79">
        <v>3279606</v>
      </c>
    </row>
    <row r="48" spans="1:11">
      <c r="A48" s="80" t="s">
        <v>53</v>
      </c>
      <c r="B48" s="102"/>
      <c r="C48" s="81">
        <v>19175081</v>
      </c>
      <c r="D48" s="75">
        <f t="shared" si="0"/>
        <v>19175081</v>
      </c>
      <c r="E48" s="107"/>
      <c r="F48" s="106"/>
      <c r="G48" s="76">
        <f>'ECF Assistance'!B48</f>
        <v>10134349</v>
      </c>
      <c r="H48" s="597">
        <f>'ECF-Non-Assistance'!B48</f>
        <v>9040732</v>
      </c>
      <c r="I48" s="78">
        <f t="shared" si="1"/>
        <v>19175081</v>
      </c>
      <c r="J48" s="58">
        <v>0</v>
      </c>
      <c r="K48" s="79">
        <v>0</v>
      </c>
    </row>
    <row r="49" spans="1:11">
      <c r="A49" s="80" t="s">
        <v>54</v>
      </c>
      <c r="B49" s="102"/>
      <c r="C49" s="81">
        <v>179497707</v>
      </c>
      <c r="D49" s="75">
        <f t="shared" si="0"/>
        <v>179497707</v>
      </c>
      <c r="E49" s="107"/>
      <c r="F49" s="106"/>
      <c r="G49" s="76">
        <f>'ECF Assistance'!B49</f>
        <v>23583695</v>
      </c>
      <c r="H49" s="597">
        <f>'ECF-Non-Assistance'!B49</f>
        <v>1513992</v>
      </c>
      <c r="I49" s="78">
        <f t="shared" si="1"/>
        <v>25097687</v>
      </c>
      <c r="J49" s="58">
        <v>0</v>
      </c>
      <c r="K49" s="79">
        <v>154400020</v>
      </c>
    </row>
    <row r="50" spans="1:11">
      <c r="A50" s="80" t="s">
        <v>55</v>
      </c>
      <c r="B50" s="102"/>
      <c r="C50" s="81">
        <v>15280013</v>
      </c>
      <c r="D50" s="75">
        <f t="shared" si="0"/>
        <v>15280013</v>
      </c>
      <c r="E50" s="107"/>
      <c r="F50" s="106"/>
      <c r="G50" s="597">
        <f>'ECF Assistance'!B50</f>
        <v>5651861</v>
      </c>
      <c r="H50" s="76">
        <f>'ECF-Non-Assistance'!B50</f>
        <v>3053047</v>
      </c>
      <c r="I50" s="78">
        <f t="shared" si="1"/>
        <v>8704908</v>
      </c>
      <c r="J50" s="58">
        <v>0</v>
      </c>
      <c r="K50" s="79">
        <v>6575105</v>
      </c>
    </row>
    <row r="51" spans="1:11">
      <c r="A51" s="80" t="s">
        <v>56</v>
      </c>
      <c r="B51" s="102"/>
      <c r="C51" s="81">
        <v>0</v>
      </c>
      <c r="D51" s="75">
        <f t="shared" si="0"/>
        <v>0</v>
      </c>
      <c r="E51" s="107"/>
      <c r="F51" s="106"/>
      <c r="G51" s="76">
        <f>'ECF Assistance'!B51</f>
        <v>-748165</v>
      </c>
      <c r="H51" s="76">
        <f>'ECF-Non-Assistance'!B51</f>
        <v>734451</v>
      </c>
      <c r="I51" s="78">
        <f t="shared" si="1"/>
        <v>-13714</v>
      </c>
      <c r="J51" s="58">
        <v>0</v>
      </c>
      <c r="K51" s="79">
        <v>13714</v>
      </c>
    </row>
    <row r="52" spans="1:11">
      <c r="A52" s="80" t="s">
        <v>57</v>
      </c>
      <c r="B52" s="102"/>
      <c r="C52" s="81">
        <v>8243957</v>
      </c>
      <c r="D52" s="75">
        <f t="shared" si="0"/>
        <v>8243957</v>
      </c>
      <c r="E52" s="107"/>
      <c r="F52" s="106"/>
      <c r="G52" s="76">
        <f>'ECF Assistance'!B52</f>
        <v>7487897</v>
      </c>
      <c r="H52" s="76">
        <f>'ECF-Non-Assistance'!B52</f>
        <v>0</v>
      </c>
      <c r="I52" s="78">
        <f t="shared" si="1"/>
        <v>7487897</v>
      </c>
      <c r="J52" s="58">
        <v>0</v>
      </c>
      <c r="K52" s="79">
        <v>756060</v>
      </c>
    </row>
    <row r="53" spans="1:11">
      <c r="A53" s="80" t="s">
        <v>58</v>
      </c>
      <c r="B53" s="102"/>
      <c r="C53" s="81">
        <v>0</v>
      </c>
      <c r="D53" s="75">
        <f t="shared" si="0"/>
        <v>0</v>
      </c>
      <c r="E53" s="107"/>
      <c r="F53" s="106"/>
      <c r="G53" s="76">
        <f>'ECF Assistance'!B53</f>
        <v>0</v>
      </c>
      <c r="H53" s="76">
        <f>'ECF-Non-Assistance'!B53</f>
        <v>0</v>
      </c>
      <c r="I53" s="78">
        <f t="shared" si="1"/>
        <v>0</v>
      </c>
      <c r="J53" s="58">
        <v>0</v>
      </c>
      <c r="K53" s="79">
        <v>0</v>
      </c>
    </row>
    <row r="54" spans="1:11">
      <c r="A54" s="80" t="s">
        <v>59</v>
      </c>
      <c r="B54" s="102"/>
      <c r="C54" s="81">
        <v>0</v>
      </c>
      <c r="D54" s="75">
        <f t="shared" si="0"/>
        <v>0</v>
      </c>
      <c r="E54" s="107"/>
      <c r="F54" s="106"/>
      <c r="G54" s="76">
        <f>'ECF Assistance'!B54</f>
        <v>-16806559</v>
      </c>
      <c r="H54" s="76">
        <f>'ECF-Non-Assistance'!B54</f>
        <v>7363278</v>
      </c>
      <c r="I54" s="78">
        <f t="shared" si="1"/>
        <v>-9443281</v>
      </c>
      <c r="J54" s="58">
        <v>0</v>
      </c>
      <c r="K54" s="79">
        <v>9443281</v>
      </c>
    </row>
    <row r="55" spans="1:11">
      <c r="A55" s="80" t="s">
        <v>60</v>
      </c>
      <c r="B55" s="102"/>
      <c r="C55" s="81">
        <v>27042174</v>
      </c>
      <c r="D55" s="75">
        <f t="shared" si="0"/>
        <v>27042174</v>
      </c>
      <c r="E55" s="107"/>
      <c r="F55" s="106"/>
      <c r="G55" s="76">
        <f>'ECF Assistance'!B55</f>
        <v>-13638500</v>
      </c>
      <c r="H55" s="76">
        <f>'ECF-Non-Assistance'!B55</f>
        <v>40680674</v>
      </c>
      <c r="I55" s="78">
        <f t="shared" si="1"/>
        <v>27042174</v>
      </c>
      <c r="J55" s="58">
        <v>0</v>
      </c>
      <c r="K55" s="79">
        <v>0</v>
      </c>
    </row>
    <row r="56" spans="1:11">
      <c r="A56" s="80" t="s">
        <v>61</v>
      </c>
      <c r="B56" s="102"/>
      <c r="C56" s="81">
        <v>0</v>
      </c>
      <c r="D56" s="75">
        <f t="shared" si="0"/>
        <v>0</v>
      </c>
      <c r="E56" s="107"/>
      <c r="F56" s="108"/>
      <c r="G56" s="76">
        <f>'ECF Assistance'!B56</f>
        <v>0</v>
      </c>
      <c r="H56" s="76">
        <f>'ECF-Non-Assistance'!B56</f>
        <v>0</v>
      </c>
      <c r="I56" s="78">
        <f t="shared" si="1"/>
        <v>0</v>
      </c>
      <c r="J56" s="58">
        <v>0</v>
      </c>
      <c r="K56" s="79">
        <v>0</v>
      </c>
    </row>
  </sheetData>
  <mergeCells count="4">
    <mergeCell ref="A1:K1"/>
    <mergeCell ref="D2:D4"/>
    <mergeCell ref="E2:F2"/>
    <mergeCell ref="G2:I2"/>
  </mergeCells>
  <pageMargins left="0.7" right="0.7" top="0.75" bottom="0.75" header="0.3" footer="0.3"/>
  <pageSetup scale="56" orientation="landscape"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H56"/>
  <sheetViews>
    <sheetView workbookViewId="0">
      <selection activeCell="E43" sqref="E43"/>
    </sheetView>
  </sheetViews>
  <sheetFormatPr defaultRowHeight="15"/>
  <cols>
    <col min="1" max="1" width="21.28515625" customWidth="1"/>
    <col min="2" max="2" width="18.140625" customWidth="1"/>
    <col min="3" max="3" width="15.28515625" customWidth="1"/>
    <col min="4" max="4" width="9.5703125" bestFit="1" customWidth="1"/>
    <col min="5" max="5" width="15.7109375" customWidth="1"/>
    <col min="6" max="6" width="12.42578125" customWidth="1"/>
  </cols>
  <sheetData>
    <row r="1" spans="1:8">
      <c r="A1" s="524" t="s">
        <v>107</v>
      </c>
      <c r="B1" s="530"/>
      <c r="C1" s="530"/>
      <c r="D1" s="530"/>
      <c r="E1" s="530"/>
      <c r="F1" s="531"/>
    </row>
    <row r="2" spans="1:8">
      <c r="A2" s="579" t="s">
        <v>10</v>
      </c>
      <c r="B2" s="51"/>
      <c r="C2" s="51"/>
      <c r="D2" s="51"/>
      <c r="E2" s="51"/>
      <c r="F2" s="51"/>
    </row>
    <row r="3" spans="1:8" ht="39">
      <c r="A3" s="579"/>
      <c r="B3" s="51" t="s">
        <v>74</v>
      </c>
      <c r="C3" s="51" t="s">
        <v>62</v>
      </c>
      <c r="D3" s="51" t="s">
        <v>63</v>
      </c>
      <c r="E3" s="51" t="s">
        <v>75</v>
      </c>
      <c r="F3" s="51" t="s">
        <v>76</v>
      </c>
    </row>
    <row r="4" spans="1:8">
      <c r="A4" s="579"/>
      <c r="B4" s="51"/>
      <c r="C4" s="51"/>
      <c r="D4" s="51"/>
      <c r="E4" s="51"/>
      <c r="F4" s="51"/>
    </row>
    <row r="5" spans="1:8">
      <c r="A5" s="82" t="s">
        <v>77</v>
      </c>
      <c r="B5" s="56">
        <v>427652235</v>
      </c>
      <c r="C5" s="56">
        <v>391730778</v>
      </c>
      <c r="D5" s="56">
        <v>846020</v>
      </c>
      <c r="E5" s="56">
        <v>-14897425</v>
      </c>
      <c r="F5" s="56">
        <v>49972862</v>
      </c>
      <c r="G5" s="50"/>
    </row>
    <row r="6" spans="1:8">
      <c r="A6" s="82" t="s">
        <v>11</v>
      </c>
      <c r="B6" s="56">
        <v>8898157</v>
      </c>
      <c r="C6" s="56">
        <v>8898157</v>
      </c>
      <c r="D6" s="56">
        <v>0</v>
      </c>
      <c r="E6" s="56">
        <v>0</v>
      </c>
      <c r="F6" s="56">
        <v>0</v>
      </c>
      <c r="G6" s="50"/>
      <c r="H6" s="91"/>
    </row>
    <row r="7" spans="1:8">
      <c r="A7" s="82" t="s">
        <v>12</v>
      </c>
      <c r="B7" s="56">
        <v>1900000</v>
      </c>
      <c r="C7" s="56">
        <v>1274630</v>
      </c>
      <c r="D7" s="56">
        <v>625370</v>
      </c>
      <c r="E7" s="56">
        <v>0</v>
      </c>
      <c r="F7" s="56">
        <v>0</v>
      </c>
      <c r="G7" s="50"/>
      <c r="H7" s="91"/>
    </row>
    <row r="8" spans="1:8">
      <c r="A8" s="82" t="s">
        <v>13</v>
      </c>
      <c r="B8" s="56">
        <v>4456664</v>
      </c>
      <c r="C8" s="56">
        <v>4456664</v>
      </c>
      <c r="D8" s="56">
        <v>0</v>
      </c>
      <c r="E8" s="56">
        <v>0</v>
      </c>
      <c r="F8" s="56">
        <v>0</v>
      </c>
      <c r="G8" s="50"/>
      <c r="H8" s="91"/>
    </row>
    <row r="9" spans="1:8">
      <c r="A9" s="82" t="s">
        <v>14</v>
      </c>
      <c r="B9" s="56">
        <v>0</v>
      </c>
      <c r="C9" s="56">
        <v>0</v>
      </c>
      <c r="D9" s="56">
        <v>0</v>
      </c>
      <c r="E9" s="56">
        <v>0</v>
      </c>
      <c r="F9" s="56">
        <v>0</v>
      </c>
      <c r="G9" s="50"/>
      <c r="H9" s="91"/>
    </row>
    <row r="10" spans="1:8">
      <c r="A10" s="82" t="s">
        <v>15</v>
      </c>
      <c r="B10" s="56">
        <v>975570</v>
      </c>
      <c r="C10" s="56">
        <v>975570</v>
      </c>
      <c r="D10" s="56">
        <v>0</v>
      </c>
      <c r="E10" s="56">
        <v>0</v>
      </c>
      <c r="F10" s="56">
        <v>0</v>
      </c>
      <c r="G10" s="50"/>
      <c r="H10" s="91"/>
    </row>
    <row r="11" spans="1:8">
      <c r="A11" s="82" t="s">
        <v>16</v>
      </c>
      <c r="B11" s="56">
        <v>35700480</v>
      </c>
      <c r="C11" s="56">
        <v>35700480</v>
      </c>
      <c r="D11" s="56">
        <v>0</v>
      </c>
      <c r="E11" s="56">
        <v>0</v>
      </c>
      <c r="F11" s="56">
        <v>0</v>
      </c>
      <c r="G11" s="50"/>
      <c r="H11" s="91"/>
    </row>
    <row r="12" spans="1:8">
      <c r="A12" s="82" t="s">
        <v>17</v>
      </c>
      <c r="B12" s="56">
        <v>179758</v>
      </c>
      <c r="C12" s="56">
        <v>179758</v>
      </c>
      <c r="D12" s="56">
        <v>0</v>
      </c>
      <c r="E12" s="56">
        <v>0</v>
      </c>
      <c r="F12" s="56">
        <v>0</v>
      </c>
      <c r="G12" s="50"/>
      <c r="H12" s="91"/>
    </row>
    <row r="13" spans="1:8">
      <c r="A13" s="82" t="s">
        <v>18</v>
      </c>
      <c r="B13" s="56">
        <v>0</v>
      </c>
      <c r="C13" s="56">
        <v>0</v>
      </c>
      <c r="D13" s="56">
        <v>0</v>
      </c>
      <c r="E13" s="56">
        <v>0</v>
      </c>
      <c r="F13" s="56">
        <v>0</v>
      </c>
      <c r="G13" s="50"/>
      <c r="H13" s="91"/>
    </row>
    <row r="14" spans="1:8">
      <c r="A14" s="82" t="s">
        <v>19</v>
      </c>
      <c r="B14" s="56">
        <v>3007220</v>
      </c>
      <c r="C14" s="56">
        <v>3007220</v>
      </c>
      <c r="D14" s="56">
        <v>0</v>
      </c>
      <c r="E14" s="56">
        <v>0</v>
      </c>
      <c r="F14" s="56">
        <v>0</v>
      </c>
      <c r="G14" s="50"/>
      <c r="H14" s="91"/>
    </row>
    <row r="15" spans="1:8">
      <c r="A15" s="82" t="s">
        <v>20</v>
      </c>
      <c r="B15" s="56">
        <v>0</v>
      </c>
      <c r="C15" s="56">
        <v>0</v>
      </c>
      <c r="D15" s="56">
        <v>0</v>
      </c>
      <c r="E15" s="56">
        <v>0</v>
      </c>
      <c r="F15" s="56">
        <v>0</v>
      </c>
      <c r="G15" s="50"/>
      <c r="H15" s="91"/>
    </row>
    <row r="16" spans="1:8">
      <c r="A16" s="82" t="s">
        <v>21</v>
      </c>
      <c r="B16" s="56">
        <v>0</v>
      </c>
      <c r="C16" s="56">
        <v>0</v>
      </c>
      <c r="D16" s="56">
        <v>0</v>
      </c>
      <c r="E16" s="56">
        <v>0</v>
      </c>
      <c r="F16" s="56">
        <v>0</v>
      </c>
      <c r="G16" s="50"/>
      <c r="H16" s="91"/>
    </row>
    <row r="17" spans="1:8">
      <c r="A17" s="82" t="s">
        <v>22</v>
      </c>
      <c r="B17" s="56">
        <v>0</v>
      </c>
      <c r="C17" s="56">
        <v>0</v>
      </c>
      <c r="D17" s="56">
        <v>0</v>
      </c>
      <c r="E17" s="56">
        <v>0</v>
      </c>
      <c r="F17" s="56">
        <v>0</v>
      </c>
      <c r="G17" s="50"/>
      <c r="H17" s="91"/>
    </row>
    <row r="18" spans="1:8">
      <c r="A18" s="82" t="s">
        <v>23</v>
      </c>
      <c r="B18" s="56">
        <v>0</v>
      </c>
      <c r="C18" s="56">
        <v>0</v>
      </c>
      <c r="D18" s="56">
        <v>0</v>
      </c>
      <c r="E18" s="56">
        <v>0</v>
      </c>
      <c r="F18" s="56">
        <v>0</v>
      </c>
      <c r="G18" s="50"/>
      <c r="H18" s="91"/>
    </row>
    <row r="19" spans="1:8">
      <c r="A19" s="82" t="s">
        <v>24</v>
      </c>
      <c r="B19" s="56">
        <v>0</v>
      </c>
      <c r="C19" s="56">
        <v>0</v>
      </c>
      <c r="D19" s="56">
        <v>0</v>
      </c>
      <c r="E19" s="56">
        <v>0</v>
      </c>
      <c r="F19" s="56">
        <v>0</v>
      </c>
      <c r="G19" s="50"/>
      <c r="H19" s="91"/>
    </row>
    <row r="20" spans="1:8">
      <c r="A20" s="82" t="s">
        <v>25</v>
      </c>
      <c r="B20" s="56">
        <v>0</v>
      </c>
      <c r="C20" s="56">
        <v>0</v>
      </c>
      <c r="D20" s="56">
        <v>0</v>
      </c>
      <c r="E20" s="56">
        <v>0</v>
      </c>
      <c r="F20" s="56">
        <v>0</v>
      </c>
      <c r="G20" s="50"/>
      <c r="H20" s="91"/>
    </row>
    <row r="21" spans="1:8">
      <c r="A21" s="82" t="s">
        <v>26</v>
      </c>
      <c r="B21" s="56">
        <v>17959722</v>
      </c>
      <c r="C21" s="56">
        <v>17959722</v>
      </c>
      <c r="D21" s="56">
        <v>0</v>
      </c>
      <c r="E21" s="56">
        <v>0</v>
      </c>
      <c r="F21" s="56">
        <v>0</v>
      </c>
      <c r="G21" s="50"/>
      <c r="H21" s="91"/>
    </row>
    <row r="22" spans="1:8">
      <c r="A22" s="82" t="s">
        <v>27</v>
      </c>
      <c r="B22" s="56">
        <v>13360316</v>
      </c>
      <c r="C22" s="56">
        <v>13360316</v>
      </c>
      <c r="D22" s="56">
        <v>0</v>
      </c>
      <c r="E22" s="56">
        <v>0</v>
      </c>
      <c r="F22" s="56">
        <v>0</v>
      </c>
      <c r="G22" s="50"/>
      <c r="H22" s="91"/>
    </row>
    <row r="23" spans="1:8">
      <c r="A23" s="82" t="s">
        <v>28</v>
      </c>
      <c r="B23" s="56">
        <v>0</v>
      </c>
      <c r="C23" s="56">
        <v>0</v>
      </c>
      <c r="D23" s="56">
        <v>0</v>
      </c>
      <c r="E23" s="56">
        <v>0</v>
      </c>
      <c r="F23" s="56">
        <v>0</v>
      </c>
      <c r="G23" s="50"/>
      <c r="H23" s="91"/>
    </row>
    <row r="24" spans="1:8">
      <c r="A24" s="82" t="s">
        <v>29</v>
      </c>
      <c r="B24" s="56">
        <v>42383120</v>
      </c>
      <c r="C24" s="56">
        <v>42383120</v>
      </c>
      <c r="D24" s="56">
        <v>0</v>
      </c>
      <c r="E24" s="56">
        <v>0</v>
      </c>
      <c r="F24" s="56">
        <v>0</v>
      </c>
      <c r="G24" s="50"/>
      <c r="H24" s="91"/>
    </row>
    <row r="25" spans="1:8">
      <c r="A25" s="82" t="s">
        <v>30</v>
      </c>
      <c r="B25" s="56">
        <v>0</v>
      </c>
      <c r="C25" s="56">
        <v>0</v>
      </c>
      <c r="D25" s="56">
        <v>0</v>
      </c>
      <c r="E25" s="56">
        <v>0</v>
      </c>
      <c r="F25" s="56">
        <v>0</v>
      </c>
      <c r="G25" s="50"/>
      <c r="H25" s="91"/>
    </row>
    <row r="26" spans="1:8">
      <c r="A26" s="82" t="s">
        <v>31</v>
      </c>
      <c r="B26" s="56">
        <v>0</v>
      </c>
      <c r="C26" s="56">
        <v>0</v>
      </c>
      <c r="D26" s="56">
        <v>0</v>
      </c>
      <c r="E26" s="56">
        <v>0</v>
      </c>
      <c r="F26" s="56">
        <v>0</v>
      </c>
      <c r="G26" s="50"/>
      <c r="H26" s="91"/>
    </row>
    <row r="27" spans="1:8">
      <c r="A27" s="82" t="s">
        <v>32</v>
      </c>
      <c r="B27" s="56">
        <v>0</v>
      </c>
      <c r="C27" s="56">
        <v>0</v>
      </c>
      <c r="D27" s="56">
        <v>0</v>
      </c>
      <c r="E27" s="56">
        <v>0</v>
      </c>
      <c r="F27" s="56">
        <v>0</v>
      </c>
      <c r="G27" s="50"/>
      <c r="H27" s="91"/>
    </row>
    <row r="28" spans="1:8">
      <c r="A28" s="82" t="s">
        <v>33</v>
      </c>
      <c r="B28" s="56">
        <v>8499957</v>
      </c>
      <c r="C28" s="56">
        <v>8499957</v>
      </c>
      <c r="D28" s="56">
        <v>0</v>
      </c>
      <c r="E28" s="56">
        <v>0</v>
      </c>
      <c r="F28" s="56">
        <v>0</v>
      </c>
      <c r="G28" s="50"/>
      <c r="H28" s="91"/>
    </row>
    <row r="29" spans="1:8">
      <c r="A29" s="82" t="s">
        <v>34</v>
      </c>
      <c r="B29" s="56">
        <v>13911727</v>
      </c>
      <c r="C29" s="56">
        <v>13911727</v>
      </c>
      <c r="D29" s="56">
        <v>0</v>
      </c>
      <c r="E29" s="56">
        <v>0</v>
      </c>
      <c r="F29" s="56">
        <v>0</v>
      </c>
      <c r="G29" s="50"/>
      <c r="H29" s="91"/>
    </row>
    <row r="30" spans="1:8">
      <c r="A30" s="82" t="s">
        <v>35</v>
      </c>
      <c r="B30" s="56">
        <v>135189</v>
      </c>
      <c r="C30" s="56">
        <v>135189</v>
      </c>
      <c r="D30" s="56">
        <v>0</v>
      </c>
      <c r="E30" s="56">
        <v>0</v>
      </c>
      <c r="F30" s="56">
        <v>0</v>
      </c>
      <c r="G30" s="50"/>
      <c r="H30" s="91"/>
    </row>
    <row r="31" spans="1:8">
      <c r="A31" s="82" t="s">
        <v>36</v>
      </c>
      <c r="B31" s="56">
        <v>0</v>
      </c>
      <c r="C31" s="56">
        <v>0</v>
      </c>
      <c r="D31" s="56">
        <v>0</v>
      </c>
      <c r="E31" s="56">
        <v>0</v>
      </c>
      <c r="F31" s="56">
        <v>0</v>
      </c>
      <c r="G31" s="50"/>
      <c r="H31" s="91"/>
    </row>
    <row r="32" spans="1:8">
      <c r="A32" s="82" t="s">
        <v>37</v>
      </c>
      <c r="B32" s="56">
        <v>746667</v>
      </c>
      <c r="C32" s="56">
        <v>746667</v>
      </c>
      <c r="D32" s="56">
        <v>0</v>
      </c>
      <c r="E32" s="56">
        <v>0</v>
      </c>
      <c r="F32" s="56">
        <v>0</v>
      </c>
      <c r="G32" s="50"/>
      <c r="H32" s="91"/>
    </row>
    <row r="33" spans="1:8">
      <c r="A33" s="82" t="s">
        <v>38</v>
      </c>
      <c r="B33" s="56">
        <v>0</v>
      </c>
      <c r="C33" s="56">
        <v>0</v>
      </c>
      <c r="D33" s="56">
        <v>0</v>
      </c>
      <c r="E33" s="56">
        <v>0</v>
      </c>
      <c r="F33" s="56">
        <v>0</v>
      </c>
      <c r="G33" s="50"/>
      <c r="H33" s="91"/>
    </row>
    <row r="34" spans="1:8">
      <c r="A34" s="82" t="s">
        <v>39</v>
      </c>
      <c r="B34" s="56">
        <v>722123</v>
      </c>
      <c r="C34" s="56">
        <v>722123</v>
      </c>
      <c r="D34" s="56">
        <v>0</v>
      </c>
      <c r="E34" s="56">
        <v>0</v>
      </c>
      <c r="F34" s="56">
        <v>0</v>
      </c>
      <c r="G34" s="50"/>
      <c r="H34" s="91"/>
    </row>
    <row r="35" spans="1:8">
      <c r="A35" s="82" t="s">
        <v>40</v>
      </c>
      <c r="B35" s="56">
        <v>5223630</v>
      </c>
      <c r="C35" s="598">
        <v>5223630</v>
      </c>
      <c r="D35" s="56">
        <v>0</v>
      </c>
      <c r="E35" s="56">
        <v>0</v>
      </c>
      <c r="F35" s="56">
        <v>0</v>
      </c>
      <c r="G35" s="50"/>
      <c r="H35" s="91"/>
    </row>
    <row r="36" spans="1:8">
      <c r="A36" s="82" t="s">
        <v>41</v>
      </c>
      <c r="B36" s="56">
        <v>-148907</v>
      </c>
      <c r="C36" s="56">
        <v>-148907</v>
      </c>
      <c r="D36" s="56">
        <v>0</v>
      </c>
      <c r="E36" s="56">
        <v>0</v>
      </c>
      <c r="F36" s="56">
        <v>0</v>
      </c>
      <c r="G36" s="50"/>
      <c r="H36" s="91"/>
    </row>
    <row r="37" spans="1:8">
      <c r="A37" s="82" t="s">
        <v>42</v>
      </c>
      <c r="B37" s="56">
        <v>12973709</v>
      </c>
      <c r="C37" s="56">
        <v>12973709</v>
      </c>
      <c r="D37" s="56">
        <v>0</v>
      </c>
      <c r="E37" s="56">
        <v>0</v>
      </c>
      <c r="F37" s="56">
        <v>0</v>
      </c>
      <c r="G37" s="50"/>
      <c r="H37" s="91"/>
    </row>
    <row r="38" spans="1:8">
      <c r="A38" s="82" t="s">
        <v>43</v>
      </c>
      <c r="B38" s="56">
        <v>205220170</v>
      </c>
      <c r="C38" s="56">
        <v>155247308</v>
      </c>
      <c r="D38" s="56">
        <v>0</v>
      </c>
      <c r="E38" s="56">
        <v>0</v>
      </c>
      <c r="F38" s="56">
        <v>49972862</v>
      </c>
      <c r="G38" s="50"/>
      <c r="H38" s="91"/>
    </row>
    <row r="39" spans="1:8">
      <c r="A39" s="82" t="s">
        <v>44</v>
      </c>
      <c r="B39" s="56">
        <v>0</v>
      </c>
      <c r="C39" s="56">
        <v>0</v>
      </c>
      <c r="D39" s="56">
        <v>0</v>
      </c>
      <c r="E39" s="56">
        <v>0</v>
      </c>
      <c r="F39" s="56">
        <v>0</v>
      </c>
      <c r="G39" s="50"/>
      <c r="H39" s="91"/>
    </row>
    <row r="40" spans="1:8">
      <c r="A40" s="82" t="s">
        <v>45</v>
      </c>
      <c r="B40" s="56">
        <v>0</v>
      </c>
      <c r="C40" s="56">
        <v>0</v>
      </c>
      <c r="D40" s="56">
        <v>0</v>
      </c>
      <c r="E40" s="56">
        <v>0</v>
      </c>
      <c r="F40" s="56">
        <v>0</v>
      </c>
      <c r="G40" s="50"/>
      <c r="H40" s="91"/>
    </row>
    <row r="41" spans="1:8">
      <c r="A41" s="83" t="s">
        <v>46</v>
      </c>
      <c r="B41" s="56">
        <v>32858570</v>
      </c>
      <c r="C41" s="56">
        <v>32858570</v>
      </c>
      <c r="D41" s="56">
        <v>0</v>
      </c>
      <c r="E41" s="56">
        <v>0</v>
      </c>
      <c r="F41" s="56">
        <v>0</v>
      </c>
      <c r="G41" s="50"/>
      <c r="H41" s="91"/>
    </row>
    <row r="42" spans="1:8">
      <c r="A42" s="82" t="s">
        <v>47</v>
      </c>
      <c r="B42" s="56">
        <v>0</v>
      </c>
      <c r="C42" s="56">
        <v>0</v>
      </c>
      <c r="D42" s="56">
        <v>0</v>
      </c>
      <c r="E42" s="56">
        <v>0</v>
      </c>
      <c r="F42" s="56">
        <v>0</v>
      </c>
      <c r="G42" s="50"/>
      <c r="H42" s="91"/>
    </row>
    <row r="43" spans="1:8">
      <c r="A43" s="82" t="s">
        <v>48</v>
      </c>
      <c r="B43" s="56">
        <v>0</v>
      </c>
      <c r="C43" s="56">
        <v>0</v>
      </c>
      <c r="D43" s="56">
        <v>0</v>
      </c>
      <c r="E43" s="56">
        <v>0</v>
      </c>
      <c r="F43" s="56">
        <v>0</v>
      </c>
      <c r="G43" s="50"/>
      <c r="H43" s="91"/>
    </row>
    <row r="44" spans="1:8">
      <c r="A44" s="82" t="s">
        <v>49</v>
      </c>
      <c r="B44" s="56">
        <v>0</v>
      </c>
      <c r="C44" s="56">
        <v>0</v>
      </c>
      <c r="D44" s="56">
        <v>0</v>
      </c>
      <c r="E44" s="56">
        <v>0</v>
      </c>
      <c r="F44" s="56">
        <v>0</v>
      </c>
      <c r="G44" s="50"/>
      <c r="H44" s="91"/>
    </row>
    <row r="45" spans="1:8">
      <c r="A45" s="82" t="s">
        <v>50</v>
      </c>
      <c r="B45" s="56">
        <v>220650</v>
      </c>
      <c r="C45" s="56">
        <v>0</v>
      </c>
      <c r="D45" s="56">
        <v>220650</v>
      </c>
      <c r="E45" s="56">
        <v>0</v>
      </c>
      <c r="F45" s="56">
        <v>0</v>
      </c>
      <c r="G45" s="50"/>
      <c r="H45" s="91"/>
    </row>
    <row r="46" spans="1:8">
      <c r="A46" s="82" t="s">
        <v>51</v>
      </c>
      <c r="B46" s="56">
        <v>1862578</v>
      </c>
      <c r="C46" s="56">
        <v>1862578</v>
      </c>
      <c r="D46" s="56">
        <v>0</v>
      </c>
      <c r="E46" s="56">
        <v>0</v>
      </c>
      <c r="F46" s="56">
        <v>0</v>
      </c>
      <c r="G46" s="50"/>
      <c r="H46" s="91"/>
    </row>
    <row r="47" spans="1:8">
      <c r="A47" s="82" t="s">
        <v>52</v>
      </c>
      <c r="B47" s="56">
        <v>940587</v>
      </c>
      <c r="C47" s="56">
        <v>940587</v>
      </c>
      <c r="D47" s="56">
        <v>0</v>
      </c>
      <c r="E47" s="56">
        <v>0</v>
      </c>
      <c r="F47" s="56">
        <v>0</v>
      </c>
      <c r="G47" s="50"/>
      <c r="H47" s="91"/>
    </row>
    <row r="48" spans="1:8">
      <c r="A48" s="82" t="s">
        <v>53</v>
      </c>
      <c r="B48" s="56">
        <v>10134349</v>
      </c>
      <c r="C48" s="56">
        <v>10134349</v>
      </c>
      <c r="D48" s="56">
        <v>0</v>
      </c>
      <c r="E48" s="56">
        <v>0</v>
      </c>
      <c r="F48" s="56">
        <v>0</v>
      </c>
      <c r="G48" s="50"/>
      <c r="H48" s="91"/>
    </row>
    <row r="49" spans="1:8">
      <c r="A49" s="82" t="s">
        <v>54</v>
      </c>
      <c r="B49" s="56">
        <v>23583695</v>
      </c>
      <c r="C49" s="56">
        <v>23583695</v>
      </c>
      <c r="D49" s="56">
        <v>0</v>
      </c>
      <c r="E49" s="56">
        <v>0</v>
      </c>
      <c r="F49" s="56">
        <v>0</v>
      </c>
      <c r="G49" s="50"/>
      <c r="H49" s="91"/>
    </row>
    <row r="50" spans="1:8">
      <c r="A50" s="82" t="s">
        <v>55</v>
      </c>
      <c r="B50" s="56">
        <v>5651861</v>
      </c>
      <c r="C50" s="598">
        <v>5651861</v>
      </c>
      <c r="D50" s="56">
        <v>0</v>
      </c>
      <c r="E50" s="56">
        <v>0</v>
      </c>
      <c r="F50" s="56">
        <v>0</v>
      </c>
      <c r="G50" s="50"/>
      <c r="H50" s="91"/>
    </row>
    <row r="51" spans="1:8">
      <c r="A51" s="82" t="s">
        <v>56</v>
      </c>
      <c r="B51" s="56">
        <v>-748165</v>
      </c>
      <c r="C51" s="56">
        <v>-748165</v>
      </c>
      <c r="D51" s="56">
        <v>0</v>
      </c>
      <c r="E51" s="56">
        <v>0</v>
      </c>
      <c r="F51" s="56">
        <v>0</v>
      </c>
      <c r="G51" s="50"/>
      <c r="H51" s="91"/>
    </row>
    <row r="52" spans="1:8">
      <c r="A52" s="82" t="s">
        <v>57</v>
      </c>
      <c r="B52" s="56">
        <v>7487897</v>
      </c>
      <c r="C52" s="56">
        <v>7487897</v>
      </c>
      <c r="D52" s="56">
        <v>0</v>
      </c>
      <c r="E52" s="56">
        <v>0</v>
      </c>
      <c r="F52" s="56">
        <v>0</v>
      </c>
      <c r="G52" s="50"/>
      <c r="H52" s="91"/>
    </row>
    <row r="53" spans="1:8">
      <c r="A53" s="82" t="s">
        <v>58</v>
      </c>
      <c r="B53" s="56">
        <v>0</v>
      </c>
      <c r="C53" s="56">
        <v>0</v>
      </c>
      <c r="D53" s="56">
        <v>0</v>
      </c>
      <c r="E53" s="56">
        <v>0</v>
      </c>
      <c r="F53" s="56">
        <v>0</v>
      </c>
      <c r="G53" s="50"/>
      <c r="H53" s="91"/>
    </row>
    <row r="54" spans="1:8">
      <c r="A54" s="82" t="s">
        <v>59</v>
      </c>
      <c r="B54" s="56">
        <v>-16806559</v>
      </c>
      <c r="C54" s="56">
        <v>-1909134</v>
      </c>
      <c r="D54" s="56">
        <v>0</v>
      </c>
      <c r="E54" s="56">
        <v>-14897425</v>
      </c>
      <c r="F54" s="56">
        <v>0</v>
      </c>
      <c r="G54" s="50"/>
      <c r="H54" s="91"/>
    </row>
    <row r="55" spans="1:8">
      <c r="A55" s="82" t="s">
        <v>60</v>
      </c>
      <c r="B55" s="56">
        <v>-13638500</v>
      </c>
      <c r="C55" s="56">
        <v>-13638500</v>
      </c>
      <c r="D55" s="56">
        <v>0</v>
      </c>
      <c r="E55" s="56">
        <v>0</v>
      </c>
      <c r="F55" s="56">
        <v>0</v>
      </c>
      <c r="G55" s="50"/>
      <c r="H55" s="91"/>
    </row>
    <row r="56" spans="1:8">
      <c r="A56" s="82" t="s">
        <v>61</v>
      </c>
      <c r="B56" s="56">
        <v>0</v>
      </c>
      <c r="C56" s="56">
        <v>0</v>
      </c>
      <c r="D56" s="56">
        <v>0</v>
      </c>
      <c r="E56" s="56">
        <v>0</v>
      </c>
      <c r="F56" s="56">
        <v>0</v>
      </c>
      <c r="H56" s="91"/>
    </row>
  </sheetData>
  <mergeCells count="2">
    <mergeCell ref="A1:F1"/>
    <mergeCell ref="A2:A4"/>
  </mergeCells>
  <pageMargins left="0.7" right="0.7" top="0.75" bottom="0.75" header="0.3" footer="0.3"/>
  <pageSetup scale="82" orientation="portrait"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O56"/>
  <sheetViews>
    <sheetView topLeftCell="A33" workbookViewId="0">
      <selection activeCell="L48" sqref="L48:L49"/>
    </sheetView>
  </sheetViews>
  <sheetFormatPr defaultRowHeight="15"/>
  <cols>
    <col min="1" max="1" width="20.42578125" customWidth="1"/>
    <col min="2" max="2" width="15.28515625" customWidth="1"/>
    <col min="3" max="3" width="15.140625" customWidth="1"/>
    <col min="4" max="4" width="13.5703125" customWidth="1"/>
    <col min="5" max="5" width="16.28515625" customWidth="1"/>
    <col min="6" max="6" width="13.42578125" customWidth="1"/>
    <col min="7" max="7" width="13.7109375" bestFit="1" customWidth="1"/>
    <col min="8" max="8" width="12.28515625" customWidth="1"/>
    <col min="9" max="9" width="13.7109375" bestFit="1" customWidth="1"/>
    <col min="10" max="10" width="12.42578125" customWidth="1"/>
    <col min="11" max="11" width="13.42578125" customWidth="1"/>
    <col min="12" max="12" width="15" customWidth="1"/>
    <col min="13" max="13" width="9.5703125" bestFit="1" customWidth="1"/>
    <col min="14" max="14" width="13.7109375" customWidth="1"/>
    <col min="15" max="15" width="13.5703125" customWidth="1"/>
  </cols>
  <sheetData>
    <row r="1" spans="1:15">
      <c r="A1" s="524" t="s">
        <v>108</v>
      </c>
      <c r="B1" s="521"/>
      <c r="C1" s="521"/>
      <c r="D1" s="521"/>
      <c r="E1" s="521"/>
      <c r="F1" s="521"/>
      <c r="G1" s="521"/>
      <c r="H1" s="521"/>
      <c r="I1" s="521"/>
      <c r="J1" s="521"/>
      <c r="K1" s="521"/>
      <c r="L1" s="521"/>
      <c r="M1" s="521"/>
      <c r="N1" s="521"/>
      <c r="O1" s="522"/>
    </row>
    <row r="2" spans="1:15">
      <c r="A2" s="588" t="s">
        <v>10</v>
      </c>
      <c r="B2" s="51"/>
      <c r="C2" s="51"/>
      <c r="D2" s="51"/>
      <c r="E2" s="51"/>
      <c r="F2" s="51"/>
      <c r="G2" s="51"/>
      <c r="H2" s="51"/>
      <c r="I2" s="51"/>
      <c r="J2" s="51"/>
      <c r="K2" s="51"/>
      <c r="L2" s="51"/>
      <c r="M2" s="51"/>
      <c r="N2" s="51"/>
      <c r="O2" s="51"/>
    </row>
    <row r="3" spans="1:15" ht="48.75">
      <c r="A3" s="584"/>
      <c r="B3" s="51" t="s">
        <v>65</v>
      </c>
      <c r="C3" s="51" t="s">
        <v>78</v>
      </c>
      <c r="D3" s="51" t="s">
        <v>63</v>
      </c>
      <c r="E3" s="51" t="s">
        <v>64</v>
      </c>
      <c r="F3" s="51" t="s">
        <v>79</v>
      </c>
      <c r="G3" s="51" t="s">
        <v>67</v>
      </c>
      <c r="H3" s="51" t="s">
        <v>80</v>
      </c>
      <c r="I3" s="51" t="s">
        <v>81</v>
      </c>
      <c r="J3" s="51" t="s">
        <v>82</v>
      </c>
      <c r="K3" s="51" t="s">
        <v>89</v>
      </c>
      <c r="L3" s="51" t="s">
        <v>88</v>
      </c>
      <c r="M3" s="51" t="s">
        <v>68</v>
      </c>
      <c r="N3" s="51" t="s">
        <v>86</v>
      </c>
      <c r="O3" s="51" t="s">
        <v>69</v>
      </c>
    </row>
    <row r="4" spans="1:15">
      <c r="A4" s="584"/>
      <c r="B4" s="3"/>
      <c r="C4" s="3"/>
      <c r="D4" s="3"/>
      <c r="E4" s="3"/>
      <c r="F4" s="3"/>
      <c r="G4" s="3"/>
      <c r="H4" s="3"/>
      <c r="I4" s="51"/>
      <c r="J4" s="3"/>
      <c r="K4" s="3"/>
      <c r="L4" s="3"/>
      <c r="M4" s="3"/>
      <c r="N4" s="3"/>
      <c r="O4" s="3"/>
    </row>
    <row r="5" spans="1:15">
      <c r="A5" s="82" t="s">
        <v>77</v>
      </c>
      <c r="B5" s="56">
        <v>393314793</v>
      </c>
      <c r="C5" s="56">
        <v>246714319</v>
      </c>
      <c r="D5" s="56">
        <v>24001029</v>
      </c>
      <c r="E5" s="56">
        <v>11030</v>
      </c>
      <c r="F5" s="56">
        <v>0</v>
      </c>
      <c r="G5" s="56">
        <v>37734018</v>
      </c>
      <c r="H5" s="56">
        <v>0</v>
      </c>
      <c r="I5" s="56">
        <v>79875919</v>
      </c>
      <c r="J5" s="56">
        <v>1825000</v>
      </c>
      <c r="K5" s="56">
        <v>0</v>
      </c>
      <c r="L5" s="56">
        <v>-13998832</v>
      </c>
      <c r="M5" s="56">
        <v>0</v>
      </c>
      <c r="N5" s="56">
        <v>28593367</v>
      </c>
      <c r="O5" s="56">
        <v>-11441057</v>
      </c>
    </row>
    <row r="6" spans="1:15">
      <c r="A6" s="85" t="s">
        <v>11</v>
      </c>
      <c r="B6" s="56">
        <v>5296602</v>
      </c>
      <c r="C6" s="56">
        <v>0</v>
      </c>
      <c r="D6" s="56">
        <v>0</v>
      </c>
      <c r="E6" s="56">
        <v>0</v>
      </c>
      <c r="F6" s="56">
        <v>0</v>
      </c>
      <c r="G6" s="56">
        <v>0</v>
      </c>
      <c r="H6" s="56">
        <v>0</v>
      </c>
      <c r="I6" s="56">
        <v>5296603</v>
      </c>
      <c r="J6" s="56">
        <v>0</v>
      </c>
      <c r="K6" s="56">
        <v>0</v>
      </c>
      <c r="L6" s="56">
        <v>0</v>
      </c>
      <c r="M6" s="56">
        <v>0</v>
      </c>
      <c r="N6" s="56">
        <v>5567996</v>
      </c>
      <c r="O6" s="56">
        <v>-5567997</v>
      </c>
    </row>
    <row r="7" spans="1:15">
      <c r="A7" s="85" t="s">
        <v>12</v>
      </c>
      <c r="B7" s="56">
        <v>85415</v>
      </c>
      <c r="C7" s="56">
        <v>85415</v>
      </c>
      <c r="D7" s="56">
        <v>0</v>
      </c>
      <c r="E7" s="56">
        <v>0</v>
      </c>
      <c r="F7" s="56">
        <v>0</v>
      </c>
      <c r="G7" s="56">
        <v>0</v>
      </c>
      <c r="H7" s="56">
        <v>0</v>
      </c>
      <c r="I7" s="56">
        <v>0</v>
      </c>
      <c r="J7" s="56">
        <v>0</v>
      </c>
      <c r="K7" s="56">
        <v>0</v>
      </c>
      <c r="L7" s="56">
        <v>0</v>
      </c>
      <c r="M7" s="56">
        <v>0</v>
      </c>
      <c r="N7" s="56">
        <v>0</v>
      </c>
      <c r="O7" s="56">
        <v>0</v>
      </c>
    </row>
    <row r="8" spans="1:15">
      <c r="A8" s="85" t="s">
        <v>13</v>
      </c>
      <c r="B8" s="56">
        <v>0</v>
      </c>
      <c r="C8" s="56">
        <v>0</v>
      </c>
      <c r="D8" s="56">
        <v>0</v>
      </c>
      <c r="E8" s="56">
        <v>0</v>
      </c>
      <c r="F8" s="56">
        <v>0</v>
      </c>
      <c r="G8" s="56">
        <v>0</v>
      </c>
      <c r="H8" s="56">
        <v>0</v>
      </c>
      <c r="I8" s="56">
        <v>0</v>
      </c>
      <c r="J8" s="56">
        <v>0</v>
      </c>
      <c r="K8" s="56">
        <v>0</v>
      </c>
      <c r="L8" s="56">
        <v>0</v>
      </c>
      <c r="M8" s="56">
        <v>0</v>
      </c>
      <c r="N8" s="56">
        <v>0</v>
      </c>
      <c r="O8" s="56">
        <v>0</v>
      </c>
    </row>
    <row r="9" spans="1:15">
      <c r="A9" s="85" t="s">
        <v>14</v>
      </c>
      <c r="B9" s="56">
        <v>-601152</v>
      </c>
      <c r="C9" s="56">
        <v>-497347</v>
      </c>
      <c r="D9" s="56">
        <v>0</v>
      </c>
      <c r="E9" s="56">
        <v>0</v>
      </c>
      <c r="F9" s="56">
        <v>0</v>
      </c>
      <c r="G9" s="56">
        <v>0</v>
      </c>
      <c r="H9" s="56">
        <v>0</v>
      </c>
      <c r="I9" s="56">
        <v>-103805</v>
      </c>
      <c r="J9" s="56">
        <v>0</v>
      </c>
      <c r="K9" s="56">
        <v>0</v>
      </c>
      <c r="L9" s="56">
        <v>0</v>
      </c>
      <c r="M9" s="56">
        <v>0</v>
      </c>
      <c r="N9" s="56">
        <v>0</v>
      </c>
      <c r="O9" s="56">
        <v>0</v>
      </c>
    </row>
    <row r="10" spans="1:15">
      <c r="A10" s="85" t="s">
        <v>15</v>
      </c>
      <c r="B10" s="56">
        <v>52726347</v>
      </c>
      <c r="C10" s="56">
        <v>70257187</v>
      </c>
      <c r="D10" s="56">
        <v>0</v>
      </c>
      <c r="E10" s="56">
        <v>0</v>
      </c>
      <c r="F10" s="56">
        <v>0</v>
      </c>
      <c r="G10" s="56">
        <v>0</v>
      </c>
      <c r="H10" s="56">
        <v>0</v>
      </c>
      <c r="I10" s="56">
        <v>1127434</v>
      </c>
      <c r="J10" s="56">
        <v>0</v>
      </c>
      <c r="K10" s="56">
        <v>0</v>
      </c>
      <c r="L10" s="56">
        <v>-18658274</v>
      </c>
      <c r="M10" s="56">
        <v>0</v>
      </c>
      <c r="N10" s="56">
        <v>0</v>
      </c>
      <c r="O10" s="56">
        <v>0</v>
      </c>
    </row>
    <row r="11" spans="1:15">
      <c r="A11" s="85" t="s">
        <v>16</v>
      </c>
      <c r="B11" s="56">
        <v>0</v>
      </c>
      <c r="C11" s="56">
        <v>0</v>
      </c>
      <c r="D11" s="56">
        <v>0</v>
      </c>
      <c r="E11" s="56">
        <v>0</v>
      </c>
      <c r="F11" s="56">
        <v>0</v>
      </c>
      <c r="G11" s="56">
        <v>0</v>
      </c>
      <c r="H11" s="56">
        <v>0</v>
      </c>
      <c r="I11" s="56">
        <v>0</v>
      </c>
      <c r="J11" s="56">
        <v>0</v>
      </c>
      <c r="K11" s="56">
        <v>0</v>
      </c>
      <c r="L11" s="56">
        <v>0</v>
      </c>
      <c r="M11" s="56">
        <v>0</v>
      </c>
      <c r="N11" s="56">
        <v>0</v>
      </c>
      <c r="O11" s="56">
        <v>0</v>
      </c>
    </row>
    <row r="12" spans="1:15">
      <c r="A12" s="85" t="s">
        <v>17</v>
      </c>
      <c r="B12" s="56">
        <v>5198000</v>
      </c>
      <c r="C12" s="56">
        <v>-109550</v>
      </c>
      <c r="D12" s="56">
        <v>0</v>
      </c>
      <c r="E12" s="56">
        <v>0</v>
      </c>
      <c r="F12" s="56">
        <v>0</v>
      </c>
      <c r="G12" s="56">
        <v>0</v>
      </c>
      <c r="H12" s="56">
        <v>0</v>
      </c>
      <c r="I12" s="56">
        <v>5393027</v>
      </c>
      <c r="J12" s="56">
        <v>0</v>
      </c>
      <c r="K12" s="56">
        <v>0</v>
      </c>
      <c r="L12" s="56">
        <v>-85477</v>
      </c>
      <c r="M12" s="56">
        <v>0</v>
      </c>
      <c r="N12" s="56">
        <v>0</v>
      </c>
      <c r="O12" s="56">
        <v>0</v>
      </c>
    </row>
    <row r="13" spans="1:15">
      <c r="A13" s="85" t="s">
        <v>18</v>
      </c>
      <c r="B13" s="56">
        <v>1260791</v>
      </c>
      <c r="C13" s="56">
        <v>961649</v>
      </c>
      <c r="D13" s="56">
        <v>0</v>
      </c>
      <c r="E13" s="56">
        <v>0</v>
      </c>
      <c r="F13" s="56">
        <v>0</v>
      </c>
      <c r="G13" s="56">
        <v>0</v>
      </c>
      <c r="H13" s="56">
        <v>0</v>
      </c>
      <c r="I13" s="56">
        <v>-1525858</v>
      </c>
      <c r="J13" s="56">
        <v>1825000</v>
      </c>
      <c r="K13" s="56">
        <v>0</v>
      </c>
      <c r="L13" s="56">
        <v>0</v>
      </c>
      <c r="M13" s="56">
        <v>0</v>
      </c>
      <c r="N13" s="56">
        <v>0</v>
      </c>
      <c r="O13" s="56">
        <v>0</v>
      </c>
    </row>
    <row r="14" spans="1:15">
      <c r="A14" s="85" t="s">
        <v>19</v>
      </c>
      <c r="B14" s="56">
        <v>15460000</v>
      </c>
      <c r="C14" s="56">
        <v>0</v>
      </c>
      <c r="D14" s="56">
        <v>0</v>
      </c>
      <c r="E14" s="56">
        <v>0</v>
      </c>
      <c r="F14" s="56">
        <v>0</v>
      </c>
      <c r="G14" s="56">
        <v>0</v>
      </c>
      <c r="H14" s="56">
        <v>0</v>
      </c>
      <c r="I14" s="56">
        <v>0</v>
      </c>
      <c r="J14" s="56">
        <v>0</v>
      </c>
      <c r="K14" s="56">
        <v>0</v>
      </c>
      <c r="L14" s="56">
        <v>0</v>
      </c>
      <c r="M14" s="56">
        <v>0</v>
      </c>
      <c r="N14" s="56">
        <v>15460000</v>
      </c>
      <c r="O14" s="56">
        <v>0</v>
      </c>
    </row>
    <row r="15" spans="1:15">
      <c r="A15" s="85" t="s">
        <v>20</v>
      </c>
      <c r="B15" s="56">
        <v>14734052</v>
      </c>
      <c r="C15" s="56">
        <v>9548702</v>
      </c>
      <c r="D15" s="56">
        <v>0</v>
      </c>
      <c r="E15" s="56">
        <v>0</v>
      </c>
      <c r="F15" s="56">
        <v>0</v>
      </c>
      <c r="G15" s="56">
        <v>0</v>
      </c>
      <c r="H15" s="56">
        <v>0</v>
      </c>
      <c r="I15" s="56">
        <v>3862612</v>
      </c>
      <c r="J15" s="56">
        <v>0</v>
      </c>
      <c r="K15" s="56">
        <v>0</v>
      </c>
      <c r="L15" s="56">
        <v>1322738</v>
      </c>
      <c r="M15" s="56">
        <v>0</v>
      </c>
      <c r="N15" s="56">
        <v>0</v>
      </c>
      <c r="O15" s="56">
        <v>0</v>
      </c>
    </row>
    <row r="16" spans="1:15">
      <c r="A16" s="85" t="s">
        <v>21</v>
      </c>
      <c r="B16" s="56">
        <v>11519205</v>
      </c>
      <c r="C16" s="56">
        <v>-2149693</v>
      </c>
      <c r="D16" s="56">
        <v>0</v>
      </c>
      <c r="E16" s="56">
        <v>0</v>
      </c>
      <c r="F16" s="56">
        <v>0</v>
      </c>
      <c r="G16" s="56">
        <v>0</v>
      </c>
      <c r="H16" s="56">
        <v>0</v>
      </c>
      <c r="I16" s="56">
        <v>13748446</v>
      </c>
      <c r="J16" s="56">
        <v>0</v>
      </c>
      <c r="K16" s="56">
        <v>0</v>
      </c>
      <c r="L16" s="56">
        <v>-79548</v>
      </c>
      <c r="M16" s="56">
        <v>0</v>
      </c>
      <c r="N16" s="56">
        <v>0</v>
      </c>
      <c r="O16" s="56">
        <v>0</v>
      </c>
    </row>
    <row r="17" spans="1:15">
      <c r="A17" s="85" t="s">
        <v>22</v>
      </c>
      <c r="B17" s="56">
        <v>130130</v>
      </c>
      <c r="C17" s="56">
        <v>0</v>
      </c>
      <c r="D17" s="56">
        <v>0</v>
      </c>
      <c r="E17" s="56">
        <v>0</v>
      </c>
      <c r="F17" s="56">
        <v>0</v>
      </c>
      <c r="G17" s="56">
        <v>0</v>
      </c>
      <c r="H17" s="56">
        <v>0</v>
      </c>
      <c r="I17" s="56">
        <v>130130</v>
      </c>
      <c r="J17" s="56">
        <v>0</v>
      </c>
      <c r="K17" s="56">
        <v>0</v>
      </c>
      <c r="L17" s="56">
        <v>0</v>
      </c>
      <c r="M17" s="56">
        <v>0</v>
      </c>
      <c r="N17" s="56">
        <v>0</v>
      </c>
      <c r="O17" s="56">
        <v>0</v>
      </c>
    </row>
    <row r="18" spans="1:15">
      <c r="A18" s="85" t="s">
        <v>23</v>
      </c>
      <c r="B18" s="56">
        <v>787450</v>
      </c>
      <c r="C18" s="56">
        <v>787450</v>
      </c>
      <c r="D18" s="56">
        <v>0</v>
      </c>
      <c r="E18" s="56">
        <v>0</v>
      </c>
      <c r="F18" s="56">
        <v>0</v>
      </c>
      <c r="G18" s="56">
        <v>0</v>
      </c>
      <c r="H18" s="56">
        <v>0</v>
      </c>
      <c r="I18" s="56">
        <v>0</v>
      </c>
      <c r="J18" s="56">
        <v>0</v>
      </c>
      <c r="K18" s="56">
        <v>0</v>
      </c>
      <c r="L18" s="56">
        <v>0</v>
      </c>
      <c r="M18" s="56">
        <v>0</v>
      </c>
      <c r="N18" s="56">
        <v>0</v>
      </c>
      <c r="O18" s="56">
        <v>0</v>
      </c>
    </row>
    <row r="19" spans="1:15">
      <c r="A19" s="85" t="s">
        <v>24</v>
      </c>
      <c r="B19" s="56">
        <v>27706337</v>
      </c>
      <c r="C19" s="56">
        <v>24961217</v>
      </c>
      <c r="D19" s="56">
        <v>0</v>
      </c>
      <c r="E19" s="56">
        <v>0</v>
      </c>
      <c r="F19" s="56">
        <v>0</v>
      </c>
      <c r="G19" s="56">
        <v>0</v>
      </c>
      <c r="H19" s="56">
        <v>0</v>
      </c>
      <c r="I19" s="56">
        <v>2418382</v>
      </c>
      <c r="J19" s="56">
        <v>0</v>
      </c>
      <c r="K19" s="56">
        <v>0</v>
      </c>
      <c r="L19" s="56">
        <v>326738</v>
      </c>
      <c r="M19" s="56">
        <v>0</v>
      </c>
      <c r="N19" s="56">
        <v>0</v>
      </c>
      <c r="O19" s="56">
        <v>0</v>
      </c>
    </row>
    <row r="20" spans="1:15">
      <c r="A20" s="85" t="s">
        <v>25</v>
      </c>
      <c r="B20" s="56">
        <v>5097281</v>
      </c>
      <c r="C20" s="56">
        <v>0</v>
      </c>
      <c r="D20" s="56">
        <v>0</v>
      </c>
      <c r="E20" s="56">
        <v>0</v>
      </c>
      <c r="F20" s="56">
        <v>0</v>
      </c>
      <c r="G20" s="56">
        <v>0</v>
      </c>
      <c r="H20" s="56">
        <v>0</v>
      </c>
      <c r="I20" s="56">
        <v>0</v>
      </c>
      <c r="J20" s="56">
        <v>0</v>
      </c>
      <c r="K20" s="56">
        <v>0</v>
      </c>
      <c r="L20" s="56">
        <v>0</v>
      </c>
      <c r="M20" s="56">
        <v>0</v>
      </c>
      <c r="N20" s="56">
        <v>5097281</v>
      </c>
      <c r="O20" s="56">
        <v>0</v>
      </c>
    </row>
    <row r="21" spans="1:15">
      <c r="A21" s="85" t="s">
        <v>26</v>
      </c>
      <c r="B21" s="56">
        <v>30834</v>
      </c>
      <c r="C21" s="56">
        <v>21061</v>
      </c>
      <c r="D21" s="56">
        <v>0</v>
      </c>
      <c r="E21" s="56">
        <v>11</v>
      </c>
      <c r="F21" s="56">
        <v>0</v>
      </c>
      <c r="G21" s="56">
        <v>0</v>
      </c>
      <c r="H21" s="56">
        <v>0</v>
      </c>
      <c r="I21" s="56">
        <v>0</v>
      </c>
      <c r="J21" s="56">
        <v>0</v>
      </c>
      <c r="K21" s="56">
        <v>0</v>
      </c>
      <c r="L21" s="56">
        <v>9762</v>
      </c>
      <c r="M21" s="56">
        <v>0</v>
      </c>
      <c r="N21" s="56">
        <v>0</v>
      </c>
      <c r="O21" s="56">
        <v>0</v>
      </c>
    </row>
    <row r="22" spans="1:15">
      <c r="A22" s="85" t="s">
        <v>27</v>
      </c>
      <c r="B22" s="56">
        <v>0</v>
      </c>
      <c r="C22" s="56">
        <v>0</v>
      </c>
      <c r="D22" s="56">
        <v>0</v>
      </c>
      <c r="E22" s="56">
        <v>0</v>
      </c>
      <c r="F22" s="56">
        <v>0</v>
      </c>
      <c r="G22" s="56">
        <v>0</v>
      </c>
      <c r="H22" s="56">
        <v>0</v>
      </c>
      <c r="I22" s="56">
        <v>0</v>
      </c>
      <c r="J22" s="56">
        <v>0</v>
      </c>
      <c r="K22" s="56">
        <v>0</v>
      </c>
      <c r="L22" s="56">
        <v>0</v>
      </c>
      <c r="M22" s="56">
        <v>0</v>
      </c>
      <c r="N22" s="56">
        <v>0</v>
      </c>
      <c r="O22" s="56">
        <v>0</v>
      </c>
    </row>
    <row r="23" spans="1:15">
      <c r="A23" s="85" t="s">
        <v>28</v>
      </c>
      <c r="B23" s="56">
        <v>482499</v>
      </c>
      <c r="C23" s="56">
        <v>1632029</v>
      </c>
      <c r="D23" s="56">
        <v>0</v>
      </c>
      <c r="E23" s="56">
        <v>0</v>
      </c>
      <c r="F23" s="56">
        <v>0</v>
      </c>
      <c r="G23" s="56">
        <v>0</v>
      </c>
      <c r="H23" s="56">
        <v>0</v>
      </c>
      <c r="I23" s="56">
        <v>0</v>
      </c>
      <c r="J23" s="56">
        <v>0</v>
      </c>
      <c r="K23" s="56">
        <v>0</v>
      </c>
      <c r="L23" s="56">
        <v>-982533</v>
      </c>
      <c r="M23" s="56">
        <v>0</v>
      </c>
      <c r="N23" s="56">
        <v>0</v>
      </c>
      <c r="O23" s="56">
        <v>-166997</v>
      </c>
    </row>
    <row r="24" spans="1:15">
      <c r="A24" s="85" t="s">
        <v>29</v>
      </c>
      <c r="B24" s="56">
        <v>0</v>
      </c>
      <c r="C24" s="56">
        <v>0</v>
      </c>
      <c r="D24" s="56">
        <v>0</v>
      </c>
      <c r="E24" s="56">
        <v>0</v>
      </c>
      <c r="F24" s="56">
        <v>0</v>
      </c>
      <c r="G24" s="56">
        <v>0</v>
      </c>
      <c r="H24" s="56">
        <v>0</v>
      </c>
      <c r="I24" s="56">
        <v>0</v>
      </c>
      <c r="J24" s="56">
        <v>0</v>
      </c>
      <c r="K24" s="56">
        <v>0</v>
      </c>
      <c r="L24" s="56">
        <v>0</v>
      </c>
      <c r="M24" s="56">
        <v>0</v>
      </c>
      <c r="N24" s="56">
        <v>0</v>
      </c>
      <c r="O24" s="56">
        <v>0</v>
      </c>
    </row>
    <row r="25" spans="1:15">
      <c r="A25" s="85" t="s">
        <v>30</v>
      </c>
      <c r="B25" s="56">
        <v>0</v>
      </c>
      <c r="C25" s="56">
        <v>0</v>
      </c>
      <c r="D25" s="56">
        <v>0</v>
      </c>
      <c r="E25" s="56">
        <v>0</v>
      </c>
      <c r="F25" s="56">
        <v>0</v>
      </c>
      <c r="G25" s="56">
        <v>0</v>
      </c>
      <c r="H25" s="56">
        <v>0</v>
      </c>
      <c r="I25" s="56">
        <v>0</v>
      </c>
      <c r="J25" s="56">
        <v>0</v>
      </c>
      <c r="K25" s="56">
        <v>0</v>
      </c>
      <c r="L25" s="56">
        <v>0</v>
      </c>
      <c r="M25" s="56">
        <v>0</v>
      </c>
      <c r="N25" s="56">
        <v>0</v>
      </c>
      <c r="O25" s="56">
        <v>0</v>
      </c>
    </row>
    <row r="26" spans="1:15">
      <c r="A26" s="85" t="s">
        <v>31</v>
      </c>
      <c r="B26" s="56">
        <v>0</v>
      </c>
      <c r="C26" s="56">
        <v>0</v>
      </c>
      <c r="D26" s="56">
        <v>0</v>
      </c>
      <c r="E26" s="56">
        <v>0</v>
      </c>
      <c r="F26" s="56">
        <v>0</v>
      </c>
      <c r="G26" s="56">
        <v>0</v>
      </c>
      <c r="H26" s="56">
        <v>0</v>
      </c>
      <c r="I26" s="56">
        <v>0</v>
      </c>
      <c r="J26" s="56">
        <v>0</v>
      </c>
      <c r="K26" s="56">
        <v>0</v>
      </c>
      <c r="L26" s="56">
        <v>0</v>
      </c>
      <c r="M26" s="56">
        <v>0</v>
      </c>
      <c r="N26" s="56">
        <v>0</v>
      </c>
      <c r="O26" s="56">
        <v>0</v>
      </c>
    </row>
    <row r="27" spans="1:15">
      <c r="A27" s="85" t="s">
        <v>32</v>
      </c>
      <c r="B27" s="56">
        <v>0</v>
      </c>
      <c r="C27" s="56">
        <v>0</v>
      </c>
      <c r="D27" s="56">
        <v>0</v>
      </c>
      <c r="E27" s="56">
        <v>0</v>
      </c>
      <c r="F27" s="56">
        <v>0</v>
      </c>
      <c r="G27" s="56">
        <v>0</v>
      </c>
      <c r="H27" s="56">
        <v>0</v>
      </c>
      <c r="I27" s="56">
        <v>0</v>
      </c>
      <c r="J27" s="56">
        <v>0</v>
      </c>
      <c r="K27" s="56">
        <v>0</v>
      </c>
      <c r="L27" s="56">
        <v>0</v>
      </c>
      <c r="M27" s="56">
        <v>0</v>
      </c>
      <c r="N27" s="56">
        <v>0</v>
      </c>
      <c r="O27" s="56">
        <v>0</v>
      </c>
    </row>
    <row r="28" spans="1:15">
      <c r="A28" s="85" t="s">
        <v>33</v>
      </c>
      <c r="B28" s="56">
        <v>2647189</v>
      </c>
      <c r="C28" s="56">
        <v>2647189</v>
      </c>
      <c r="D28" s="56">
        <v>0</v>
      </c>
      <c r="E28" s="56">
        <v>0</v>
      </c>
      <c r="F28" s="56">
        <v>0</v>
      </c>
      <c r="G28" s="56">
        <v>0</v>
      </c>
      <c r="H28" s="56">
        <v>0</v>
      </c>
      <c r="I28" s="56">
        <v>0</v>
      </c>
      <c r="J28" s="56">
        <v>0</v>
      </c>
      <c r="K28" s="56">
        <v>0</v>
      </c>
      <c r="L28" s="56">
        <v>0</v>
      </c>
      <c r="M28" s="56">
        <v>0</v>
      </c>
      <c r="N28" s="56">
        <v>1327000</v>
      </c>
      <c r="O28" s="56">
        <v>-1327000</v>
      </c>
    </row>
    <row r="29" spans="1:15">
      <c r="A29" s="85" t="s">
        <v>34</v>
      </c>
      <c r="B29" s="56">
        <v>20539807</v>
      </c>
      <c r="C29" s="56">
        <v>6664991</v>
      </c>
      <c r="D29" s="56">
        <v>0</v>
      </c>
      <c r="E29" s="56">
        <v>584</v>
      </c>
      <c r="F29" s="56">
        <v>0</v>
      </c>
      <c r="G29" s="56">
        <v>0</v>
      </c>
      <c r="H29" s="56">
        <v>0</v>
      </c>
      <c r="I29" s="56">
        <v>13829272</v>
      </c>
      <c r="J29" s="56">
        <v>0</v>
      </c>
      <c r="K29" s="56">
        <v>0</v>
      </c>
      <c r="L29" s="56">
        <v>44960</v>
      </c>
      <c r="M29" s="56">
        <v>0</v>
      </c>
      <c r="N29" s="56">
        <v>0</v>
      </c>
      <c r="O29" s="56">
        <v>0</v>
      </c>
    </row>
    <row r="30" spans="1:15">
      <c r="A30" s="85" t="s">
        <v>35</v>
      </c>
      <c r="B30" s="56">
        <v>18282444</v>
      </c>
      <c r="C30" s="56">
        <v>16994132</v>
      </c>
      <c r="D30" s="56">
        <v>0</v>
      </c>
      <c r="E30" s="56">
        <v>0</v>
      </c>
      <c r="F30" s="56">
        <v>0</v>
      </c>
      <c r="G30" s="56">
        <v>0</v>
      </c>
      <c r="H30" s="56">
        <v>0</v>
      </c>
      <c r="I30" s="56">
        <v>0</v>
      </c>
      <c r="J30" s="56">
        <v>0</v>
      </c>
      <c r="K30" s="56">
        <v>0</v>
      </c>
      <c r="L30" s="56">
        <v>1288312</v>
      </c>
      <c r="M30" s="56">
        <v>0</v>
      </c>
      <c r="N30" s="56">
        <v>0</v>
      </c>
      <c r="O30" s="56">
        <v>0</v>
      </c>
    </row>
    <row r="31" spans="1:15">
      <c r="A31" s="85" t="s">
        <v>36</v>
      </c>
      <c r="B31" s="56">
        <v>18035264</v>
      </c>
      <c r="C31" s="56">
        <v>2562234</v>
      </c>
      <c r="D31" s="56">
        <v>0</v>
      </c>
      <c r="E31" s="56">
        <v>0</v>
      </c>
      <c r="F31" s="56">
        <v>0</v>
      </c>
      <c r="G31" s="56">
        <v>0</v>
      </c>
      <c r="H31" s="56">
        <v>0</v>
      </c>
      <c r="I31" s="56">
        <v>15473030</v>
      </c>
      <c r="J31" s="56">
        <v>0</v>
      </c>
      <c r="K31" s="56">
        <v>0</v>
      </c>
      <c r="L31" s="56">
        <v>0</v>
      </c>
      <c r="M31" s="56">
        <v>0</v>
      </c>
      <c r="N31" s="56">
        <v>0</v>
      </c>
      <c r="O31" s="56">
        <v>0</v>
      </c>
    </row>
    <row r="32" spans="1:15">
      <c r="A32" s="85" t="s">
        <v>37</v>
      </c>
      <c r="B32" s="56">
        <v>457554</v>
      </c>
      <c r="C32" s="56">
        <v>452280</v>
      </c>
      <c r="D32" s="56">
        <v>0</v>
      </c>
      <c r="E32" s="56">
        <v>0</v>
      </c>
      <c r="F32" s="56">
        <v>0</v>
      </c>
      <c r="G32" s="56">
        <v>0</v>
      </c>
      <c r="H32" s="56">
        <v>0</v>
      </c>
      <c r="I32" s="56">
        <v>5274</v>
      </c>
      <c r="J32" s="56">
        <v>0</v>
      </c>
      <c r="K32" s="56">
        <v>0</v>
      </c>
      <c r="L32" s="56">
        <v>0</v>
      </c>
      <c r="M32" s="56">
        <v>0</v>
      </c>
      <c r="N32" s="56">
        <v>0</v>
      </c>
      <c r="O32" s="56">
        <v>0</v>
      </c>
    </row>
    <row r="33" spans="1:15">
      <c r="A33" s="85" t="s">
        <v>38</v>
      </c>
      <c r="B33" s="56">
        <v>13584887</v>
      </c>
      <c r="C33" s="56">
        <v>13584887</v>
      </c>
      <c r="D33" s="56">
        <v>0</v>
      </c>
      <c r="E33" s="56">
        <v>0</v>
      </c>
      <c r="F33" s="56">
        <v>0</v>
      </c>
      <c r="G33" s="56">
        <v>0</v>
      </c>
      <c r="H33" s="56">
        <v>0</v>
      </c>
      <c r="I33" s="56">
        <v>0</v>
      </c>
      <c r="J33" s="56">
        <v>0</v>
      </c>
      <c r="K33" s="56">
        <v>0</v>
      </c>
      <c r="L33" s="56">
        <v>0</v>
      </c>
      <c r="M33" s="56">
        <v>0</v>
      </c>
      <c r="N33" s="56">
        <v>0</v>
      </c>
      <c r="O33" s="56">
        <v>0</v>
      </c>
    </row>
    <row r="34" spans="1:15">
      <c r="A34" s="85" t="s">
        <v>39</v>
      </c>
      <c r="B34" s="56">
        <v>0</v>
      </c>
      <c r="C34" s="56">
        <v>0</v>
      </c>
      <c r="D34" s="56">
        <v>0</v>
      </c>
      <c r="E34" s="56">
        <v>0</v>
      </c>
      <c r="F34" s="56">
        <v>0</v>
      </c>
      <c r="G34" s="56">
        <v>0</v>
      </c>
      <c r="H34" s="56">
        <v>0</v>
      </c>
      <c r="I34" s="56">
        <v>0</v>
      </c>
      <c r="J34" s="56">
        <v>0</v>
      </c>
      <c r="K34" s="56">
        <v>0</v>
      </c>
      <c r="L34" s="56">
        <v>0</v>
      </c>
      <c r="M34" s="56">
        <v>0</v>
      </c>
      <c r="N34" s="56">
        <v>0</v>
      </c>
      <c r="O34" s="56">
        <v>0</v>
      </c>
    </row>
    <row r="35" spans="1:15">
      <c r="A35" s="85" t="s">
        <v>40</v>
      </c>
      <c r="B35" s="56">
        <v>0</v>
      </c>
      <c r="C35" s="56">
        <v>0</v>
      </c>
      <c r="D35" s="56">
        <v>0</v>
      </c>
      <c r="E35" s="56">
        <v>0</v>
      </c>
      <c r="F35" s="56">
        <v>0</v>
      </c>
      <c r="G35" s="56">
        <v>0</v>
      </c>
      <c r="H35" s="56">
        <v>0</v>
      </c>
      <c r="I35" s="56">
        <v>0</v>
      </c>
      <c r="J35" s="56">
        <v>0</v>
      </c>
      <c r="K35" s="56">
        <v>0</v>
      </c>
      <c r="L35" s="56">
        <v>0</v>
      </c>
      <c r="M35" s="56">
        <v>0</v>
      </c>
      <c r="N35" s="56">
        <v>0</v>
      </c>
      <c r="O35" s="56">
        <v>0</v>
      </c>
    </row>
    <row r="36" spans="1:15">
      <c r="A36" s="85" t="s">
        <v>41</v>
      </c>
      <c r="B36" s="56">
        <v>15903185</v>
      </c>
      <c r="C36" s="56">
        <v>-62989</v>
      </c>
      <c r="D36" s="56">
        <v>0</v>
      </c>
      <c r="E36" s="56">
        <v>0</v>
      </c>
      <c r="F36" s="56">
        <v>0</v>
      </c>
      <c r="G36" s="56">
        <v>15813482</v>
      </c>
      <c r="H36" s="56">
        <v>0</v>
      </c>
      <c r="I36" s="56">
        <v>152692</v>
      </c>
      <c r="J36" s="56">
        <v>0</v>
      </c>
      <c r="K36" s="56">
        <v>0</v>
      </c>
      <c r="L36" s="56">
        <v>0</v>
      </c>
      <c r="M36" s="56">
        <v>0</v>
      </c>
      <c r="N36" s="56">
        <v>0</v>
      </c>
      <c r="O36" s="56">
        <v>0</v>
      </c>
    </row>
    <row r="37" spans="1:15">
      <c r="A37" s="85" t="s">
        <v>42</v>
      </c>
      <c r="B37" s="56">
        <v>0</v>
      </c>
      <c r="C37" s="56">
        <v>0</v>
      </c>
      <c r="D37" s="56">
        <v>0</v>
      </c>
      <c r="E37" s="56">
        <v>0</v>
      </c>
      <c r="F37" s="56">
        <v>0</v>
      </c>
      <c r="G37" s="56">
        <v>0</v>
      </c>
      <c r="H37" s="56">
        <v>0</v>
      </c>
      <c r="I37" s="56">
        <v>0</v>
      </c>
      <c r="J37" s="56">
        <v>0</v>
      </c>
      <c r="K37" s="56">
        <v>0</v>
      </c>
      <c r="L37" s="56">
        <v>0</v>
      </c>
      <c r="M37" s="56">
        <v>0</v>
      </c>
      <c r="N37" s="56">
        <v>0</v>
      </c>
      <c r="O37" s="56">
        <v>0</v>
      </c>
    </row>
    <row r="38" spans="1:15">
      <c r="A38" s="85" t="s">
        <v>43</v>
      </c>
      <c r="B38" s="56">
        <v>5531987</v>
      </c>
      <c r="C38" s="56">
        <v>5911236</v>
      </c>
      <c r="D38" s="56">
        <v>0</v>
      </c>
      <c r="E38" s="56">
        <v>0</v>
      </c>
      <c r="F38" s="56">
        <v>0</v>
      </c>
      <c r="G38" s="56">
        <v>0</v>
      </c>
      <c r="H38" s="56">
        <v>0</v>
      </c>
      <c r="I38" s="56">
        <v>-455669</v>
      </c>
      <c r="J38" s="56">
        <v>0</v>
      </c>
      <c r="K38" s="56">
        <v>0</v>
      </c>
      <c r="L38" s="56">
        <v>76420</v>
      </c>
      <c r="M38" s="56">
        <v>0</v>
      </c>
      <c r="N38" s="56">
        <v>0</v>
      </c>
      <c r="O38" s="56">
        <v>0</v>
      </c>
    </row>
    <row r="39" spans="1:15">
      <c r="A39" s="85" t="s">
        <v>44</v>
      </c>
      <c r="B39" s="56">
        <v>68164558</v>
      </c>
      <c r="C39" s="56">
        <v>44461432</v>
      </c>
      <c r="D39" s="56">
        <v>23625329</v>
      </c>
      <c r="E39" s="56">
        <v>0</v>
      </c>
      <c r="F39" s="56">
        <v>0</v>
      </c>
      <c r="G39" s="56">
        <v>0</v>
      </c>
      <c r="H39" s="56">
        <v>0</v>
      </c>
      <c r="I39" s="56">
        <v>0</v>
      </c>
      <c r="J39" s="56">
        <v>0</v>
      </c>
      <c r="K39" s="56">
        <v>0</v>
      </c>
      <c r="L39" s="56">
        <v>77797</v>
      </c>
      <c r="M39" s="56">
        <v>0</v>
      </c>
      <c r="N39" s="56">
        <v>0</v>
      </c>
      <c r="O39" s="56">
        <v>0</v>
      </c>
    </row>
    <row r="40" spans="1:15">
      <c r="A40" s="85" t="s">
        <v>45</v>
      </c>
      <c r="B40" s="56">
        <v>174062</v>
      </c>
      <c r="C40" s="56">
        <v>163627</v>
      </c>
      <c r="D40" s="56">
        <v>0</v>
      </c>
      <c r="E40" s="56">
        <v>10435</v>
      </c>
      <c r="F40" s="56">
        <v>0</v>
      </c>
      <c r="G40" s="56">
        <v>0</v>
      </c>
      <c r="H40" s="56">
        <v>0</v>
      </c>
      <c r="I40" s="56">
        <v>0</v>
      </c>
      <c r="J40" s="56">
        <v>0</v>
      </c>
      <c r="K40" s="56">
        <v>0</v>
      </c>
      <c r="L40" s="56">
        <v>0</v>
      </c>
      <c r="M40" s="56">
        <v>0</v>
      </c>
      <c r="N40" s="56">
        <v>0</v>
      </c>
      <c r="O40" s="56">
        <v>0</v>
      </c>
    </row>
    <row r="41" spans="1:15">
      <c r="A41" s="85" t="s">
        <v>46</v>
      </c>
      <c r="B41" s="56">
        <v>495456</v>
      </c>
      <c r="C41" s="56">
        <v>495456</v>
      </c>
      <c r="D41" s="56">
        <v>0</v>
      </c>
      <c r="E41" s="56">
        <v>0</v>
      </c>
      <c r="F41" s="56">
        <v>0</v>
      </c>
      <c r="G41" s="56">
        <v>0</v>
      </c>
      <c r="H41" s="56">
        <v>0</v>
      </c>
      <c r="I41" s="56">
        <v>0</v>
      </c>
      <c r="J41" s="56">
        <v>0</v>
      </c>
      <c r="K41" s="56">
        <v>0</v>
      </c>
      <c r="L41" s="56">
        <v>0</v>
      </c>
      <c r="M41" s="56">
        <v>0</v>
      </c>
      <c r="N41" s="56">
        <v>0</v>
      </c>
      <c r="O41" s="56">
        <v>0</v>
      </c>
    </row>
    <row r="42" spans="1:15">
      <c r="A42" s="85" t="s">
        <v>47</v>
      </c>
      <c r="B42" s="56">
        <v>5383905</v>
      </c>
      <c r="C42" s="56">
        <v>1058277</v>
      </c>
      <c r="D42" s="56">
        <v>0</v>
      </c>
      <c r="E42" s="56">
        <v>0</v>
      </c>
      <c r="F42" s="56">
        <v>0</v>
      </c>
      <c r="G42" s="56">
        <v>0</v>
      </c>
      <c r="H42" s="56">
        <v>0</v>
      </c>
      <c r="I42" s="56">
        <v>4325628</v>
      </c>
      <c r="J42" s="56">
        <v>0</v>
      </c>
      <c r="K42" s="56">
        <v>0</v>
      </c>
      <c r="L42" s="56">
        <v>0</v>
      </c>
      <c r="M42" s="56">
        <v>0</v>
      </c>
      <c r="N42" s="56">
        <v>0</v>
      </c>
      <c r="O42" s="56">
        <v>0</v>
      </c>
    </row>
    <row r="43" spans="1:15">
      <c r="A43" s="85" t="s">
        <v>48</v>
      </c>
      <c r="B43" s="56">
        <v>0</v>
      </c>
      <c r="C43" s="56">
        <v>0</v>
      </c>
      <c r="D43" s="56">
        <v>0</v>
      </c>
      <c r="E43" s="56">
        <v>0</v>
      </c>
      <c r="F43" s="56">
        <v>0</v>
      </c>
      <c r="G43" s="56">
        <v>0</v>
      </c>
      <c r="H43" s="56">
        <v>0</v>
      </c>
      <c r="I43" s="56">
        <v>0</v>
      </c>
      <c r="J43" s="56">
        <v>0</v>
      </c>
      <c r="K43" s="56">
        <v>0</v>
      </c>
      <c r="L43" s="56">
        <v>0</v>
      </c>
      <c r="M43" s="56">
        <v>0</v>
      </c>
      <c r="N43" s="56">
        <v>0</v>
      </c>
      <c r="O43" s="56">
        <v>0</v>
      </c>
    </row>
    <row r="44" spans="1:15">
      <c r="A44" s="85" t="s">
        <v>49</v>
      </c>
      <c r="B44" s="56">
        <v>19205174</v>
      </c>
      <c r="C44" s="56">
        <v>16508389</v>
      </c>
      <c r="D44" s="56">
        <v>0</v>
      </c>
      <c r="E44" s="56">
        <v>0</v>
      </c>
      <c r="F44" s="56">
        <v>0</v>
      </c>
      <c r="G44" s="56">
        <v>0</v>
      </c>
      <c r="H44" s="56">
        <v>0</v>
      </c>
      <c r="I44" s="56">
        <v>2696785</v>
      </c>
      <c r="J44" s="56">
        <v>0</v>
      </c>
      <c r="K44" s="56">
        <v>0</v>
      </c>
      <c r="L44" s="56">
        <v>0</v>
      </c>
      <c r="M44" s="56">
        <v>0</v>
      </c>
      <c r="N44" s="56">
        <v>0</v>
      </c>
      <c r="O44" s="56">
        <v>0</v>
      </c>
    </row>
    <row r="45" spans="1:15">
      <c r="A45" s="86" t="s">
        <v>50</v>
      </c>
      <c r="B45" s="56">
        <v>3681788</v>
      </c>
      <c r="C45" s="56">
        <v>2860454</v>
      </c>
      <c r="D45" s="56">
        <v>375700</v>
      </c>
      <c r="E45" s="56">
        <v>0</v>
      </c>
      <c r="F45" s="56">
        <v>0</v>
      </c>
      <c r="G45" s="56">
        <v>0</v>
      </c>
      <c r="H45" s="56">
        <v>0</v>
      </c>
      <c r="I45" s="56">
        <v>0</v>
      </c>
      <c r="J45" s="56">
        <v>0</v>
      </c>
      <c r="K45" s="56">
        <v>0</v>
      </c>
      <c r="L45" s="56">
        <v>113781</v>
      </c>
      <c r="M45" s="56">
        <v>0</v>
      </c>
      <c r="N45" s="56">
        <v>805031</v>
      </c>
      <c r="O45" s="56">
        <v>-473178</v>
      </c>
    </row>
    <row r="46" spans="1:15">
      <c r="A46" s="85" t="s">
        <v>51</v>
      </c>
      <c r="B46" s="56">
        <v>-1862578</v>
      </c>
      <c r="C46" s="56">
        <v>-1862578</v>
      </c>
      <c r="D46" s="56">
        <v>0</v>
      </c>
      <c r="E46" s="56">
        <v>0</v>
      </c>
      <c r="F46" s="56">
        <v>0</v>
      </c>
      <c r="G46" s="56">
        <v>0</v>
      </c>
      <c r="H46" s="56">
        <v>0</v>
      </c>
      <c r="I46" s="56">
        <v>0</v>
      </c>
      <c r="J46" s="56">
        <v>0</v>
      </c>
      <c r="K46" s="56">
        <v>0</v>
      </c>
      <c r="L46" s="56">
        <v>0</v>
      </c>
      <c r="M46" s="56">
        <v>0</v>
      </c>
      <c r="N46" s="56">
        <v>0</v>
      </c>
      <c r="O46" s="56">
        <v>0</v>
      </c>
    </row>
    <row r="47" spans="1:15">
      <c r="A47" s="85" t="s">
        <v>52</v>
      </c>
      <c r="B47" s="56">
        <v>790146</v>
      </c>
      <c r="C47" s="56">
        <v>207175</v>
      </c>
      <c r="D47" s="56">
        <v>0</v>
      </c>
      <c r="E47" s="56">
        <v>0</v>
      </c>
      <c r="F47" s="56">
        <v>0</v>
      </c>
      <c r="G47" s="56">
        <v>0</v>
      </c>
      <c r="H47" s="56">
        <v>0</v>
      </c>
      <c r="I47" s="56">
        <v>582971</v>
      </c>
      <c r="J47" s="56">
        <v>0</v>
      </c>
      <c r="K47" s="56">
        <v>0</v>
      </c>
      <c r="L47" s="56">
        <v>0</v>
      </c>
      <c r="M47" s="56">
        <v>0</v>
      </c>
      <c r="N47" s="56">
        <v>0</v>
      </c>
      <c r="O47" s="56">
        <v>0</v>
      </c>
    </row>
    <row r="48" spans="1:15">
      <c r="A48" s="85" t="s">
        <v>53</v>
      </c>
      <c r="B48" s="56">
        <v>9040732</v>
      </c>
      <c r="C48" s="56">
        <v>9040732</v>
      </c>
      <c r="D48" s="56">
        <v>0</v>
      </c>
      <c r="E48" s="56">
        <v>0</v>
      </c>
      <c r="F48" s="56">
        <v>0</v>
      </c>
      <c r="G48" s="56">
        <v>0</v>
      </c>
      <c r="H48" s="56">
        <v>0</v>
      </c>
      <c r="I48" s="56">
        <v>0</v>
      </c>
      <c r="J48" s="56">
        <v>0</v>
      </c>
      <c r="K48" s="56">
        <v>0</v>
      </c>
      <c r="L48" s="598">
        <v>0</v>
      </c>
      <c r="M48" s="56">
        <v>0</v>
      </c>
      <c r="N48" s="56">
        <v>0</v>
      </c>
      <c r="O48" s="56">
        <v>0</v>
      </c>
    </row>
    <row r="49" spans="1:15">
      <c r="A49" s="85" t="s">
        <v>54</v>
      </c>
      <c r="B49" s="56">
        <v>1513992</v>
      </c>
      <c r="C49" s="56">
        <v>1513497</v>
      </c>
      <c r="D49" s="56">
        <v>0</v>
      </c>
      <c r="E49" s="56">
        <v>0</v>
      </c>
      <c r="F49" s="56">
        <v>0</v>
      </c>
      <c r="G49" s="56">
        <v>0</v>
      </c>
      <c r="H49" s="56">
        <v>0</v>
      </c>
      <c r="I49" s="56">
        <v>0</v>
      </c>
      <c r="J49" s="56">
        <v>0</v>
      </c>
      <c r="K49" s="56">
        <v>0</v>
      </c>
      <c r="L49" s="598">
        <v>495</v>
      </c>
      <c r="M49" s="56">
        <v>0</v>
      </c>
      <c r="N49" s="56">
        <v>0</v>
      </c>
      <c r="O49" s="56">
        <v>0</v>
      </c>
    </row>
    <row r="50" spans="1:15">
      <c r="A50" s="85" t="s">
        <v>55</v>
      </c>
      <c r="B50" s="56">
        <v>3053047</v>
      </c>
      <c r="C50" s="56">
        <v>1441904</v>
      </c>
      <c r="D50" s="56">
        <v>0</v>
      </c>
      <c r="E50" s="56">
        <v>0</v>
      </c>
      <c r="F50" s="56">
        <v>0</v>
      </c>
      <c r="G50" s="56">
        <v>0</v>
      </c>
      <c r="H50" s="56">
        <v>0</v>
      </c>
      <c r="I50" s="56">
        <v>1210530</v>
      </c>
      <c r="J50" s="56">
        <v>0</v>
      </c>
      <c r="K50" s="56">
        <v>0</v>
      </c>
      <c r="L50" s="56">
        <v>400613</v>
      </c>
      <c r="M50" s="56">
        <v>0</v>
      </c>
      <c r="N50" s="56">
        <v>0</v>
      </c>
      <c r="O50" s="56">
        <v>0</v>
      </c>
    </row>
    <row r="51" spans="1:15">
      <c r="A51" s="85" t="s">
        <v>56</v>
      </c>
      <c r="B51" s="56">
        <v>734451</v>
      </c>
      <c r="C51" s="56">
        <v>0</v>
      </c>
      <c r="D51" s="56">
        <v>0</v>
      </c>
      <c r="E51" s="56">
        <v>0</v>
      </c>
      <c r="F51" s="56">
        <v>0</v>
      </c>
      <c r="G51" s="56">
        <v>238036</v>
      </c>
      <c r="H51" s="56">
        <v>0</v>
      </c>
      <c r="I51" s="56">
        <v>496415</v>
      </c>
      <c r="J51" s="56">
        <v>0</v>
      </c>
      <c r="K51" s="56">
        <v>0</v>
      </c>
      <c r="L51" s="56">
        <v>0</v>
      </c>
      <c r="M51" s="56">
        <v>0</v>
      </c>
      <c r="N51" s="56">
        <v>0</v>
      </c>
      <c r="O51" s="56">
        <v>0</v>
      </c>
    </row>
    <row r="52" spans="1:15">
      <c r="A52" s="85" t="s">
        <v>57</v>
      </c>
      <c r="B52" s="56">
        <v>0</v>
      </c>
      <c r="C52" s="56">
        <v>0</v>
      </c>
      <c r="D52" s="56">
        <v>0</v>
      </c>
      <c r="E52" s="56">
        <v>0</v>
      </c>
      <c r="F52" s="56">
        <v>0</v>
      </c>
      <c r="G52" s="56">
        <v>0</v>
      </c>
      <c r="H52" s="56">
        <v>0</v>
      </c>
      <c r="I52" s="56">
        <v>0</v>
      </c>
      <c r="J52" s="56">
        <v>0</v>
      </c>
      <c r="K52" s="56">
        <v>0</v>
      </c>
      <c r="L52" s="56">
        <v>0</v>
      </c>
      <c r="M52" s="56">
        <v>0</v>
      </c>
      <c r="N52" s="56">
        <v>0</v>
      </c>
      <c r="O52" s="56">
        <v>0</v>
      </c>
    </row>
    <row r="53" spans="1:15">
      <c r="A53" s="85" t="s">
        <v>58</v>
      </c>
      <c r="B53" s="56">
        <v>0</v>
      </c>
      <c r="C53" s="56">
        <v>0</v>
      </c>
      <c r="D53" s="56">
        <v>0</v>
      </c>
      <c r="E53" s="56">
        <v>0</v>
      </c>
      <c r="F53" s="56">
        <v>0</v>
      </c>
      <c r="G53" s="56">
        <v>0</v>
      </c>
      <c r="H53" s="56">
        <v>0</v>
      </c>
      <c r="I53" s="56">
        <v>0</v>
      </c>
      <c r="J53" s="56">
        <v>0</v>
      </c>
      <c r="K53" s="56">
        <v>0</v>
      </c>
      <c r="L53" s="56">
        <v>0</v>
      </c>
      <c r="M53" s="56">
        <v>0</v>
      </c>
      <c r="N53" s="56">
        <v>0</v>
      </c>
      <c r="O53" s="56">
        <v>0</v>
      </c>
    </row>
    <row r="54" spans="1:15">
      <c r="A54" s="85" t="s">
        <v>59</v>
      </c>
      <c r="B54" s="56">
        <v>7363278</v>
      </c>
      <c r="C54" s="56">
        <v>20213</v>
      </c>
      <c r="D54" s="56">
        <v>0</v>
      </c>
      <c r="E54" s="56">
        <v>0</v>
      </c>
      <c r="F54" s="56">
        <v>0</v>
      </c>
      <c r="G54" s="56">
        <v>0</v>
      </c>
      <c r="H54" s="56">
        <v>0</v>
      </c>
      <c r="I54" s="56">
        <v>11212020</v>
      </c>
      <c r="J54" s="56">
        <v>0</v>
      </c>
      <c r="K54" s="56">
        <v>0</v>
      </c>
      <c r="L54" s="56">
        <v>0</v>
      </c>
      <c r="M54" s="56">
        <v>0</v>
      </c>
      <c r="N54" s="56">
        <v>36930</v>
      </c>
      <c r="O54" s="56">
        <v>-3905885</v>
      </c>
    </row>
    <row r="55" spans="1:15">
      <c r="A55" s="85" t="s">
        <v>60</v>
      </c>
      <c r="B55" s="56">
        <v>40680674</v>
      </c>
      <c r="C55" s="56">
        <v>16553661</v>
      </c>
      <c r="D55" s="56">
        <v>0</v>
      </c>
      <c r="E55" s="56">
        <v>0</v>
      </c>
      <c r="F55" s="56">
        <v>0</v>
      </c>
      <c r="G55" s="56">
        <v>21682500</v>
      </c>
      <c r="H55" s="56">
        <v>0</v>
      </c>
      <c r="I55" s="56">
        <v>0</v>
      </c>
      <c r="J55" s="56">
        <v>0</v>
      </c>
      <c r="K55" s="56">
        <v>0</v>
      </c>
      <c r="L55" s="56">
        <v>2145384</v>
      </c>
      <c r="M55" s="56">
        <v>0</v>
      </c>
      <c r="N55" s="56">
        <v>299129</v>
      </c>
      <c r="O55" s="56">
        <v>0</v>
      </c>
    </row>
    <row r="56" spans="1:15">
      <c r="A56" s="85" t="s">
        <v>61</v>
      </c>
      <c r="B56" s="56">
        <v>0</v>
      </c>
      <c r="C56" s="56">
        <v>0</v>
      </c>
      <c r="D56" s="56">
        <v>0</v>
      </c>
      <c r="E56" s="56">
        <v>0</v>
      </c>
      <c r="F56" s="56">
        <v>0</v>
      </c>
      <c r="G56" s="56">
        <v>0</v>
      </c>
      <c r="H56" s="56">
        <v>0</v>
      </c>
      <c r="I56" s="56">
        <v>0</v>
      </c>
      <c r="J56" s="56">
        <v>0</v>
      </c>
      <c r="K56" s="56">
        <v>0</v>
      </c>
      <c r="L56" s="56">
        <v>0</v>
      </c>
      <c r="M56" s="56">
        <v>0</v>
      </c>
      <c r="N56" s="56">
        <v>0</v>
      </c>
      <c r="O56" s="56">
        <v>0</v>
      </c>
    </row>
  </sheetData>
  <mergeCells count="2">
    <mergeCell ref="A1:O1"/>
    <mergeCell ref="A2:A4"/>
  </mergeCells>
  <pageMargins left="0.7" right="0.7" top="0.75" bottom="0.75" header="0.3" footer="0.3"/>
  <pageSetup scale="53" orientation="landscape"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H55"/>
  <sheetViews>
    <sheetView topLeftCell="A39" workbookViewId="0">
      <selection activeCell="A63" sqref="A63"/>
    </sheetView>
  </sheetViews>
  <sheetFormatPr defaultRowHeight="15"/>
  <cols>
    <col min="1" max="1" width="21.28515625" customWidth="1"/>
    <col min="2" max="2" width="15.7109375" customWidth="1"/>
    <col min="3" max="3" width="13.7109375" bestFit="1" customWidth="1"/>
    <col min="4" max="4" width="11.28515625" bestFit="1" customWidth="1"/>
    <col min="5" max="5" width="12.42578125" bestFit="1" customWidth="1"/>
    <col min="6" max="6" width="16.7109375" customWidth="1"/>
    <col min="7" max="8" width="9.5703125" bestFit="1" customWidth="1"/>
  </cols>
  <sheetData>
    <row r="1" spans="1:8">
      <c r="A1" s="524" t="s">
        <v>109</v>
      </c>
      <c r="B1" s="521"/>
      <c r="C1" s="521"/>
      <c r="D1" s="521"/>
      <c r="E1" s="521"/>
      <c r="F1" s="521"/>
      <c r="G1" s="521"/>
      <c r="H1" s="522"/>
    </row>
    <row r="2" spans="1:8">
      <c r="A2" s="570" t="s">
        <v>10</v>
      </c>
      <c r="B2" s="571" t="s">
        <v>66</v>
      </c>
      <c r="C2" s="572"/>
      <c r="D2" s="572"/>
      <c r="E2" s="573"/>
      <c r="F2" s="544" t="s">
        <v>64</v>
      </c>
      <c r="G2" s="544"/>
      <c r="H2" s="594"/>
    </row>
    <row r="3" spans="1:8" ht="29.25">
      <c r="A3" s="523"/>
      <c r="B3" s="51" t="s">
        <v>83</v>
      </c>
      <c r="C3" s="51" t="s">
        <v>71</v>
      </c>
      <c r="D3" s="51" t="s">
        <v>72</v>
      </c>
      <c r="E3" s="35" t="s">
        <v>73</v>
      </c>
      <c r="F3" s="34" t="s">
        <v>83</v>
      </c>
      <c r="G3" s="51" t="s">
        <v>70</v>
      </c>
      <c r="H3" s="51" t="s">
        <v>69</v>
      </c>
    </row>
    <row r="4" spans="1:8">
      <c r="A4" s="87" t="s">
        <v>77</v>
      </c>
      <c r="B4" s="79">
        <v>246714319</v>
      </c>
      <c r="C4" s="79">
        <v>198630040</v>
      </c>
      <c r="D4" s="79">
        <v>160</v>
      </c>
      <c r="E4" s="88">
        <v>48084119</v>
      </c>
      <c r="F4" s="58">
        <v>11030</v>
      </c>
      <c r="G4" s="79">
        <v>11</v>
      </c>
      <c r="H4" s="79">
        <v>11019</v>
      </c>
    </row>
    <row r="5" spans="1:8">
      <c r="A5" s="89" t="s">
        <v>11</v>
      </c>
      <c r="B5" s="79">
        <v>0</v>
      </c>
      <c r="C5" s="79">
        <v>0</v>
      </c>
      <c r="D5" s="79">
        <v>0</v>
      </c>
      <c r="E5" s="88">
        <v>0</v>
      </c>
      <c r="F5" s="58">
        <v>0</v>
      </c>
      <c r="G5" s="79">
        <v>0</v>
      </c>
      <c r="H5" s="79">
        <v>0</v>
      </c>
    </row>
    <row r="6" spans="1:8">
      <c r="A6" s="89" t="s">
        <v>12</v>
      </c>
      <c r="B6" s="79">
        <v>85415</v>
      </c>
      <c r="C6" s="79">
        <v>0</v>
      </c>
      <c r="D6" s="79">
        <v>0</v>
      </c>
      <c r="E6" s="88">
        <v>85415</v>
      </c>
      <c r="F6" s="58">
        <v>0</v>
      </c>
      <c r="G6" s="79">
        <v>0</v>
      </c>
      <c r="H6" s="79">
        <v>0</v>
      </c>
    </row>
    <row r="7" spans="1:8">
      <c r="A7" s="89" t="s">
        <v>13</v>
      </c>
      <c r="B7" s="79">
        <v>0</v>
      </c>
      <c r="C7" s="79">
        <v>0</v>
      </c>
      <c r="D7" s="79">
        <v>0</v>
      </c>
      <c r="E7" s="88">
        <v>0</v>
      </c>
      <c r="F7" s="58">
        <v>0</v>
      </c>
      <c r="G7" s="79">
        <v>0</v>
      </c>
      <c r="H7" s="79">
        <v>0</v>
      </c>
    </row>
    <row r="8" spans="1:8">
      <c r="A8" s="89" t="s">
        <v>14</v>
      </c>
      <c r="B8" s="79">
        <v>-497347</v>
      </c>
      <c r="C8" s="79">
        <v>0</v>
      </c>
      <c r="D8" s="79">
        <v>0</v>
      </c>
      <c r="E8" s="88">
        <v>-497347</v>
      </c>
      <c r="F8" s="58">
        <v>0</v>
      </c>
      <c r="G8" s="79">
        <v>0</v>
      </c>
      <c r="H8" s="79">
        <v>0</v>
      </c>
    </row>
    <row r="9" spans="1:8">
      <c r="A9" s="89" t="s">
        <v>15</v>
      </c>
      <c r="B9" s="79">
        <v>70257187</v>
      </c>
      <c r="C9" s="79">
        <v>52799898</v>
      </c>
      <c r="D9" s="79">
        <v>0</v>
      </c>
      <c r="E9" s="88">
        <v>17457289</v>
      </c>
      <c r="F9" s="58">
        <v>0</v>
      </c>
      <c r="G9" s="79">
        <v>0</v>
      </c>
      <c r="H9" s="79">
        <v>0</v>
      </c>
    </row>
    <row r="10" spans="1:8">
      <c r="A10" s="89" t="s">
        <v>16</v>
      </c>
      <c r="B10" s="79">
        <v>0</v>
      </c>
      <c r="C10" s="79">
        <v>0</v>
      </c>
      <c r="D10" s="79">
        <v>0</v>
      </c>
      <c r="E10" s="88">
        <v>0</v>
      </c>
      <c r="F10" s="58">
        <v>0</v>
      </c>
      <c r="G10" s="79">
        <v>0</v>
      </c>
      <c r="H10" s="79">
        <v>0</v>
      </c>
    </row>
    <row r="11" spans="1:8">
      <c r="A11" s="89" t="s">
        <v>17</v>
      </c>
      <c r="B11" s="79">
        <v>-109550</v>
      </c>
      <c r="C11" s="79">
        <v>-109550</v>
      </c>
      <c r="D11" s="79">
        <v>0</v>
      </c>
      <c r="E11" s="88">
        <v>0</v>
      </c>
      <c r="F11" s="58">
        <v>0</v>
      </c>
      <c r="G11" s="79">
        <v>0</v>
      </c>
      <c r="H11" s="79">
        <v>0</v>
      </c>
    </row>
    <row r="12" spans="1:8">
      <c r="A12" s="89" t="s">
        <v>18</v>
      </c>
      <c r="B12" s="79">
        <v>961649</v>
      </c>
      <c r="C12" s="79">
        <v>0</v>
      </c>
      <c r="D12" s="79">
        <v>0</v>
      </c>
      <c r="E12" s="88">
        <v>961649</v>
      </c>
      <c r="F12" s="58">
        <v>0</v>
      </c>
      <c r="G12" s="79">
        <v>0</v>
      </c>
      <c r="H12" s="79">
        <v>0</v>
      </c>
    </row>
    <row r="13" spans="1:8">
      <c r="A13" s="89" t="s">
        <v>19</v>
      </c>
      <c r="B13" s="79">
        <v>0</v>
      </c>
      <c r="C13" s="79">
        <v>0</v>
      </c>
      <c r="D13" s="79">
        <v>0</v>
      </c>
      <c r="E13" s="88">
        <v>0</v>
      </c>
      <c r="F13" s="58">
        <v>0</v>
      </c>
      <c r="G13" s="79">
        <v>0</v>
      </c>
      <c r="H13" s="79">
        <v>0</v>
      </c>
    </row>
    <row r="14" spans="1:8">
      <c r="A14" s="89" t="s">
        <v>20</v>
      </c>
      <c r="B14" s="79">
        <v>9548702</v>
      </c>
      <c r="C14" s="79">
        <v>9548702</v>
      </c>
      <c r="D14" s="79">
        <v>0</v>
      </c>
      <c r="E14" s="88">
        <v>0</v>
      </c>
      <c r="F14" s="58">
        <v>0</v>
      </c>
      <c r="G14" s="79">
        <v>0</v>
      </c>
      <c r="H14" s="79">
        <v>0</v>
      </c>
    </row>
    <row r="15" spans="1:8">
      <c r="A15" s="89" t="s">
        <v>21</v>
      </c>
      <c r="B15" s="79">
        <v>-2149693</v>
      </c>
      <c r="C15" s="79">
        <v>-2149693</v>
      </c>
      <c r="D15" s="79">
        <v>0</v>
      </c>
      <c r="E15" s="88">
        <v>0</v>
      </c>
      <c r="F15" s="58">
        <v>0</v>
      </c>
      <c r="G15" s="79">
        <v>0</v>
      </c>
      <c r="H15" s="79">
        <v>0</v>
      </c>
    </row>
    <row r="16" spans="1:8">
      <c r="A16" s="89" t="s">
        <v>22</v>
      </c>
      <c r="B16" s="79">
        <v>0</v>
      </c>
      <c r="C16" s="79">
        <v>0</v>
      </c>
      <c r="D16" s="79">
        <v>0</v>
      </c>
      <c r="E16" s="88">
        <v>0</v>
      </c>
      <c r="F16" s="58">
        <v>0</v>
      </c>
      <c r="G16" s="79">
        <v>0</v>
      </c>
      <c r="H16" s="79">
        <v>0</v>
      </c>
    </row>
    <row r="17" spans="1:8">
      <c r="A17" s="89" t="s">
        <v>23</v>
      </c>
      <c r="B17" s="79">
        <v>787450</v>
      </c>
      <c r="C17" s="79">
        <v>787450</v>
      </c>
      <c r="D17" s="79">
        <v>0</v>
      </c>
      <c r="E17" s="88">
        <v>0</v>
      </c>
      <c r="F17" s="58">
        <v>0</v>
      </c>
      <c r="G17" s="79">
        <v>0</v>
      </c>
      <c r="H17" s="79">
        <v>0</v>
      </c>
    </row>
    <row r="18" spans="1:8">
      <c r="A18" s="89" t="s">
        <v>24</v>
      </c>
      <c r="B18" s="79">
        <v>24961217</v>
      </c>
      <c r="C18" s="79">
        <v>24961217</v>
      </c>
      <c r="D18" s="79">
        <v>0</v>
      </c>
      <c r="E18" s="88">
        <v>0</v>
      </c>
      <c r="F18" s="58">
        <v>0</v>
      </c>
      <c r="G18" s="79">
        <v>0</v>
      </c>
      <c r="H18" s="79">
        <v>0</v>
      </c>
    </row>
    <row r="19" spans="1:8">
      <c r="A19" s="89" t="s">
        <v>25</v>
      </c>
      <c r="B19" s="79">
        <v>0</v>
      </c>
      <c r="C19" s="79">
        <v>0</v>
      </c>
      <c r="D19" s="79">
        <v>0</v>
      </c>
      <c r="E19" s="88">
        <v>0</v>
      </c>
      <c r="F19" s="58">
        <v>0</v>
      </c>
      <c r="G19" s="79">
        <v>0</v>
      </c>
      <c r="H19" s="79">
        <v>0</v>
      </c>
    </row>
    <row r="20" spans="1:8">
      <c r="A20" s="89" t="s">
        <v>26</v>
      </c>
      <c r="B20" s="79">
        <v>21061</v>
      </c>
      <c r="C20" s="79">
        <v>20901</v>
      </c>
      <c r="D20" s="79">
        <v>160</v>
      </c>
      <c r="E20" s="88">
        <v>0</v>
      </c>
      <c r="F20" s="58">
        <v>11</v>
      </c>
      <c r="G20" s="79">
        <v>11</v>
      </c>
      <c r="H20" s="79">
        <v>0</v>
      </c>
    </row>
    <row r="21" spans="1:8">
      <c r="A21" s="89" t="s">
        <v>27</v>
      </c>
      <c r="B21" s="79">
        <v>0</v>
      </c>
      <c r="C21" s="79">
        <v>0</v>
      </c>
      <c r="D21" s="79">
        <v>0</v>
      </c>
      <c r="E21" s="88">
        <v>0</v>
      </c>
      <c r="F21" s="58">
        <v>0</v>
      </c>
      <c r="G21" s="79">
        <v>0</v>
      </c>
      <c r="H21" s="79">
        <v>0</v>
      </c>
    </row>
    <row r="22" spans="1:8">
      <c r="A22" s="89" t="s">
        <v>28</v>
      </c>
      <c r="B22" s="79">
        <v>1632029</v>
      </c>
      <c r="C22" s="79">
        <v>3012350</v>
      </c>
      <c r="D22" s="79">
        <v>0</v>
      </c>
      <c r="E22" s="88">
        <v>-1380321</v>
      </c>
      <c r="F22" s="58">
        <v>0</v>
      </c>
      <c r="G22" s="79">
        <v>0</v>
      </c>
      <c r="H22" s="79">
        <v>0</v>
      </c>
    </row>
    <row r="23" spans="1:8">
      <c r="A23" s="89" t="s">
        <v>29</v>
      </c>
      <c r="B23" s="79">
        <v>0</v>
      </c>
      <c r="C23" s="79">
        <v>0</v>
      </c>
      <c r="D23" s="79">
        <v>0</v>
      </c>
      <c r="E23" s="88">
        <v>0</v>
      </c>
      <c r="F23" s="58">
        <v>0</v>
      </c>
      <c r="G23" s="79">
        <v>0</v>
      </c>
      <c r="H23" s="79">
        <v>0</v>
      </c>
    </row>
    <row r="24" spans="1:8">
      <c r="A24" s="89" t="s">
        <v>30</v>
      </c>
      <c r="B24" s="79">
        <v>0</v>
      </c>
      <c r="C24" s="79">
        <v>0</v>
      </c>
      <c r="D24" s="79">
        <v>0</v>
      </c>
      <c r="E24" s="88">
        <v>0</v>
      </c>
      <c r="F24" s="58">
        <v>0</v>
      </c>
      <c r="G24" s="79">
        <v>0</v>
      </c>
      <c r="H24" s="79">
        <v>0</v>
      </c>
    </row>
    <row r="25" spans="1:8">
      <c r="A25" s="89" t="s">
        <v>31</v>
      </c>
      <c r="B25" s="79">
        <v>0</v>
      </c>
      <c r="C25" s="79">
        <v>0</v>
      </c>
      <c r="D25" s="79">
        <v>0</v>
      </c>
      <c r="E25" s="88">
        <v>0</v>
      </c>
      <c r="F25" s="58">
        <v>0</v>
      </c>
      <c r="G25" s="79">
        <v>0</v>
      </c>
      <c r="H25" s="79">
        <v>0</v>
      </c>
    </row>
    <row r="26" spans="1:8">
      <c r="A26" s="89" t="s">
        <v>32</v>
      </c>
      <c r="B26" s="79">
        <v>0</v>
      </c>
      <c r="C26" s="79">
        <v>0</v>
      </c>
      <c r="D26" s="79">
        <v>0</v>
      </c>
      <c r="E26" s="88">
        <v>0</v>
      </c>
      <c r="F26" s="58">
        <v>0</v>
      </c>
      <c r="G26" s="79">
        <v>0</v>
      </c>
      <c r="H26" s="79">
        <v>0</v>
      </c>
    </row>
    <row r="27" spans="1:8">
      <c r="A27" s="89" t="s">
        <v>33</v>
      </c>
      <c r="B27" s="79">
        <v>2647189</v>
      </c>
      <c r="C27" s="79">
        <v>0</v>
      </c>
      <c r="D27" s="79">
        <v>0</v>
      </c>
      <c r="E27" s="88">
        <v>2647189</v>
      </c>
      <c r="F27" s="58">
        <v>0</v>
      </c>
      <c r="G27" s="79">
        <v>0</v>
      </c>
      <c r="H27" s="79">
        <v>0</v>
      </c>
    </row>
    <row r="28" spans="1:8">
      <c r="A28" s="89" t="s">
        <v>34</v>
      </c>
      <c r="B28" s="79">
        <v>6664991</v>
      </c>
      <c r="C28" s="79">
        <v>0</v>
      </c>
      <c r="D28" s="79">
        <v>0</v>
      </c>
      <c r="E28" s="88">
        <v>6664991</v>
      </c>
      <c r="F28" s="58">
        <v>584</v>
      </c>
      <c r="G28" s="79">
        <v>0</v>
      </c>
      <c r="H28" s="79">
        <v>584</v>
      </c>
    </row>
    <row r="29" spans="1:8">
      <c r="A29" s="89" t="s">
        <v>35</v>
      </c>
      <c r="B29" s="79">
        <v>16994132</v>
      </c>
      <c r="C29" s="79">
        <v>17284143</v>
      </c>
      <c r="D29" s="79">
        <v>0</v>
      </c>
      <c r="E29" s="88">
        <v>-290011</v>
      </c>
      <c r="F29" s="58">
        <v>0</v>
      </c>
      <c r="G29" s="79">
        <v>0</v>
      </c>
      <c r="H29" s="79">
        <v>0</v>
      </c>
    </row>
    <row r="30" spans="1:8">
      <c r="A30" s="89" t="s">
        <v>36</v>
      </c>
      <c r="B30" s="79">
        <v>2562234</v>
      </c>
      <c r="C30" s="79">
        <v>2562234</v>
      </c>
      <c r="D30" s="79">
        <v>0</v>
      </c>
      <c r="E30" s="88">
        <v>0</v>
      </c>
      <c r="F30" s="58">
        <v>0</v>
      </c>
      <c r="G30" s="79">
        <v>0</v>
      </c>
      <c r="H30" s="79">
        <v>0</v>
      </c>
    </row>
    <row r="31" spans="1:8">
      <c r="A31" s="89" t="s">
        <v>37</v>
      </c>
      <c r="B31" s="79">
        <v>452280</v>
      </c>
      <c r="C31" s="79">
        <v>452280</v>
      </c>
      <c r="D31" s="79">
        <v>0</v>
      </c>
      <c r="E31" s="88">
        <v>0</v>
      </c>
      <c r="F31" s="58">
        <v>0</v>
      </c>
      <c r="G31" s="79">
        <v>0</v>
      </c>
      <c r="H31" s="79">
        <v>0</v>
      </c>
    </row>
    <row r="32" spans="1:8">
      <c r="A32" s="89" t="s">
        <v>38</v>
      </c>
      <c r="B32" s="79">
        <v>13584887</v>
      </c>
      <c r="C32" s="79">
        <v>0</v>
      </c>
      <c r="D32" s="79">
        <v>0</v>
      </c>
      <c r="E32" s="88">
        <v>13584887</v>
      </c>
      <c r="F32" s="58">
        <v>0</v>
      </c>
      <c r="G32" s="79">
        <v>0</v>
      </c>
      <c r="H32" s="79">
        <v>0</v>
      </c>
    </row>
    <row r="33" spans="1:8">
      <c r="A33" s="89" t="s">
        <v>39</v>
      </c>
      <c r="B33" s="79">
        <v>0</v>
      </c>
      <c r="C33" s="79">
        <v>0</v>
      </c>
      <c r="D33" s="79">
        <v>0</v>
      </c>
      <c r="E33" s="88">
        <v>0</v>
      </c>
      <c r="F33" s="58">
        <v>0</v>
      </c>
      <c r="G33" s="79">
        <v>0</v>
      </c>
      <c r="H33" s="79">
        <v>0</v>
      </c>
    </row>
    <row r="34" spans="1:8">
      <c r="A34" s="89" t="s">
        <v>40</v>
      </c>
      <c r="B34" s="79">
        <v>0</v>
      </c>
      <c r="C34" s="79">
        <v>0</v>
      </c>
      <c r="D34" s="79">
        <v>0</v>
      </c>
      <c r="E34" s="88">
        <v>0</v>
      </c>
      <c r="F34" s="58">
        <v>0</v>
      </c>
      <c r="G34" s="79">
        <v>0</v>
      </c>
      <c r="H34" s="79">
        <v>0</v>
      </c>
    </row>
    <row r="35" spans="1:8">
      <c r="A35" s="89" t="s">
        <v>41</v>
      </c>
      <c r="B35" s="79">
        <v>-62989</v>
      </c>
      <c r="C35" s="79">
        <v>-62989</v>
      </c>
      <c r="D35" s="79">
        <v>0</v>
      </c>
      <c r="E35" s="88">
        <v>0</v>
      </c>
      <c r="F35" s="58">
        <v>0</v>
      </c>
      <c r="G35" s="79">
        <v>0</v>
      </c>
      <c r="H35" s="79">
        <v>0</v>
      </c>
    </row>
    <row r="36" spans="1:8">
      <c r="A36" s="89" t="s">
        <v>42</v>
      </c>
      <c r="B36" s="79">
        <v>0</v>
      </c>
      <c r="C36" s="79">
        <v>0</v>
      </c>
      <c r="D36" s="79">
        <v>0</v>
      </c>
      <c r="E36" s="88">
        <v>0</v>
      </c>
      <c r="F36" s="58">
        <v>0</v>
      </c>
      <c r="G36" s="79">
        <v>0</v>
      </c>
      <c r="H36" s="79">
        <v>0</v>
      </c>
    </row>
    <row r="37" spans="1:8">
      <c r="A37" s="89" t="s">
        <v>43</v>
      </c>
      <c r="B37" s="79">
        <v>5911236</v>
      </c>
      <c r="C37" s="79">
        <v>5911236</v>
      </c>
      <c r="D37" s="79">
        <v>0</v>
      </c>
      <c r="E37" s="88">
        <v>0</v>
      </c>
      <c r="F37" s="58">
        <v>0</v>
      </c>
      <c r="G37" s="79">
        <v>0</v>
      </c>
      <c r="H37" s="79">
        <v>0</v>
      </c>
    </row>
    <row r="38" spans="1:8">
      <c r="A38" s="89" t="s">
        <v>44</v>
      </c>
      <c r="B38" s="79">
        <v>44461432</v>
      </c>
      <c r="C38" s="79">
        <v>44461432</v>
      </c>
      <c r="D38" s="79">
        <v>0</v>
      </c>
      <c r="E38" s="88">
        <v>0</v>
      </c>
      <c r="F38" s="58">
        <v>0</v>
      </c>
      <c r="G38" s="79">
        <v>0</v>
      </c>
      <c r="H38" s="79">
        <v>0</v>
      </c>
    </row>
    <row r="39" spans="1:8">
      <c r="A39" s="89" t="s">
        <v>45</v>
      </c>
      <c r="B39" s="79">
        <v>163627</v>
      </c>
      <c r="C39" s="79">
        <v>29046</v>
      </c>
      <c r="D39" s="79">
        <v>0</v>
      </c>
      <c r="E39" s="88">
        <v>134581</v>
      </c>
      <c r="F39" s="58">
        <v>10435</v>
      </c>
      <c r="G39" s="79">
        <v>0</v>
      </c>
      <c r="H39" s="79">
        <v>10435</v>
      </c>
    </row>
    <row r="40" spans="1:8">
      <c r="A40" s="89" t="s">
        <v>46</v>
      </c>
      <c r="B40" s="79">
        <v>495456</v>
      </c>
      <c r="C40" s="79">
        <v>495456</v>
      </c>
      <c r="D40" s="79">
        <v>0</v>
      </c>
      <c r="E40" s="88">
        <v>0</v>
      </c>
      <c r="F40" s="58">
        <v>0</v>
      </c>
      <c r="G40" s="79">
        <v>0</v>
      </c>
      <c r="H40" s="79">
        <v>0</v>
      </c>
    </row>
    <row r="41" spans="1:8">
      <c r="A41" s="89" t="s">
        <v>47</v>
      </c>
      <c r="B41" s="79">
        <v>1058277</v>
      </c>
      <c r="C41" s="79">
        <v>1058277</v>
      </c>
      <c r="D41" s="79">
        <v>0</v>
      </c>
      <c r="E41" s="88">
        <v>0</v>
      </c>
      <c r="F41" s="58">
        <v>0</v>
      </c>
      <c r="G41" s="79">
        <v>0</v>
      </c>
      <c r="H41" s="79">
        <v>0</v>
      </c>
    </row>
    <row r="42" spans="1:8">
      <c r="A42" s="89" t="s">
        <v>48</v>
      </c>
      <c r="B42" s="79">
        <v>0</v>
      </c>
      <c r="C42" s="79">
        <v>0</v>
      </c>
      <c r="D42" s="79">
        <v>0</v>
      </c>
      <c r="E42" s="88">
        <v>0</v>
      </c>
      <c r="F42" s="58">
        <v>0</v>
      </c>
      <c r="G42" s="79">
        <v>0</v>
      </c>
      <c r="H42" s="79">
        <v>0</v>
      </c>
    </row>
    <row r="43" spans="1:8">
      <c r="A43" s="89" t="s">
        <v>49</v>
      </c>
      <c r="B43" s="79">
        <v>16508389</v>
      </c>
      <c r="C43" s="79">
        <v>16508389</v>
      </c>
      <c r="D43" s="79">
        <v>0</v>
      </c>
      <c r="E43" s="88">
        <v>0</v>
      </c>
      <c r="F43" s="58">
        <v>0</v>
      </c>
      <c r="G43" s="79">
        <v>0</v>
      </c>
      <c r="H43" s="79">
        <v>0</v>
      </c>
    </row>
    <row r="44" spans="1:8">
      <c r="A44" s="89" t="s">
        <v>50</v>
      </c>
      <c r="B44" s="79">
        <v>2860454</v>
      </c>
      <c r="C44" s="79">
        <v>740023</v>
      </c>
      <c r="D44" s="79">
        <v>0</v>
      </c>
      <c r="E44" s="88">
        <v>2120431</v>
      </c>
      <c r="F44" s="58">
        <v>0</v>
      </c>
      <c r="G44" s="79">
        <v>0</v>
      </c>
      <c r="H44" s="79">
        <v>0</v>
      </c>
    </row>
    <row r="45" spans="1:8">
      <c r="A45" s="89" t="s">
        <v>51</v>
      </c>
      <c r="B45" s="79">
        <v>-1862578</v>
      </c>
      <c r="C45" s="79">
        <v>-1862578</v>
      </c>
      <c r="D45" s="79">
        <v>0</v>
      </c>
      <c r="E45" s="88">
        <v>0</v>
      </c>
      <c r="F45" s="58">
        <v>0</v>
      </c>
      <c r="G45" s="79">
        <v>0</v>
      </c>
      <c r="H45" s="79">
        <v>0</v>
      </c>
    </row>
    <row r="46" spans="1:8">
      <c r="A46" s="89" t="s">
        <v>52</v>
      </c>
      <c r="B46" s="79">
        <v>207175</v>
      </c>
      <c r="C46" s="79">
        <v>207175</v>
      </c>
      <c r="D46" s="79">
        <v>0</v>
      </c>
      <c r="E46" s="88">
        <v>0</v>
      </c>
      <c r="F46" s="58">
        <v>0</v>
      </c>
      <c r="G46" s="79">
        <v>0</v>
      </c>
      <c r="H46" s="79">
        <v>0</v>
      </c>
    </row>
    <row r="47" spans="1:8">
      <c r="A47" s="89" t="s">
        <v>53</v>
      </c>
      <c r="B47" s="79">
        <v>9040732</v>
      </c>
      <c r="C47" s="79">
        <v>9040732</v>
      </c>
      <c r="D47" s="79">
        <v>0</v>
      </c>
      <c r="E47" s="88">
        <v>0</v>
      </c>
      <c r="F47" s="58">
        <v>0</v>
      </c>
      <c r="G47" s="79">
        <v>0</v>
      </c>
      <c r="H47" s="79">
        <v>0</v>
      </c>
    </row>
    <row r="48" spans="1:8">
      <c r="A48" s="89" t="s">
        <v>54</v>
      </c>
      <c r="B48" s="79">
        <v>1513497</v>
      </c>
      <c r="C48" s="79">
        <v>1579076</v>
      </c>
      <c r="D48" s="79">
        <v>0</v>
      </c>
      <c r="E48" s="88">
        <v>-65579</v>
      </c>
      <c r="F48" s="58">
        <v>0</v>
      </c>
      <c r="G48" s="79">
        <v>0</v>
      </c>
      <c r="H48" s="79">
        <v>0</v>
      </c>
    </row>
    <row r="49" spans="1:8">
      <c r="A49" s="89" t="s">
        <v>55</v>
      </c>
      <c r="B49" s="79">
        <v>1441904</v>
      </c>
      <c r="C49" s="79">
        <v>1474803</v>
      </c>
      <c r="D49" s="79">
        <v>0</v>
      </c>
      <c r="E49" s="88">
        <v>-32899</v>
      </c>
      <c r="F49" s="58">
        <v>0</v>
      </c>
      <c r="G49" s="79">
        <v>0</v>
      </c>
      <c r="H49" s="79">
        <v>0</v>
      </c>
    </row>
    <row r="50" spans="1:8">
      <c r="A50" s="89" t="s">
        <v>56</v>
      </c>
      <c r="B50" s="79">
        <v>0</v>
      </c>
      <c r="C50" s="79">
        <v>0</v>
      </c>
      <c r="D50" s="79">
        <v>0</v>
      </c>
      <c r="E50" s="88">
        <v>0</v>
      </c>
      <c r="F50" s="58">
        <v>0</v>
      </c>
      <c r="G50" s="79">
        <v>0</v>
      </c>
      <c r="H50" s="79">
        <v>0</v>
      </c>
    </row>
    <row r="51" spans="1:8">
      <c r="A51" s="89" t="s">
        <v>57</v>
      </c>
      <c r="B51" s="79">
        <v>0</v>
      </c>
      <c r="C51" s="79">
        <v>0</v>
      </c>
      <c r="D51" s="79">
        <v>0</v>
      </c>
      <c r="E51" s="88">
        <v>0</v>
      </c>
      <c r="F51" s="58">
        <v>0</v>
      </c>
      <c r="G51" s="79">
        <v>0</v>
      </c>
      <c r="H51" s="79">
        <v>0</v>
      </c>
    </row>
    <row r="52" spans="1:8">
      <c r="A52" s="89" t="s">
        <v>58</v>
      </c>
      <c r="B52" s="79">
        <v>0</v>
      </c>
      <c r="C52" s="79">
        <v>0</v>
      </c>
      <c r="D52" s="79">
        <v>0</v>
      </c>
      <c r="E52" s="88">
        <v>0</v>
      </c>
      <c r="F52" s="58">
        <v>0</v>
      </c>
      <c r="G52" s="79">
        <v>0</v>
      </c>
      <c r="H52" s="79">
        <v>0</v>
      </c>
    </row>
    <row r="53" spans="1:8">
      <c r="A53" s="89" t="s">
        <v>59</v>
      </c>
      <c r="B53" s="79">
        <v>20213</v>
      </c>
      <c r="C53" s="79">
        <v>20213</v>
      </c>
      <c r="D53" s="79">
        <v>0</v>
      </c>
      <c r="E53" s="88">
        <v>0</v>
      </c>
      <c r="F53" s="58">
        <v>0</v>
      </c>
      <c r="G53" s="79">
        <v>0</v>
      </c>
      <c r="H53" s="79">
        <v>0</v>
      </c>
    </row>
    <row r="54" spans="1:8">
      <c r="A54" s="89" t="s">
        <v>60</v>
      </c>
      <c r="B54" s="79">
        <v>16553661</v>
      </c>
      <c r="C54" s="79">
        <v>9859817</v>
      </c>
      <c r="D54" s="79">
        <v>0</v>
      </c>
      <c r="E54" s="88">
        <v>6693844</v>
      </c>
      <c r="F54" s="58">
        <v>0</v>
      </c>
      <c r="G54" s="79">
        <v>0</v>
      </c>
      <c r="H54" s="79">
        <v>0</v>
      </c>
    </row>
    <row r="55" spans="1:8">
      <c r="A55" s="89" t="s">
        <v>61</v>
      </c>
      <c r="B55" s="79">
        <v>0</v>
      </c>
      <c r="C55" s="79">
        <v>0</v>
      </c>
      <c r="D55" s="79">
        <v>0</v>
      </c>
      <c r="E55" s="88">
        <v>0</v>
      </c>
      <c r="F55" s="58">
        <v>0</v>
      </c>
      <c r="G55" s="79">
        <v>0</v>
      </c>
      <c r="H55" s="79">
        <v>0</v>
      </c>
    </row>
  </sheetData>
  <mergeCells count="4">
    <mergeCell ref="A1:H1"/>
    <mergeCell ref="A2:A3"/>
    <mergeCell ref="B2:E2"/>
    <mergeCell ref="F2:H2"/>
  </mergeCells>
  <pageMargins left="0.7" right="0.7" top="0.75" bottom="0.75" header="0.3" footer="0.3"/>
  <pageSetup scale="81" orientation="portrait"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00B050"/>
    <pageSetUpPr fitToPage="1"/>
  </sheetPr>
  <dimension ref="A1"/>
  <sheetViews>
    <sheetView workbookViewId="0"/>
  </sheetViews>
  <sheetFormatPr defaultRowHeight="15"/>
  <sheetData/>
  <pageMargins left="0.7" right="0.7" top="0.75" bottom="0.75" header="0.3" footer="0.3"/>
  <pageSetup orientation="landscape"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N56"/>
  <sheetViews>
    <sheetView workbookViewId="0">
      <selection activeCell="F3" sqref="F3"/>
    </sheetView>
  </sheetViews>
  <sheetFormatPr defaultRowHeight="15"/>
  <cols>
    <col min="1" max="1" width="21.85546875" customWidth="1"/>
    <col min="2" max="4" width="15" customWidth="1"/>
    <col min="5" max="5" width="12.85546875" customWidth="1"/>
    <col min="6" max="6" width="13.85546875" customWidth="1"/>
    <col min="7" max="7" width="15" customWidth="1"/>
    <col min="8" max="8" width="14.85546875" customWidth="1"/>
    <col min="9" max="9" width="14.28515625" customWidth="1"/>
    <col min="10" max="10" width="15.42578125" customWidth="1"/>
    <col min="11" max="12" width="12.85546875" customWidth="1"/>
  </cols>
  <sheetData>
    <row r="1" spans="1:14">
      <c r="A1" s="524" t="s">
        <v>113</v>
      </c>
      <c r="B1" s="530"/>
      <c r="C1" s="530"/>
      <c r="D1" s="530"/>
      <c r="E1" s="521"/>
      <c r="F1" s="521"/>
      <c r="G1" s="521"/>
      <c r="H1" s="521"/>
      <c r="I1" s="521"/>
      <c r="J1" s="559"/>
      <c r="K1" s="559"/>
      <c r="L1" s="560"/>
    </row>
    <row r="2" spans="1:14">
      <c r="A2" s="41"/>
      <c r="B2" s="46"/>
      <c r="C2" s="467"/>
      <c r="D2" s="589" t="s">
        <v>111</v>
      </c>
      <c r="E2" s="561" t="s">
        <v>100</v>
      </c>
      <c r="F2" s="595"/>
      <c r="G2" s="565" t="s">
        <v>9</v>
      </c>
      <c r="H2" s="566"/>
      <c r="I2" s="567"/>
      <c r="J2" s="596" t="s">
        <v>112</v>
      </c>
      <c r="K2" s="43"/>
      <c r="L2" s="40"/>
    </row>
    <row r="3" spans="1:14" ht="48.75">
      <c r="A3" s="40" t="s">
        <v>10</v>
      </c>
      <c r="B3" s="43" t="s">
        <v>117</v>
      </c>
      <c r="C3" s="466" t="s">
        <v>101</v>
      </c>
      <c r="D3" s="590"/>
      <c r="E3" s="43" t="s">
        <v>102</v>
      </c>
      <c r="F3" s="67" t="s">
        <v>103</v>
      </c>
      <c r="G3" s="43" t="s">
        <v>7</v>
      </c>
      <c r="H3" s="40" t="s">
        <v>8</v>
      </c>
      <c r="I3" s="67" t="s">
        <v>1</v>
      </c>
      <c r="J3" s="569"/>
      <c r="K3" s="43" t="s">
        <v>104</v>
      </c>
      <c r="L3" s="40" t="s">
        <v>105</v>
      </c>
    </row>
    <row r="4" spans="1:14">
      <c r="A4" s="40"/>
      <c r="B4" s="43"/>
      <c r="C4" s="466"/>
      <c r="D4" s="591"/>
      <c r="E4" s="44"/>
      <c r="F4" s="70"/>
      <c r="G4" s="44"/>
      <c r="H4" s="41"/>
      <c r="I4" s="70"/>
      <c r="J4" s="569"/>
      <c r="K4" s="71"/>
      <c r="L4" s="72"/>
    </row>
    <row r="5" spans="1:14">
      <c r="A5" s="73" t="s">
        <v>77</v>
      </c>
      <c r="B5" s="74">
        <v>0</v>
      </c>
      <c r="C5" s="465">
        <f>SUM(C6:C56)</f>
        <v>47845718</v>
      </c>
      <c r="D5" s="75">
        <f>C5</f>
        <v>47845718</v>
      </c>
      <c r="E5" s="84">
        <f>SUM(E6:E56)</f>
        <v>0</v>
      </c>
      <c r="F5" s="114">
        <f>SUM(F6:F56)</f>
        <v>0</v>
      </c>
      <c r="G5" s="115">
        <f>SUM(G6:G56)</f>
        <v>8271791</v>
      </c>
      <c r="H5" s="56">
        <f>SUM(H6:H56)</f>
        <v>30160415</v>
      </c>
      <c r="I5" s="116">
        <f>SUM(I6:I56)</f>
        <v>38432206</v>
      </c>
      <c r="J5" s="117">
        <f>E5+F5+I5</f>
        <v>38432206</v>
      </c>
      <c r="K5" s="58">
        <f>SUM(K6:K56)</f>
        <v>5013256</v>
      </c>
      <c r="L5" s="79">
        <f>SUM(L6:L56)</f>
        <v>4400256</v>
      </c>
    </row>
    <row r="6" spans="1:14">
      <c r="A6" s="80" t="s">
        <v>11</v>
      </c>
      <c r="B6" s="77">
        <v>0</v>
      </c>
      <c r="C6" s="110">
        <v>0</v>
      </c>
      <c r="D6" s="75">
        <f t="shared" ref="D6:D56" si="0">C6</f>
        <v>0</v>
      </c>
      <c r="E6" s="84">
        <v>0</v>
      </c>
      <c r="F6" s="114">
        <v>0</v>
      </c>
      <c r="G6" s="76">
        <f>'Supplemental Assistance'!B6</f>
        <v>0</v>
      </c>
      <c r="H6" s="77">
        <f>'Supplemental Non-Assistance'!B6</f>
        <v>0</v>
      </c>
      <c r="I6" s="78">
        <f>G6+H6</f>
        <v>0</v>
      </c>
      <c r="J6" s="117">
        <f t="shared" ref="J6:J56" si="1">E6+F6+I6</f>
        <v>0</v>
      </c>
      <c r="K6" s="58">
        <v>0</v>
      </c>
      <c r="L6" s="79">
        <v>0</v>
      </c>
      <c r="N6" s="50"/>
    </row>
    <row r="7" spans="1:14">
      <c r="A7" s="80" t="s">
        <v>12</v>
      </c>
      <c r="B7" s="77">
        <v>0</v>
      </c>
      <c r="C7" s="110">
        <v>0</v>
      </c>
      <c r="D7" s="75">
        <f t="shared" si="0"/>
        <v>0</v>
      </c>
      <c r="E7" s="84">
        <v>0</v>
      </c>
      <c r="F7" s="114">
        <v>0</v>
      </c>
      <c r="G7" s="76">
        <f>'Supplemental Assistance'!B7</f>
        <v>0</v>
      </c>
      <c r="H7" s="77">
        <f>'Supplemental Non-Assistance'!B7</f>
        <v>0</v>
      </c>
      <c r="I7" s="78">
        <f t="shared" ref="I7:I56" si="2">G7+H7</f>
        <v>0</v>
      </c>
      <c r="J7" s="117">
        <f t="shared" si="1"/>
        <v>0</v>
      </c>
      <c r="K7" s="58">
        <v>0</v>
      </c>
      <c r="L7" s="79">
        <v>0</v>
      </c>
      <c r="N7" s="50"/>
    </row>
    <row r="8" spans="1:14">
      <c r="A8" s="80" t="s">
        <v>13</v>
      </c>
      <c r="B8" s="77">
        <v>0</v>
      </c>
      <c r="C8" s="110">
        <v>0</v>
      </c>
      <c r="D8" s="75">
        <f t="shared" si="0"/>
        <v>0</v>
      </c>
      <c r="E8" s="84">
        <v>0</v>
      </c>
      <c r="F8" s="114">
        <v>0</v>
      </c>
      <c r="G8" s="76">
        <f>'Supplemental Assistance'!B8</f>
        <v>0</v>
      </c>
      <c r="H8" s="77">
        <f>'Supplemental Non-Assistance'!B8</f>
        <v>0</v>
      </c>
      <c r="I8" s="78">
        <f t="shared" si="2"/>
        <v>0</v>
      </c>
      <c r="J8" s="117">
        <f t="shared" si="1"/>
        <v>0</v>
      </c>
      <c r="K8" s="58">
        <v>0</v>
      </c>
      <c r="L8" s="79">
        <v>0</v>
      </c>
      <c r="N8" s="50"/>
    </row>
    <row r="9" spans="1:14">
      <c r="A9" s="80" t="s">
        <v>14</v>
      </c>
      <c r="B9" s="77">
        <v>0</v>
      </c>
      <c r="C9" s="110">
        <v>3306555</v>
      </c>
      <c r="D9" s="75">
        <f t="shared" si="0"/>
        <v>3306555</v>
      </c>
      <c r="E9" s="84">
        <v>0</v>
      </c>
      <c r="F9" s="114">
        <v>0</v>
      </c>
      <c r="G9" s="76">
        <f>'Supplemental Assistance'!B9</f>
        <v>0</v>
      </c>
      <c r="H9" s="77">
        <f>'Supplemental Non-Assistance'!B9</f>
        <v>394735</v>
      </c>
      <c r="I9" s="78">
        <f t="shared" si="2"/>
        <v>394735</v>
      </c>
      <c r="J9" s="117">
        <f t="shared" si="1"/>
        <v>394735</v>
      </c>
      <c r="K9" s="58">
        <v>0</v>
      </c>
      <c r="L9" s="79">
        <v>2911820</v>
      </c>
      <c r="N9" s="50"/>
    </row>
    <row r="10" spans="1:14">
      <c r="A10" s="80" t="s">
        <v>15</v>
      </c>
      <c r="B10" s="77">
        <v>0</v>
      </c>
      <c r="C10" s="110">
        <v>0</v>
      </c>
      <c r="D10" s="75">
        <f t="shared" si="0"/>
        <v>0</v>
      </c>
      <c r="E10" s="84">
        <v>0</v>
      </c>
      <c r="F10" s="114">
        <v>0</v>
      </c>
      <c r="G10" s="76">
        <f>'Supplemental Assistance'!B10</f>
        <v>0</v>
      </c>
      <c r="H10" s="77">
        <f>'Supplemental Non-Assistance'!B10</f>
        <v>0</v>
      </c>
      <c r="I10" s="78">
        <f t="shared" si="2"/>
        <v>0</v>
      </c>
      <c r="J10" s="117">
        <f t="shared" si="1"/>
        <v>0</v>
      </c>
      <c r="K10" s="58">
        <v>0</v>
      </c>
      <c r="L10" s="79">
        <v>0</v>
      </c>
      <c r="N10" s="50"/>
    </row>
    <row r="11" spans="1:14">
      <c r="A11" s="80" t="s">
        <v>16</v>
      </c>
      <c r="B11" s="77">
        <v>0</v>
      </c>
      <c r="C11" s="110">
        <v>0</v>
      </c>
      <c r="D11" s="75">
        <f t="shared" si="0"/>
        <v>0</v>
      </c>
      <c r="E11" s="84">
        <v>0</v>
      </c>
      <c r="F11" s="114">
        <v>0</v>
      </c>
      <c r="G11" s="76">
        <f>'Supplemental Assistance'!B11</f>
        <v>0</v>
      </c>
      <c r="H11" s="77">
        <f>'Supplemental Non-Assistance'!B11</f>
        <v>0</v>
      </c>
      <c r="I11" s="78">
        <f t="shared" si="2"/>
        <v>0</v>
      </c>
      <c r="J11" s="117">
        <f t="shared" si="1"/>
        <v>0</v>
      </c>
      <c r="K11" s="58">
        <v>0</v>
      </c>
      <c r="L11" s="79">
        <v>0</v>
      </c>
      <c r="N11" s="50"/>
    </row>
    <row r="12" spans="1:14">
      <c r="A12" s="80" t="s">
        <v>17</v>
      </c>
      <c r="B12" s="77">
        <v>0</v>
      </c>
      <c r="C12" s="110">
        <v>0</v>
      </c>
      <c r="D12" s="75">
        <f t="shared" si="0"/>
        <v>0</v>
      </c>
      <c r="E12" s="84">
        <v>0</v>
      </c>
      <c r="F12" s="114">
        <v>0</v>
      </c>
      <c r="G12" s="76">
        <f>'Supplemental Assistance'!B12</f>
        <v>0</v>
      </c>
      <c r="H12" s="77">
        <f>'Supplemental Non-Assistance'!B12</f>
        <v>0</v>
      </c>
      <c r="I12" s="78">
        <f t="shared" si="2"/>
        <v>0</v>
      </c>
      <c r="J12" s="117">
        <f t="shared" si="1"/>
        <v>0</v>
      </c>
      <c r="K12" s="58">
        <v>0</v>
      </c>
      <c r="L12" s="79">
        <v>0</v>
      </c>
      <c r="N12" s="50"/>
    </row>
    <row r="13" spans="1:14">
      <c r="A13" s="80" t="s">
        <v>18</v>
      </c>
      <c r="B13" s="77">
        <v>0</v>
      </c>
      <c r="C13" s="110">
        <v>0</v>
      </c>
      <c r="D13" s="75">
        <f t="shared" si="0"/>
        <v>0</v>
      </c>
      <c r="E13" s="84">
        <v>0</v>
      </c>
      <c r="F13" s="114">
        <v>0</v>
      </c>
      <c r="G13" s="76">
        <f>'Supplemental Assistance'!B13</f>
        <v>0</v>
      </c>
      <c r="H13" s="77">
        <f>'Supplemental Non-Assistance'!B13</f>
        <v>0</v>
      </c>
      <c r="I13" s="78">
        <f t="shared" si="2"/>
        <v>0</v>
      </c>
      <c r="J13" s="117">
        <f t="shared" si="1"/>
        <v>0</v>
      </c>
      <c r="K13" s="58">
        <v>0</v>
      </c>
      <c r="L13" s="79">
        <v>0</v>
      </c>
      <c r="N13" s="50"/>
    </row>
    <row r="14" spans="1:14">
      <c r="A14" s="80" t="s">
        <v>19</v>
      </c>
      <c r="B14" s="77">
        <v>0</v>
      </c>
      <c r="C14" s="110">
        <v>0</v>
      </c>
      <c r="D14" s="75">
        <f t="shared" si="0"/>
        <v>0</v>
      </c>
      <c r="E14" s="84">
        <v>0</v>
      </c>
      <c r="F14" s="114">
        <v>0</v>
      </c>
      <c r="G14" s="76">
        <f>'Supplemental Assistance'!B14</f>
        <v>0</v>
      </c>
      <c r="H14" s="77">
        <f>'Supplemental Non-Assistance'!B14</f>
        <v>0</v>
      </c>
      <c r="I14" s="78">
        <f t="shared" si="2"/>
        <v>0</v>
      </c>
      <c r="J14" s="117">
        <f t="shared" si="1"/>
        <v>0</v>
      </c>
      <c r="K14" s="58">
        <v>0</v>
      </c>
      <c r="L14" s="79">
        <v>0</v>
      </c>
      <c r="N14" s="50"/>
    </row>
    <row r="15" spans="1:14">
      <c r="A15" s="80" t="s">
        <v>20</v>
      </c>
      <c r="B15" s="77">
        <v>0</v>
      </c>
      <c r="C15" s="110">
        <v>0</v>
      </c>
      <c r="D15" s="75">
        <f t="shared" si="0"/>
        <v>0</v>
      </c>
      <c r="E15" s="84">
        <v>0</v>
      </c>
      <c r="F15" s="114">
        <v>0</v>
      </c>
      <c r="G15" s="76">
        <f>'Supplemental Assistance'!B15</f>
        <v>0</v>
      </c>
      <c r="H15" s="77">
        <f>'Supplemental Non-Assistance'!B15</f>
        <v>0</v>
      </c>
      <c r="I15" s="78">
        <f t="shared" si="2"/>
        <v>0</v>
      </c>
      <c r="J15" s="117">
        <f t="shared" si="1"/>
        <v>0</v>
      </c>
      <c r="K15" s="58">
        <v>0</v>
      </c>
      <c r="L15" s="79">
        <v>0</v>
      </c>
      <c r="N15" s="50"/>
    </row>
    <row r="16" spans="1:14">
      <c r="A16" s="80" t="s">
        <v>21</v>
      </c>
      <c r="B16" s="77">
        <v>0</v>
      </c>
      <c r="C16" s="110">
        <v>0</v>
      </c>
      <c r="D16" s="75">
        <f t="shared" si="0"/>
        <v>0</v>
      </c>
      <c r="E16" s="84">
        <v>0</v>
      </c>
      <c r="F16" s="114">
        <v>0</v>
      </c>
      <c r="G16" s="76">
        <f>'Supplemental Assistance'!B16</f>
        <v>0</v>
      </c>
      <c r="H16" s="77">
        <f>'Supplemental Non-Assistance'!B16</f>
        <v>0</v>
      </c>
      <c r="I16" s="78">
        <f t="shared" si="2"/>
        <v>0</v>
      </c>
      <c r="J16" s="117">
        <f t="shared" si="1"/>
        <v>0</v>
      </c>
      <c r="K16" s="58">
        <v>0</v>
      </c>
      <c r="L16" s="79">
        <v>0</v>
      </c>
      <c r="N16" s="50"/>
    </row>
    <row r="17" spans="1:14">
      <c r="A17" s="80" t="s">
        <v>22</v>
      </c>
      <c r="B17" s="77">
        <v>0</v>
      </c>
      <c r="C17" s="110">
        <v>0</v>
      </c>
      <c r="D17" s="75">
        <f t="shared" si="0"/>
        <v>0</v>
      </c>
      <c r="E17" s="84">
        <v>0</v>
      </c>
      <c r="F17" s="114">
        <v>0</v>
      </c>
      <c r="G17" s="76">
        <f>'Supplemental Assistance'!B17</f>
        <v>0</v>
      </c>
      <c r="H17" s="77">
        <f>'Supplemental Non-Assistance'!B17</f>
        <v>0</v>
      </c>
      <c r="I17" s="78">
        <f t="shared" si="2"/>
        <v>0</v>
      </c>
      <c r="J17" s="117">
        <f t="shared" si="1"/>
        <v>0</v>
      </c>
      <c r="K17" s="58">
        <v>0</v>
      </c>
      <c r="L17" s="79">
        <v>0</v>
      </c>
      <c r="N17" s="50"/>
    </row>
    <row r="18" spans="1:14">
      <c r="A18" s="80" t="s">
        <v>23</v>
      </c>
      <c r="B18" s="77">
        <v>0</v>
      </c>
      <c r="C18" s="110">
        <v>0</v>
      </c>
      <c r="D18" s="75">
        <f t="shared" si="0"/>
        <v>0</v>
      </c>
      <c r="E18" s="84">
        <v>0</v>
      </c>
      <c r="F18" s="114">
        <v>0</v>
      </c>
      <c r="G18" s="76">
        <f>'Supplemental Assistance'!B18</f>
        <v>0</v>
      </c>
      <c r="H18" s="77">
        <f>'Supplemental Non-Assistance'!B18</f>
        <v>0</v>
      </c>
      <c r="I18" s="78">
        <f t="shared" si="2"/>
        <v>0</v>
      </c>
      <c r="J18" s="117">
        <f t="shared" si="1"/>
        <v>0</v>
      </c>
      <c r="K18" s="58">
        <v>0</v>
      </c>
      <c r="L18" s="79">
        <v>0</v>
      </c>
      <c r="N18" s="50"/>
    </row>
    <row r="19" spans="1:14">
      <c r="A19" s="80" t="s">
        <v>24</v>
      </c>
      <c r="B19" s="77">
        <v>0</v>
      </c>
      <c r="C19" s="110">
        <v>0</v>
      </c>
      <c r="D19" s="75">
        <f t="shared" si="0"/>
        <v>0</v>
      </c>
      <c r="E19" s="84">
        <v>0</v>
      </c>
      <c r="F19" s="114">
        <v>0</v>
      </c>
      <c r="G19" s="76">
        <f>'Supplemental Assistance'!B19</f>
        <v>0</v>
      </c>
      <c r="H19" s="77">
        <f>'Supplemental Non-Assistance'!B19</f>
        <v>0</v>
      </c>
      <c r="I19" s="78">
        <f t="shared" si="2"/>
        <v>0</v>
      </c>
      <c r="J19" s="117">
        <f t="shared" si="1"/>
        <v>0</v>
      </c>
      <c r="K19" s="58">
        <v>0</v>
      </c>
      <c r="L19" s="79">
        <v>0</v>
      </c>
      <c r="N19" s="50"/>
    </row>
    <row r="20" spans="1:14">
      <c r="A20" s="80" t="s">
        <v>25</v>
      </c>
      <c r="B20" s="77">
        <v>0</v>
      </c>
      <c r="C20" s="110">
        <v>0</v>
      </c>
      <c r="D20" s="75">
        <f t="shared" si="0"/>
        <v>0</v>
      </c>
      <c r="E20" s="84">
        <v>0</v>
      </c>
      <c r="F20" s="114">
        <v>0</v>
      </c>
      <c r="G20" s="76">
        <f>'Supplemental Assistance'!B20</f>
        <v>0</v>
      </c>
      <c r="H20" s="77">
        <f>'Supplemental Non-Assistance'!B20</f>
        <v>0</v>
      </c>
      <c r="I20" s="78">
        <f t="shared" si="2"/>
        <v>0</v>
      </c>
      <c r="J20" s="117">
        <f t="shared" si="1"/>
        <v>0</v>
      </c>
      <c r="K20" s="58">
        <v>0</v>
      </c>
      <c r="L20" s="79">
        <v>0</v>
      </c>
      <c r="N20" s="50"/>
    </row>
    <row r="21" spans="1:14">
      <c r="A21" s="80" t="s">
        <v>26</v>
      </c>
      <c r="B21" s="77">
        <v>0</v>
      </c>
      <c r="C21" s="110">
        <v>0</v>
      </c>
      <c r="D21" s="75">
        <f t="shared" si="0"/>
        <v>0</v>
      </c>
      <c r="E21" s="84">
        <v>0</v>
      </c>
      <c r="F21" s="114">
        <v>0</v>
      </c>
      <c r="G21" s="76">
        <f>'Supplemental Assistance'!B21</f>
        <v>0</v>
      </c>
      <c r="H21" s="77">
        <f>'Supplemental Non-Assistance'!B21</f>
        <v>0</v>
      </c>
      <c r="I21" s="78">
        <f t="shared" si="2"/>
        <v>0</v>
      </c>
      <c r="J21" s="117">
        <f t="shared" si="1"/>
        <v>0</v>
      </c>
      <c r="K21" s="58">
        <v>0</v>
      </c>
      <c r="L21" s="79">
        <v>0</v>
      </c>
      <c r="N21" s="50"/>
    </row>
    <row r="22" spans="1:14">
      <c r="A22" s="80" t="s">
        <v>27</v>
      </c>
      <c r="B22" s="77">
        <v>0</v>
      </c>
      <c r="C22" s="110">
        <v>0</v>
      </c>
      <c r="D22" s="75">
        <f t="shared" si="0"/>
        <v>0</v>
      </c>
      <c r="E22" s="84">
        <v>0</v>
      </c>
      <c r="F22" s="114">
        <v>0</v>
      </c>
      <c r="G22" s="76">
        <f>'Supplemental Assistance'!B22</f>
        <v>0</v>
      </c>
      <c r="H22" s="77">
        <f>'Supplemental Non-Assistance'!B22</f>
        <v>0</v>
      </c>
      <c r="I22" s="78">
        <f t="shared" si="2"/>
        <v>0</v>
      </c>
      <c r="J22" s="117">
        <f t="shared" si="1"/>
        <v>0</v>
      </c>
      <c r="K22" s="58">
        <v>0</v>
      </c>
      <c r="L22" s="79">
        <v>0</v>
      </c>
      <c r="N22" s="50"/>
    </row>
    <row r="23" spans="1:14">
      <c r="A23" s="80" t="s">
        <v>28</v>
      </c>
      <c r="B23" s="77">
        <v>0</v>
      </c>
      <c r="C23" s="110">
        <v>0</v>
      </c>
      <c r="D23" s="75">
        <f t="shared" si="0"/>
        <v>0</v>
      </c>
      <c r="E23" s="84">
        <v>0</v>
      </c>
      <c r="F23" s="114">
        <v>0</v>
      </c>
      <c r="G23" s="76">
        <f>'Supplemental Assistance'!B23</f>
        <v>0</v>
      </c>
      <c r="H23" s="77">
        <f>'Supplemental Non-Assistance'!B23</f>
        <v>0</v>
      </c>
      <c r="I23" s="78">
        <f t="shared" si="2"/>
        <v>0</v>
      </c>
      <c r="J23" s="117">
        <f t="shared" si="1"/>
        <v>0</v>
      </c>
      <c r="K23" s="58">
        <v>0</v>
      </c>
      <c r="L23" s="79">
        <v>0</v>
      </c>
      <c r="N23" s="50"/>
    </row>
    <row r="24" spans="1:14">
      <c r="A24" s="80" t="s">
        <v>29</v>
      </c>
      <c r="B24" s="77">
        <v>0</v>
      </c>
      <c r="C24" s="110">
        <v>17027012</v>
      </c>
      <c r="D24" s="75">
        <f t="shared" si="0"/>
        <v>17027012</v>
      </c>
      <c r="E24" s="84">
        <v>0</v>
      </c>
      <c r="F24" s="114">
        <v>0</v>
      </c>
      <c r="G24" s="76">
        <f>'Supplemental Assistance'!B24</f>
        <v>2768317</v>
      </c>
      <c r="H24" s="77">
        <f>'Supplemental Non-Assistance'!B24</f>
        <v>12770259</v>
      </c>
      <c r="I24" s="78">
        <f t="shared" si="2"/>
        <v>15538576</v>
      </c>
      <c r="J24" s="117">
        <f t="shared" si="1"/>
        <v>15538576</v>
      </c>
      <c r="K24" s="58">
        <v>0</v>
      </c>
      <c r="L24" s="119">
        <v>1488436</v>
      </c>
      <c r="N24" s="50"/>
    </row>
    <row r="25" spans="1:14">
      <c r="A25" s="80" t="s">
        <v>30</v>
      </c>
      <c r="B25" s="77">
        <v>0</v>
      </c>
      <c r="C25" s="110">
        <v>0</v>
      </c>
      <c r="D25" s="75">
        <f t="shared" si="0"/>
        <v>0</v>
      </c>
      <c r="E25" s="84">
        <v>0</v>
      </c>
      <c r="F25" s="114">
        <v>0</v>
      </c>
      <c r="G25" s="76">
        <f>'Supplemental Assistance'!B25</f>
        <v>0</v>
      </c>
      <c r="H25" s="77">
        <f>'Supplemental Non-Assistance'!B25</f>
        <v>0</v>
      </c>
      <c r="I25" s="78">
        <f t="shared" si="2"/>
        <v>0</v>
      </c>
      <c r="J25" s="117">
        <f t="shared" si="1"/>
        <v>0</v>
      </c>
      <c r="K25" s="58">
        <v>0</v>
      </c>
      <c r="L25" s="79">
        <v>0</v>
      </c>
      <c r="N25" s="50"/>
    </row>
    <row r="26" spans="1:14">
      <c r="A26" s="80" t="s">
        <v>31</v>
      </c>
      <c r="B26" s="77">
        <v>0</v>
      </c>
      <c r="C26" s="110">
        <v>0</v>
      </c>
      <c r="D26" s="75">
        <f t="shared" si="0"/>
        <v>0</v>
      </c>
      <c r="E26" s="84">
        <v>0</v>
      </c>
      <c r="F26" s="114">
        <v>0</v>
      </c>
      <c r="G26" s="76">
        <f>'Supplemental Assistance'!B26</f>
        <v>0</v>
      </c>
      <c r="H26" s="77">
        <f>'Supplemental Non-Assistance'!B26</f>
        <v>0</v>
      </c>
      <c r="I26" s="78">
        <f t="shared" si="2"/>
        <v>0</v>
      </c>
      <c r="J26" s="117">
        <f t="shared" si="1"/>
        <v>0</v>
      </c>
      <c r="K26" s="58">
        <v>0</v>
      </c>
      <c r="L26" s="79">
        <v>0</v>
      </c>
      <c r="N26" s="50"/>
    </row>
    <row r="27" spans="1:14">
      <c r="A27" s="80" t="s">
        <v>32</v>
      </c>
      <c r="B27" s="77">
        <v>0</v>
      </c>
      <c r="C27" s="110">
        <v>0</v>
      </c>
      <c r="D27" s="75">
        <f t="shared" si="0"/>
        <v>0</v>
      </c>
      <c r="E27" s="84">
        <v>0</v>
      </c>
      <c r="F27" s="114">
        <v>0</v>
      </c>
      <c r="G27" s="76">
        <f>'Supplemental Assistance'!B27</f>
        <v>0</v>
      </c>
      <c r="H27" s="77">
        <f>'Supplemental Non-Assistance'!B27</f>
        <v>0</v>
      </c>
      <c r="I27" s="78">
        <f t="shared" si="2"/>
        <v>0</v>
      </c>
      <c r="J27" s="117">
        <f t="shared" si="1"/>
        <v>0</v>
      </c>
      <c r="K27" s="58">
        <v>0</v>
      </c>
      <c r="L27" s="79">
        <v>0</v>
      </c>
      <c r="N27" s="50"/>
    </row>
    <row r="28" spans="1:14">
      <c r="A28" s="80" t="s">
        <v>33</v>
      </c>
      <c r="B28" s="77">
        <v>0</v>
      </c>
      <c r="C28" s="110">
        <v>0</v>
      </c>
      <c r="D28" s="75">
        <f t="shared" si="0"/>
        <v>0</v>
      </c>
      <c r="E28" s="84">
        <v>0</v>
      </c>
      <c r="F28" s="114">
        <v>0</v>
      </c>
      <c r="G28" s="76">
        <f>'Supplemental Assistance'!B28</f>
        <v>0</v>
      </c>
      <c r="H28" s="77">
        <f>'Supplemental Non-Assistance'!B28</f>
        <v>0</v>
      </c>
      <c r="I28" s="78">
        <f t="shared" si="2"/>
        <v>0</v>
      </c>
      <c r="J28" s="117">
        <f t="shared" si="1"/>
        <v>0</v>
      </c>
      <c r="K28" s="58">
        <v>0</v>
      </c>
      <c r="L28" s="79">
        <v>0</v>
      </c>
      <c r="N28" s="50"/>
    </row>
    <row r="29" spans="1:14">
      <c r="A29" s="80" t="s">
        <v>34</v>
      </c>
      <c r="B29" s="77">
        <v>0</v>
      </c>
      <c r="C29" s="110">
        <v>0</v>
      </c>
      <c r="D29" s="75">
        <f t="shared" si="0"/>
        <v>0</v>
      </c>
      <c r="E29" s="84">
        <v>0</v>
      </c>
      <c r="F29" s="114">
        <v>0</v>
      </c>
      <c r="G29" s="76">
        <f>'Supplemental Assistance'!B29</f>
        <v>0</v>
      </c>
      <c r="H29" s="77">
        <f>'Supplemental Non-Assistance'!B29</f>
        <v>0</v>
      </c>
      <c r="I29" s="78">
        <f t="shared" si="2"/>
        <v>0</v>
      </c>
      <c r="J29" s="117">
        <f t="shared" si="1"/>
        <v>0</v>
      </c>
      <c r="K29" s="58">
        <v>0</v>
      </c>
      <c r="L29" s="79">
        <v>0</v>
      </c>
      <c r="N29" s="50"/>
    </row>
    <row r="30" spans="1:14">
      <c r="A30" s="80" t="s">
        <v>35</v>
      </c>
      <c r="B30" s="77">
        <v>0</v>
      </c>
      <c r="C30" s="110">
        <v>0</v>
      </c>
      <c r="D30" s="75">
        <f t="shared" si="0"/>
        <v>0</v>
      </c>
      <c r="E30" s="84">
        <v>0</v>
      </c>
      <c r="F30" s="114">
        <v>0</v>
      </c>
      <c r="G30" s="76">
        <f>'Supplemental Assistance'!B30</f>
        <v>0</v>
      </c>
      <c r="H30" s="77">
        <f>'Supplemental Non-Assistance'!B30</f>
        <v>0</v>
      </c>
      <c r="I30" s="78">
        <f t="shared" si="2"/>
        <v>0</v>
      </c>
      <c r="J30" s="117">
        <f t="shared" si="1"/>
        <v>0</v>
      </c>
      <c r="K30" s="58">
        <v>0</v>
      </c>
      <c r="L30" s="79">
        <v>0</v>
      </c>
      <c r="N30" s="50"/>
    </row>
    <row r="31" spans="1:14">
      <c r="A31" s="80" t="s">
        <v>36</v>
      </c>
      <c r="B31" s="77">
        <v>0</v>
      </c>
      <c r="C31" s="110">
        <v>0</v>
      </c>
      <c r="D31" s="75">
        <f t="shared" si="0"/>
        <v>0</v>
      </c>
      <c r="E31" s="84">
        <v>0</v>
      </c>
      <c r="F31" s="114">
        <v>0</v>
      </c>
      <c r="G31" s="76">
        <f>'Supplemental Assistance'!B31</f>
        <v>0</v>
      </c>
      <c r="H31" s="77">
        <f>'Supplemental Non-Assistance'!B31</f>
        <v>0</v>
      </c>
      <c r="I31" s="78">
        <f t="shared" si="2"/>
        <v>0</v>
      </c>
      <c r="J31" s="117">
        <f t="shared" si="1"/>
        <v>0</v>
      </c>
      <c r="K31" s="58">
        <v>0</v>
      </c>
      <c r="L31" s="79">
        <v>0</v>
      </c>
      <c r="N31" s="50"/>
    </row>
    <row r="32" spans="1:14">
      <c r="A32" s="80" t="s">
        <v>37</v>
      </c>
      <c r="B32" s="77">
        <v>0</v>
      </c>
      <c r="C32" s="110">
        <v>0</v>
      </c>
      <c r="D32" s="75">
        <f t="shared" si="0"/>
        <v>0</v>
      </c>
      <c r="E32" s="84">
        <v>0</v>
      </c>
      <c r="F32" s="114">
        <v>0</v>
      </c>
      <c r="G32" s="76">
        <f>'Supplemental Assistance'!B32</f>
        <v>0</v>
      </c>
      <c r="H32" s="77">
        <f>'Supplemental Non-Assistance'!B32</f>
        <v>0</v>
      </c>
      <c r="I32" s="78">
        <f t="shared" si="2"/>
        <v>0</v>
      </c>
      <c r="J32" s="117">
        <f t="shared" si="1"/>
        <v>0</v>
      </c>
      <c r="K32" s="58">
        <v>0</v>
      </c>
      <c r="L32" s="79">
        <v>0</v>
      </c>
      <c r="N32" s="50"/>
    </row>
    <row r="33" spans="1:14">
      <c r="A33" s="80" t="s">
        <v>38</v>
      </c>
      <c r="B33" s="77">
        <v>0</v>
      </c>
      <c r="C33" s="110">
        <v>0</v>
      </c>
      <c r="D33" s="75">
        <f t="shared" si="0"/>
        <v>0</v>
      </c>
      <c r="E33" s="84">
        <v>0</v>
      </c>
      <c r="F33" s="114">
        <v>0</v>
      </c>
      <c r="G33" s="76">
        <f>'Supplemental Assistance'!B33</f>
        <v>0</v>
      </c>
      <c r="H33" s="77">
        <f>'Supplemental Non-Assistance'!B33</f>
        <v>0</v>
      </c>
      <c r="I33" s="78">
        <f t="shared" si="2"/>
        <v>0</v>
      </c>
      <c r="J33" s="117">
        <f t="shared" si="1"/>
        <v>0</v>
      </c>
      <c r="K33" s="58">
        <v>0</v>
      </c>
      <c r="L33" s="79">
        <v>0</v>
      </c>
      <c r="N33" s="50"/>
    </row>
    <row r="34" spans="1:14">
      <c r="A34" s="80" t="s">
        <v>39</v>
      </c>
      <c r="B34" s="77">
        <v>0</v>
      </c>
      <c r="C34" s="110">
        <v>0</v>
      </c>
      <c r="D34" s="75">
        <f t="shared" si="0"/>
        <v>0</v>
      </c>
      <c r="E34" s="84">
        <v>0</v>
      </c>
      <c r="F34" s="114">
        <v>0</v>
      </c>
      <c r="G34" s="76">
        <f>'Supplemental Assistance'!B34</f>
        <v>0</v>
      </c>
      <c r="H34" s="77">
        <f>'Supplemental Non-Assistance'!B34</f>
        <v>0</v>
      </c>
      <c r="I34" s="78">
        <f t="shared" si="2"/>
        <v>0</v>
      </c>
      <c r="J34" s="117">
        <f t="shared" si="1"/>
        <v>0</v>
      </c>
      <c r="K34" s="58">
        <v>0</v>
      </c>
      <c r="L34" s="79">
        <v>0</v>
      </c>
      <c r="N34" s="50"/>
    </row>
    <row r="35" spans="1:14">
      <c r="A35" s="80" t="s">
        <v>40</v>
      </c>
      <c r="B35" s="77">
        <v>0</v>
      </c>
      <c r="C35" s="110">
        <v>0</v>
      </c>
      <c r="D35" s="75">
        <f t="shared" si="0"/>
        <v>0</v>
      </c>
      <c r="E35" s="84">
        <v>0</v>
      </c>
      <c r="F35" s="114">
        <v>0</v>
      </c>
      <c r="G35" s="76">
        <f>'Supplemental Assistance'!B35</f>
        <v>0</v>
      </c>
      <c r="H35" s="77">
        <f>'Supplemental Non-Assistance'!B35</f>
        <v>0</v>
      </c>
      <c r="I35" s="78">
        <f t="shared" si="2"/>
        <v>0</v>
      </c>
      <c r="J35" s="117">
        <f t="shared" si="1"/>
        <v>0</v>
      </c>
      <c r="K35" s="58">
        <v>0</v>
      </c>
      <c r="L35" s="79">
        <v>0</v>
      </c>
      <c r="N35" s="50"/>
    </row>
    <row r="36" spans="1:14">
      <c r="A36" s="80" t="s">
        <v>41</v>
      </c>
      <c r="B36" s="77">
        <v>0</v>
      </c>
      <c r="C36" s="110">
        <v>0</v>
      </c>
      <c r="D36" s="75">
        <f t="shared" si="0"/>
        <v>0</v>
      </c>
      <c r="E36" s="84">
        <v>0</v>
      </c>
      <c r="F36" s="114">
        <v>0</v>
      </c>
      <c r="G36" s="76">
        <f>'Supplemental Assistance'!B36</f>
        <v>0</v>
      </c>
      <c r="H36" s="77">
        <f>'Supplemental Non-Assistance'!B36</f>
        <v>0</v>
      </c>
      <c r="I36" s="78">
        <f t="shared" si="2"/>
        <v>0</v>
      </c>
      <c r="J36" s="117">
        <f t="shared" si="1"/>
        <v>0</v>
      </c>
      <c r="K36" s="58">
        <v>0</v>
      </c>
      <c r="L36" s="79">
        <v>0</v>
      </c>
      <c r="N36" s="50"/>
    </row>
    <row r="37" spans="1:14">
      <c r="A37" s="80" t="s">
        <v>42</v>
      </c>
      <c r="B37" s="77">
        <v>0</v>
      </c>
      <c r="C37" s="110">
        <v>0</v>
      </c>
      <c r="D37" s="75">
        <f t="shared" si="0"/>
        <v>0</v>
      </c>
      <c r="E37" s="84">
        <v>0</v>
      </c>
      <c r="F37" s="114">
        <v>0</v>
      </c>
      <c r="G37" s="76">
        <f>'Supplemental Assistance'!B37</f>
        <v>0</v>
      </c>
      <c r="H37" s="77">
        <f>'Supplemental Non-Assistance'!B37</f>
        <v>0</v>
      </c>
      <c r="I37" s="78">
        <f t="shared" si="2"/>
        <v>0</v>
      </c>
      <c r="J37" s="117">
        <f t="shared" si="1"/>
        <v>0</v>
      </c>
      <c r="K37" s="58">
        <v>0</v>
      </c>
      <c r="L37" s="79">
        <v>0</v>
      </c>
      <c r="N37" s="50"/>
    </row>
    <row r="38" spans="1:14">
      <c r="A38" s="80" t="s">
        <v>43</v>
      </c>
      <c r="B38" s="77">
        <v>0</v>
      </c>
      <c r="C38" s="110">
        <v>0</v>
      </c>
      <c r="D38" s="75">
        <f t="shared" si="0"/>
        <v>0</v>
      </c>
      <c r="E38" s="84">
        <v>0</v>
      </c>
      <c r="F38" s="114">
        <v>0</v>
      </c>
      <c r="G38" s="76">
        <f>'Supplemental Assistance'!B38</f>
        <v>0</v>
      </c>
      <c r="H38" s="77">
        <f>'Supplemental Non-Assistance'!B38</f>
        <v>0</v>
      </c>
      <c r="I38" s="78">
        <f t="shared" si="2"/>
        <v>0</v>
      </c>
      <c r="J38" s="117">
        <f t="shared" si="1"/>
        <v>0</v>
      </c>
      <c r="K38" s="58">
        <v>0</v>
      </c>
      <c r="L38" s="79">
        <v>0</v>
      </c>
      <c r="N38" s="50"/>
    </row>
    <row r="39" spans="1:14">
      <c r="A39" s="80" t="s">
        <v>44</v>
      </c>
      <c r="B39" s="77">
        <v>0</v>
      </c>
      <c r="C39" s="110">
        <v>0</v>
      </c>
      <c r="D39" s="75">
        <f t="shared" si="0"/>
        <v>0</v>
      </c>
      <c r="E39" s="84">
        <v>0</v>
      </c>
      <c r="F39" s="114">
        <v>0</v>
      </c>
      <c r="G39" s="76">
        <f>'Supplemental Assistance'!B39</f>
        <v>0</v>
      </c>
      <c r="H39" s="77">
        <f>'Supplemental Non-Assistance'!B39</f>
        <v>0</v>
      </c>
      <c r="I39" s="78">
        <f t="shared" si="2"/>
        <v>0</v>
      </c>
      <c r="J39" s="117">
        <f t="shared" si="1"/>
        <v>0</v>
      </c>
      <c r="K39" s="58">
        <v>0</v>
      </c>
      <c r="L39" s="79">
        <v>0</v>
      </c>
      <c r="N39" s="50"/>
    </row>
    <row r="40" spans="1:14">
      <c r="A40" s="80" t="s">
        <v>45</v>
      </c>
      <c r="B40" s="77">
        <v>0</v>
      </c>
      <c r="C40" s="110">
        <v>0</v>
      </c>
      <c r="D40" s="75">
        <f t="shared" si="0"/>
        <v>0</v>
      </c>
      <c r="E40" s="84">
        <v>0</v>
      </c>
      <c r="F40" s="114">
        <v>0</v>
      </c>
      <c r="G40" s="76">
        <f>'Supplemental Assistance'!B40</f>
        <v>0</v>
      </c>
      <c r="H40" s="77">
        <f>'Supplemental Non-Assistance'!B40</f>
        <v>0</v>
      </c>
      <c r="I40" s="78">
        <f t="shared" si="2"/>
        <v>0</v>
      </c>
      <c r="J40" s="117">
        <f t="shared" si="1"/>
        <v>0</v>
      </c>
      <c r="K40" s="58">
        <v>0</v>
      </c>
      <c r="L40" s="79">
        <v>0</v>
      </c>
      <c r="N40" s="50"/>
    </row>
    <row r="41" spans="1:14">
      <c r="A41" s="80" t="s">
        <v>46</v>
      </c>
      <c r="B41" s="77">
        <v>0</v>
      </c>
      <c r="C41" s="110">
        <v>0</v>
      </c>
      <c r="D41" s="75">
        <f t="shared" si="0"/>
        <v>0</v>
      </c>
      <c r="E41" s="84">
        <v>0</v>
      </c>
      <c r="F41" s="84">
        <v>0</v>
      </c>
      <c r="G41" s="76">
        <f>'Supplemental Assistance'!B41</f>
        <v>0</v>
      </c>
      <c r="H41" s="77">
        <f>'Supplemental Non-Assistance'!B41</f>
        <v>0</v>
      </c>
      <c r="I41" s="78">
        <f t="shared" si="2"/>
        <v>0</v>
      </c>
      <c r="J41" s="117">
        <f t="shared" si="1"/>
        <v>0</v>
      </c>
      <c r="K41" s="58">
        <v>0</v>
      </c>
      <c r="L41" s="79">
        <v>0</v>
      </c>
      <c r="N41" s="50"/>
    </row>
    <row r="42" spans="1:14">
      <c r="A42" s="80" t="s">
        <v>47</v>
      </c>
      <c r="B42" s="77">
        <v>0</v>
      </c>
      <c r="C42" s="110">
        <v>0</v>
      </c>
      <c r="D42" s="75">
        <f t="shared" si="0"/>
        <v>0</v>
      </c>
      <c r="E42" s="84">
        <v>0</v>
      </c>
      <c r="F42" s="114">
        <v>0</v>
      </c>
      <c r="G42" s="76">
        <f>'Supplemental Assistance'!B42</f>
        <v>0</v>
      </c>
      <c r="H42" s="77">
        <f>'Supplemental Non-Assistance'!B42</f>
        <v>0</v>
      </c>
      <c r="I42" s="78">
        <f t="shared" si="2"/>
        <v>0</v>
      </c>
      <c r="J42" s="117">
        <f t="shared" si="1"/>
        <v>0</v>
      </c>
      <c r="K42" s="58">
        <v>0</v>
      </c>
      <c r="L42" s="79">
        <v>0</v>
      </c>
      <c r="N42" s="50"/>
    </row>
    <row r="43" spans="1:14">
      <c r="A43" s="80" t="s">
        <v>48</v>
      </c>
      <c r="B43" s="77">
        <v>0</v>
      </c>
      <c r="C43" s="110">
        <v>0</v>
      </c>
      <c r="D43" s="75">
        <f t="shared" si="0"/>
        <v>0</v>
      </c>
      <c r="E43" s="84">
        <v>0</v>
      </c>
      <c r="F43" s="114">
        <v>0</v>
      </c>
      <c r="G43" s="76">
        <f>'Supplemental Assistance'!B43</f>
        <v>0</v>
      </c>
      <c r="H43" s="77">
        <f>'Supplemental Non-Assistance'!B43</f>
        <v>0</v>
      </c>
      <c r="I43" s="78">
        <f t="shared" si="2"/>
        <v>0</v>
      </c>
      <c r="J43" s="117">
        <f t="shared" si="1"/>
        <v>0</v>
      </c>
      <c r="K43" s="58">
        <v>0</v>
      </c>
      <c r="L43" s="79">
        <v>0</v>
      </c>
      <c r="N43" s="50"/>
    </row>
    <row r="44" spans="1:14">
      <c r="A44" s="80" t="s">
        <v>49</v>
      </c>
      <c r="B44" s="77">
        <v>0</v>
      </c>
      <c r="C44" s="110">
        <v>0</v>
      </c>
      <c r="D44" s="75">
        <f t="shared" si="0"/>
        <v>0</v>
      </c>
      <c r="E44" s="84">
        <v>0</v>
      </c>
      <c r="F44" s="114">
        <v>0</v>
      </c>
      <c r="G44" s="76">
        <f>'Supplemental Assistance'!B44</f>
        <v>0</v>
      </c>
      <c r="H44" s="77">
        <f>'Supplemental Non-Assistance'!B44</f>
        <v>0</v>
      </c>
      <c r="I44" s="78">
        <f t="shared" si="2"/>
        <v>0</v>
      </c>
      <c r="J44" s="117">
        <f t="shared" si="1"/>
        <v>0</v>
      </c>
      <c r="K44" s="58">
        <v>0</v>
      </c>
      <c r="L44" s="79">
        <v>0</v>
      </c>
      <c r="N44" s="50"/>
    </row>
    <row r="45" spans="1:14">
      <c r="A45" s="80" t="s">
        <v>50</v>
      </c>
      <c r="B45" s="77">
        <v>0</v>
      </c>
      <c r="C45" s="110">
        <v>0</v>
      </c>
      <c r="D45" s="75">
        <f t="shared" si="0"/>
        <v>0</v>
      </c>
      <c r="E45" s="84">
        <v>0</v>
      </c>
      <c r="F45" s="114">
        <v>0</v>
      </c>
      <c r="G45" s="76">
        <f>'Supplemental Assistance'!B45</f>
        <v>0</v>
      </c>
      <c r="H45" s="77">
        <f>'Supplemental Non-Assistance'!B45</f>
        <v>0</v>
      </c>
      <c r="I45" s="78">
        <f t="shared" si="2"/>
        <v>0</v>
      </c>
      <c r="J45" s="117">
        <f t="shared" si="1"/>
        <v>0</v>
      </c>
      <c r="K45" s="58">
        <v>0</v>
      </c>
      <c r="L45" s="79">
        <v>0</v>
      </c>
      <c r="N45" s="50"/>
    </row>
    <row r="46" spans="1:14">
      <c r="A46" s="80" t="s">
        <v>51</v>
      </c>
      <c r="B46" s="77">
        <v>0</v>
      </c>
      <c r="C46" s="110">
        <v>0</v>
      </c>
      <c r="D46" s="75">
        <f t="shared" si="0"/>
        <v>0</v>
      </c>
      <c r="E46" s="84">
        <v>0</v>
      </c>
      <c r="F46" s="114">
        <v>0</v>
      </c>
      <c r="G46" s="76">
        <f>'Supplemental Assistance'!B46</f>
        <v>0</v>
      </c>
      <c r="H46" s="77">
        <f>'Supplemental Non-Assistance'!B46</f>
        <v>0</v>
      </c>
      <c r="I46" s="78">
        <f t="shared" si="2"/>
        <v>0</v>
      </c>
      <c r="J46" s="117">
        <f t="shared" si="1"/>
        <v>0</v>
      </c>
      <c r="K46" s="58">
        <v>0</v>
      </c>
      <c r="L46" s="79">
        <v>0</v>
      </c>
      <c r="N46" s="50"/>
    </row>
    <row r="47" spans="1:14">
      <c r="A47" s="80" t="s">
        <v>52</v>
      </c>
      <c r="B47" s="77">
        <v>0</v>
      </c>
      <c r="C47" s="110">
        <v>0</v>
      </c>
      <c r="D47" s="75">
        <f t="shared" si="0"/>
        <v>0</v>
      </c>
      <c r="E47" s="84">
        <v>0</v>
      </c>
      <c r="F47" s="114">
        <v>0</v>
      </c>
      <c r="G47" s="76">
        <f>'Supplemental Assistance'!B47</f>
        <v>0</v>
      </c>
      <c r="H47" s="77">
        <f>'Supplemental Non-Assistance'!B47</f>
        <v>0</v>
      </c>
      <c r="I47" s="78">
        <f t="shared" si="2"/>
        <v>0</v>
      </c>
      <c r="J47" s="117">
        <f t="shared" si="1"/>
        <v>0</v>
      </c>
      <c r="K47" s="58">
        <v>0</v>
      </c>
      <c r="L47" s="79">
        <v>0</v>
      </c>
      <c r="N47" s="50"/>
    </row>
    <row r="48" spans="1:14">
      <c r="A48" s="80" t="s">
        <v>53</v>
      </c>
      <c r="B48" s="77">
        <v>0</v>
      </c>
      <c r="C48" s="110">
        <v>21565141</v>
      </c>
      <c r="D48" s="75">
        <f t="shared" si="0"/>
        <v>21565141</v>
      </c>
      <c r="E48" s="84">
        <v>0</v>
      </c>
      <c r="F48" s="114">
        <v>0</v>
      </c>
      <c r="G48" s="76">
        <f>'Supplemental Assistance'!B48</f>
        <v>5094785</v>
      </c>
      <c r="H48" s="77">
        <f>'Supplemental Non-Assistance'!B48</f>
        <v>16470356</v>
      </c>
      <c r="I48" s="78">
        <f t="shared" si="2"/>
        <v>21565141</v>
      </c>
      <c r="J48" s="117">
        <f t="shared" si="1"/>
        <v>21565141</v>
      </c>
      <c r="K48" s="58">
        <v>0</v>
      </c>
      <c r="L48" s="79">
        <v>0</v>
      </c>
      <c r="N48" s="50"/>
    </row>
    <row r="49" spans="1:14">
      <c r="A49" s="80" t="s">
        <v>54</v>
      </c>
      <c r="B49" s="77">
        <v>0</v>
      </c>
      <c r="C49" s="110">
        <v>1776130</v>
      </c>
      <c r="D49" s="75">
        <f t="shared" si="0"/>
        <v>1776130</v>
      </c>
      <c r="E49" s="84">
        <v>0</v>
      </c>
      <c r="F49" s="114">
        <v>0</v>
      </c>
      <c r="G49" s="76">
        <f>'Supplemental Assistance'!B49</f>
        <v>0</v>
      </c>
      <c r="H49" s="77">
        <f>'Supplemental Non-Assistance'!B49</f>
        <v>525065</v>
      </c>
      <c r="I49" s="78">
        <f t="shared" si="2"/>
        <v>525065</v>
      </c>
      <c r="J49" s="117">
        <f t="shared" si="1"/>
        <v>525065</v>
      </c>
      <c r="K49" s="58">
        <v>1251065</v>
      </c>
      <c r="L49" s="79">
        <v>0</v>
      </c>
      <c r="N49" s="50"/>
    </row>
    <row r="50" spans="1:14">
      <c r="A50" s="80" t="s">
        <v>55</v>
      </c>
      <c r="B50" s="77">
        <v>0</v>
      </c>
      <c r="C50" s="110">
        <v>4170880</v>
      </c>
      <c r="D50" s="75">
        <f t="shared" si="0"/>
        <v>4170880</v>
      </c>
      <c r="E50" s="84">
        <v>0</v>
      </c>
      <c r="F50" s="114">
        <v>0</v>
      </c>
      <c r="G50" s="76">
        <f>'Supplemental Assistance'!B50</f>
        <v>408689</v>
      </c>
      <c r="H50" s="77">
        <f>'Supplemental Non-Assistance'!B50</f>
        <v>0</v>
      </c>
      <c r="I50" s="78">
        <f t="shared" si="2"/>
        <v>408689</v>
      </c>
      <c r="J50" s="117">
        <f t="shared" si="1"/>
        <v>408689</v>
      </c>
      <c r="K50" s="58">
        <v>3762191</v>
      </c>
      <c r="L50" s="79">
        <v>0</v>
      </c>
      <c r="N50" s="50"/>
    </row>
    <row r="51" spans="1:14">
      <c r="A51" s="80" t="s">
        <v>56</v>
      </c>
      <c r="B51" s="77">
        <v>0</v>
      </c>
      <c r="C51" s="110">
        <v>0</v>
      </c>
      <c r="D51" s="75">
        <f t="shared" si="0"/>
        <v>0</v>
      </c>
      <c r="E51" s="84">
        <v>0</v>
      </c>
      <c r="F51" s="114">
        <v>0</v>
      </c>
      <c r="G51" s="76">
        <f>'Supplemental Assistance'!B51</f>
        <v>0</v>
      </c>
      <c r="H51" s="77">
        <f>'Supplemental Non-Assistance'!B51</f>
        <v>0</v>
      </c>
      <c r="I51" s="78">
        <f t="shared" si="2"/>
        <v>0</v>
      </c>
      <c r="J51" s="117">
        <f t="shared" si="1"/>
        <v>0</v>
      </c>
      <c r="K51" s="58">
        <v>0</v>
      </c>
      <c r="L51" s="79">
        <v>0</v>
      </c>
      <c r="N51" s="50"/>
    </row>
    <row r="52" spans="1:14">
      <c r="A52" s="80" t="s">
        <v>57</v>
      </c>
      <c r="B52" s="77">
        <v>0</v>
      </c>
      <c r="C52" s="110">
        <v>0</v>
      </c>
      <c r="D52" s="75">
        <f t="shared" si="0"/>
        <v>0</v>
      </c>
      <c r="E52" s="84">
        <v>0</v>
      </c>
      <c r="F52" s="114">
        <v>0</v>
      </c>
      <c r="G52" s="76">
        <f>'Supplemental Assistance'!B52</f>
        <v>0</v>
      </c>
      <c r="H52" s="77">
        <f>'Supplemental Non-Assistance'!B52</f>
        <v>0</v>
      </c>
      <c r="I52" s="78">
        <f t="shared" si="2"/>
        <v>0</v>
      </c>
      <c r="J52" s="117">
        <f t="shared" si="1"/>
        <v>0</v>
      </c>
      <c r="K52" s="58">
        <v>0</v>
      </c>
      <c r="L52" s="79">
        <v>0</v>
      </c>
      <c r="N52" s="50"/>
    </row>
    <row r="53" spans="1:14">
      <c r="A53" s="80" t="s">
        <v>58</v>
      </c>
      <c r="B53" s="77">
        <v>0</v>
      </c>
      <c r="C53" s="110">
        <v>0</v>
      </c>
      <c r="D53" s="75">
        <f t="shared" si="0"/>
        <v>0</v>
      </c>
      <c r="E53" s="84">
        <v>0</v>
      </c>
      <c r="F53" s="114">
        <v>0</v>
      </c>
      <c r="G53" s="76">
        <f>'Supplemental Assistance'!B53</f>
        <v>0</v>
      </c>
      <c r="H53" s="77">
        <f>'Supplemental Non-Assistance'!B53</f>
        <v>0</v>
      </c>
      <c r="I53" s="78">
        <f t="shared" si="2"/>
        <v>0</v>
      </c>
      <c r="J53" s="117">
        <f t="shared" si="1"/>
        <v>0</v>
      </c>
      <c r="K53" s="58">
        <v>0</v>
      </c>
      <c r="L53" s="79">
        <v>0</v>
      </c>
      <c r="N53" s="50"/>
    </row>
    <row r="54" spans="1:14">
      <c r="A54" s="80" t="s">
        <v>59</v>
      </c>
      <c r="B54" s="77">
        <v>0</v>
      </c>
      <c r="C54" s="110">
        <v>0</v>
      </c>
      <c r="D54" s="75">
        <f t="shared" si="0"/>
        <v>0</v>
      </c>
      <c r="E54" s="84">
        <v>0</v>
      </c>
      <c r="F54" s="114">
        <v>0</v>
      </c>
      <c r="G54" s="76">
        <f>'Supplemental Assistance'!B54</f>
        <v>0</v>
      </c>
      <c r="H54" s="77">
        <f>'Supplemental Non-Assistance'!B54</f>
        <v>0</v>
      </c>
      <c r="I54" s="78">
        <f t="shared" si="2"/>
        <v>0</v>
      </c>
      <c r="J54" s="117">
        <f t="shared" si="1"/>
        <v>0</v>
      </c>
      <c r="K54" s="58">
        <v>0</v>
      </c>
      <c r="L54" s="79">
        <v>0</v>
      </c>
      <c r="N54" s="50"/>
    </row>
    <row r="55" spans="1:14">
      <c r="A55" s="80" t="s">
        <v>60</v>
      </c>
      <c r="B55" s="77">
        <v>0</v>
      </c>
      <c r="C55" s="110">
        <v>0</v>
      </c>
      <c r="D55" s="75">
        <f t="shared" si="0"/>
        <v>0</v>
      </c>
      <c r="E55" s="84">
        <v>0</v>
      </c>
      <c r="F55" s="114">
        <v>0</v>
      </c>
      <c r="G55" s="76">
        <f>'Supplemental Assistance'!B55</f>
        <v>0</v>
      </c>
      <c r="H55" s="77">
        <f>'Supplemental Non-Assistance'!B55</f>
        <v>0</v>
      </c>
      <c r="I55" s="78">
        <f t="shared" si="2"/>
        <v>0</v>
      </c>
      <c r="J55" s="117">
        <f t="shared" si="1"/>
        <v>0</v>
      </c>
      <c r="K55" s="58">
        <v>0</v>
      </c>
      <c r="L55" s="79">
        <v>0</v>
      </c>
      <c r="N55" s="50"/>
    </row>
    <row r="56" spans="1:14">
      <c r="A56" s="80" t="s">
        <v>61</v>
      </c>
      <c r="B56" s="77">
        <v>0</v>
      </c>
      <c r="C56" s="110">
        <v>0</v>
      </c>
      <c r="D56" s="75">
        <f t="shared" si="0"/>
        <v>0</v>
      </c>
      <c r="E56" s="84">
        <v>0</v>
      </c>
      <c r="F56" s="114">
        <v>0</v>
      </c>
      <c r="G56" s="76">
        <f>'Supplemental Assistance'!B56</f>
        <v>0</v>
      </c>
      <c r="H56" s="77">
        <f>'Supplemental Non-Assistance'!B56</f>
        <v>0</v>
      </c>
      <c r="I56" s="78">
        <f t="shared" si="2"/>
        <v>0</v>
      </c>
      <c r="J56" s="117">
        <f t="shared" si="1"/>
        <v>0</v>
      </c>
      <c r="K56" s="58">
        <v>0</v>
      </c>
      <c r="L56" s="79">
        <v>0</v>
      </c>
      <c r="N56" s="50"/>
    </row>
  </sheetData>
  <mergeCells count="5">
    <mergeCell ref="A1:L1"/>
    <mergeCell ref="D2:D4"/>
    <mergeCell ref="E2:F2"/>
    <mergeCell ref="G2:I2"/>
    <mergeCell ref="J2:J4"/>
  </mergeCells>
  <pageMargins left="0.7" right="0.7" top="0.75" bottom="0.75" header="0.3" footer="0.3"/>
  <pageSetup scale="59" orientation="landscape"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F56"/>
  <sheetViews>
    <sheetView workbookViewId="0">
      <selection activeCell="H13" sqref="H13"/>
    </sheetView>
  </sheetViews>
  <sheetFormatPr defaultRowHeight="15"/>
  <cols>
    <col min="1" max="1" width="21.42578125" customWidth="1"/>
    <col min="2" max="2" width="12.85546875" customWidth="1"/>
    <col min="3" max="3" width="12.42578125" bestFit="1" customWidth="1"/>
    <col min="4" max="4" width="11.28515625" bestFit="1" customWidth="1"/>
    <col min="5" max="5" width="16" customWidth="1"/>
    <col min="6" max="6" width="10.85546875" customWidth="1"/>
  </cols>
  <sheetData>
    <row r="1" spans="1:6">
      <c r="A1" s="524" t="s">
        <v>114</v>
      </c>
      <c r="B1" s="530"/>
      <c r="C1" s="530"/>
      <c r="D1" s="530"/>
      <c r="E1" s="530"/>
      <c r="F1" s="531"/>
    </row>
    <row r="2" spans="1:6">
      <c r="A2" s="579" t="s">
        <v>10</v>
      </c>
      <c r="B2" s="109"/>
      <c r="C2" s="109"/>
      <c r="D2" s="109"/>
      <c r="E2" s="109"/>
      <c r="F2" s="109"/>
    </row>
    <row r="3" spans="1:6" ht="39">
      <c r="A3" s="579"/>
      <c r="B3" s="109" t="s">
        <v>74</v>
      </c>
      <c r="C3" s="109" t="s">
        <v>62</v>
      </c>
      <c r="D3" s="109" t="s">
        <v>63</v>
      </c>
      <c r="E3" s="109" t="s">
        <v>75</v>
      </c>
      <c r="F3" s="109" t="s">
        <v>76</v>
      </c>
    </row>
    <row r="4" spans="1:6">
      <c r="A4" s="579"/>
      <c r="B4" s="109"/>
      <c r="C4" s="109"/>
      <c r="D4" s="109"/>
      <c r="E4" s="109"/>
      <c r="F4" s="109"/>
    </row>
    <row r="5" spans="1:6">
      <c r="A5" s="85" t="s">
        <v>77</v>
      </c>
      <c r="B5" s="95">
        <f>IF(SUM(B6:B56)=SUM(C5:F5),SUM(C5:F5),"ERROR")</f>
        <v>8271791</v>
      </c>
      <c r="C5" s="95">
        <f>SUM(C6:C56)</f>
        <v>8183325</v>
      </c>
      <c r="D5" s="95">
        <f>SUM(D6:D56)</f>
        <v>0</v>
      </c>
      <c r="E5" s="95">
        <f>SUM(E6:E56)</f>
        <v>88466</v>
      </c>
      <c r="F5" s="95">
        <f>SUM(F6:F56)</f>
        <v>0</v>
      </c>
    </row>
    <row r="6" spans="1:6">
      <c r="A6" s="120" t="s">
        <v>11</v>
      </c>
      <c r="B6" s="55">
        <v>0</v>
      </c>
      <c r="C6" s="55">
        <v>0</v>
      </c>
      <c r="D6" s="55">
        <v>0</v>
      </c>
      <c r="E6" s="55">
        <v>0</v>
      </c>
      <c r="F6" s="55">
        <v>0</v>
      </c>
    </row>
    <row r="7" spans="1:6">
      <c r="A7" s="89" t="s">
        <v>12</v>
      </c>
      <c r="B7" s="55">
        <v>0</v>
      </c>
      <c r="C7" s="55">
        <v>0</v>
      </c>
      <c r="D7" s="55">
        <v>0</v>
      </c>
      <c r="E7" s="55">
        <v>0</v>
      </c>
      <c r="F7" s="55">
        <v>0</v>
      </c>
    </row>
    <row r="8" spans="1:6">
      <c r="A8" s="89" t="s">
        <v>13</v>
      </c>
      <c r="B8" s="55">
        <v>0</v>
      </c>
      <c r="C8" s="55">
        <v>0</v>
      </c>
      <c r="D8" s="55">
        <v>0</v>
      </c>
      <c r="E8" s="55">
        <v>0</v>
      </c>
      <c r="F8" s="55">
        <v>0</v>
      </c>
    </row>
    <row r="9" spans="1:6">
      <c r="A9" s="89" t="s">
        <v>14</v>
      </c>
      <c r="B9" s="55">
        <v>0</v>
      </c>
      <c r="C9" s="55">
        <v>0</v>
      </c>
      <c r="D9" s="55">
        <v>0</v>
      </c>
      <c r="E9" s="55">
        <v>0</v>
      </c>
      <c r="F9" s="55">
        <v>0</v>
      </c>
    </row>
    <row r="10" spans="1:6">
      <c r="A10" s="89" t="s">
        <v>15</v>
      </c>
      <c r="B10" s="55">
        <v>0</v>
      </c>
      <c r="C10" s="55">
        <v>0</v>
      </c>
      <c r="D10" s="55">
        <v>0</v>
      </c>
      <c r="E10" s="55">
        <v>0</v>
      </c>
      <c r="F10" s="55">
        <v>0</v>
      </c>
    </row>
    <row r="11" spans="1:6">
      <c r="A11" s="89" t="s">
        <v>16</v>
      </c>
      <c r="B11" s="55">
        <v>0</v>
      </c>
      <c r="C11" s="55">
        <v>0</v>
      </c>
      <c r="D11" s="55">
        <v>0</v>
      </c>
      <c r="E11" s="55">
        <v>0</v>
      </c>
      <c r="F11" s="55">
        <v>0</v>
      </c>
    </row>
    <row r="12" spans="1:6">
      <c r="A12" s="89" t="s">
        <v>17</v>
      </c>
      <c r="B12" s="55">
        <v>0</v>
      </c>
      <c r="C12" s="55">
        <v>0</v>
      </c>
      <c r="D12" s="55">
        <v>0</v>
      </c>
      <c r="E12" s="55">
        <v>0</v>
      </c>
      <c r="F12" s="55">
        <v>0</v>
      </c>
    </row>
    <row r="13" spans="1:6">
      <c r="A13" s="89" t="s">
        <v>18</v>
      </c>
      <c r="B13" s="55">
        <v>0</v>
      </c>
      <c r="C13" s="55">
        <v>0</v>
      </c>
      <c r="D13" s="55">
        <v>0</v>
      </c>
      <c r="E13" s="55">
        <v>0</v>
      </c>
      <c r="F13" s="55">
        <v>0</v>
      </c>
    </row>
    <row r="14" spans="1:6">
      <c r="A14" s="89" t="s">
        <v>19</v>
      </c>
      <c r="B14" s="55">
        <v>0</v>
      </c>
      <c r="C14" s="55">
        <v>0</v>
      </c>
      <c r="D14" s="55">
        <v>0</v>
      </c>
      <c r="E14" s="55">
        <v>0</v>
      </c>
      <c r="F14" s="55">
        <v>0</v>
      </c>
    </row>
    <row r="15" spans="1:6">
      <c r="A15" s="89" t="s">
        <v>20</v>
      </c>
      <c r="B15" s="55">
        <v>0</v>
      </c>
      <c r="C15" s="55">
        <v>0</v>
      </c>
      <c r="D15" s="55">
        <v>0</v>
      </c>
      <c r="E15" s="55">
        <v>0</v>
      </c>
      <c r="F15" s="55">
        <v>0</v>
      </c>
    </row>
    <row r="16" spans="1:6">
      <c r="A16" s="89" t="s">
        <v>21</v>
      </c>
      <c r="B16" s="55">
        <v>0</v>
      </c>
      <c r="C16" s="55">
        <v>0</v>
      </c>
      <c r="D16" s="55">
        <v>0</v>
      </c>
      <c r="E16" s="55">
        <v>0</v>
      </c>
      <c r="F16" s="55">
        <v>0</v>
      </c>
    </row>
    <row r="17" spans="1:6">
      <c r="A17" s="89" t="s">
        <v>22</v>
      </c>
      <c r="B17" s="55">
        <v>0</v>
      </c>
      <c r="C17" s="55">
        <v>0</v>
      </c>
      <c r="D17" s="55">
        <v>0</v>
      </c>
      <c r="E17" s="55">
        <v>0</v>
      </c>
      <c r="F17" s="55">
        <v>0</v>
      </c>
    </row>
    <row r="18" spans="1:6">
      <c r="A18" s="89" t="s">
        <v>23</v>
      </c>
      <c r="B18" s="55">
        <v>0</v>
      </c>
      <c r="C18" s="55">
        <v>0</v>
      </c>
      <c r="D18" s="55">
        <v>0</v>
      </c>
      <c r="E18" s="55">
        <v>0</v>
      </c>
      <c r="F18" s="55">
        <v>0</v>
      </c>
    </row>
    <row r="19" spans="1:6">
      <c r="A19" s="89" t="s">
        <v>24</v>
      </c>
      <c r="B19" s="55">
        <v>0</v>
      </c>
      <c r="C19" s="55">
        <v>0</v>
      </c>
      <c r="D19" s="55">
        <v>0</v>
      </c>
      <c r="E19" s="55">
        <v>0</v>
      </c>
      <c r="F19" s="55">
        <v>0</v>
      </c>
    </row>
    <row r="20" spans="1:6">
      <c r="A20" s="89" t="s">
        <v>25</v>
      </c>
      <c r="B20" s="55">
        <v>0</v>
      </c>
      <c r="C20" s="55">
        <v>0</v>
      </c>
      <c r="D20" s="55">
        <v>0</v>
      </c>
      <c r="E20" s="55">
        <v>0</v>
      </c>
      <c r="F20" s="55">
        <v>0</v>
      </c>
    </row>
    <row r="21" spans="1:6">
      <c r="A21" s="89" t="s">
        <v>26</v>
      </c>
      <c r="B21" s="55">
        <v>0</v>
      </c>
      <c r="C21" s="55">
        <v>0</v>
      </c>
      <c r="D21" s="55">
        <v>0</v>
      </c>
      <c r="E21" s="55">
        <v>0</v>
      </c>
      <c r="F21" s="55">
        <v>0</v>
      </c>
    </row>
    <row r="22" spans="1:6">
      <c r="A22" s="89" t="s">
        <v>27</v>
      </c>
      <c r="B22" s="55">
        <v>0</v>
      </c>
      <c r="C22" s="55">
        <v>0</v>
      </c>
      <c r="D22" s="55">
        <v>0</v>
      </c>
      <c r="E22" s="55">
        <v>0</v>
      </c>
      <c r="F22" s="55">
        <v>0</v>
      </c>
    </row>
    <row r="23" spans="1:6">
      <c r="A23" s="89" t="s">
        <v>28</v>
      </c>
      <c r="B23" s="55">
        <v>0</v>
      </c>
      <c r="C23" s="55">
        <v>0</v>
      </c>
      <c r="D23" s="55">
        <v>0</v>
      </c>
      <c r="E23" s="55">
        <v>0</v>
      </c>
      <c r="F23" s="55">
        <v>0</v>
      </c>
    </row>
    <row r="24" spans="1:6">
      <c r="A24" s="89" t="s">
        <v>29</v>
      </c>
      <c r="B24" s="55">
        <v>2768317</v>
      </c>
      <c r="C24" s="55">
        <v>2679851</v>
      </c>
      <c r="D24" s="55">
        <v>0</v>
      </c>
      <c r="E24" s="55">
        <v>88466</v>
      </c>
      <c r="F24" s="55">
        <v>0</v>
      </c>
    </row>
    <row r="25" spans="1:6">
      <c r="A25" s="89" t="s">
        <v>30</v>
      </c>
      <c r="B25" s="55">
        <v>0</v>
      </c>
      <c r="C25" s="55">
        <v>0</v>
      </c>
      <c r="D25" s="55">
        <v>0</v>
      </c>
      <c r="E25" s="55">
        <v>0</v>
      </c>
      <c r="F25" s="55">
        <v>0</v>
      </c>
    </row>
    <row r="26" spans="1:6">
      <c r="A26" s="89" t="s">
        <v>31</v>
      </c>
      <c r="B26" s="55">
        <v>0</v>
      </c>
      <c r="C26" s="55">
        <v>0</v>
      </c>
      <c r="D26" s="55">
        <v>0</v>
      </c>
      <c r="E26" s="55">
        <v>0</v>
      </c>
      <c r="F26" s="55">
        <v>0</v>
      </c>
    </row>
    <row r="27" spans="1:6">
      <c r="A27" s="89" t="s">
        <v>32</v>
      </c>
      <c r="B27" s="55">
        <v>0</v>
      </c>
      <c r="C27" s="55">
        <v>0</v>
      </c>
      <c r="D27" s="55">
        <v>0</v>
      </c>
      <c r="E27" s="55">
        <v>0</v>
      </c>
      <c r="F27" s="55">
        <v>0</v>
      </c>
    </row>
    <row r="28" spans="1:6">
      <c r="A28" s="89" t="s">
        <v>33</v>
      </c>
      <c r="B28" s="55">
        <v>0</v>
      </c>
      <c r="C28" s="55">
        <v>0</v>
      </c>
      <c r="D28" s="55">
        <v>0</v>
      </c>
      <c r="E28" s="55">
        <v>0</v>
      </c>
      <c r="F28" s="55">
        <v>0</v>
      </c>
    </row>
    <row r="29" spans="1:6">
      <c r="A29" s="89" t="s">
        <v>34</v>
      </c>
      <c r="B29" s="55">
        <v>0</v>
      </c>
      <c r="C29" s="55">
        <v>0</v>
      </c>
      <c r="D29" s="55">
        <v>0</v>
      </c>
      <c r="E29" s="55">
        <v>0</v>
      </c>
      <c r="F29" s="55">
        <v>0</v>
      </c>
    </row>
    <row r="30" spans="1:6">
      <c r="A30" s="89" t="s">
        <v>35</v>
      </c>
      <c r="B30" s="55">
        <v>0</v>
      </c>
      <c r="C30" s="55">
        <v>0</v>
      </c>
      <c r="D30" s="55">
        <v>0</v>
      </c>
      <c r="E30" s="55">
        <v>0</v>
      </c>
      <c r="F30" s="55">
        <v>0</v>
      </c>
    </row>
    <row r="31" spans="1:6">
      <c r="A31" s="89" t="s">
        <v>36</v>
      </c>
      <c r="B31" s="55">
        <v>0</v>
      </c>
      <c r="C31" s="55">
        <v>0</v>
      </c>
      <c r="D31" s="55">
        <v>0</v>
      </c>
      <c r="E31" s="55">
        <v>0</v>
      </c>
      <c r="F31" s="55">
        <v>0</v>
      </c>
    </row>
    <row r="32" spans="1:6">
      <c r="A32" s="89" t="s">
        <v>37</v>
      </c>
      <c r="B32" s="55">
        <v>0</v>
      </c>
      <c r="C32" s="55">
        <v>0</v>
      </c>
      <c r="D32" s="55">
        <v>0</v>
      </c>
      <c r="E32" s="55">
        <v>0</v>
      </c>
      <c r="F32" s="55">
        <v>0</v>
      </c>
    </row>
    <row r="33" spans="1:6">
      <c r="A33" s="89" t="s">
        <v>38</v>
      </c>
      <c r="B33" s="55">
        <v>0</v>
      </c>
      <c r="C33" s="55">
        <v>0</v>
      </c>
      <c r="D33" s="55">
        <v>0</v>
      </c>
      <c r="E33" s="55">
        <v>0</v>
      </c>
      <c r="F33" s="55">
        <v>0</v>
      </c>
    </row>
    <row r="34" spans="1:6">
      <c r="A34" s="89" t="s">
        <v>39</v>
      </c>
      <c r="B34" s="55">
        <v>0</v>
      </c>
      <c r="C34" s="55">
        <v>0</v>
      </c>
      <c r="D34" s="55">
        <v>0</v>
      </c>
      <c r="E34" s="55">
        <v>0</v>
      </c>
      <c r="F34" s="55">
        <v>0</v>
      </c>
    </row>
    <row r="35" spans="1:6">
      <c r="A35" s="89" t="s">
        <v>40</v>
      </c>
      <c r="B35" s="55">
        <v>0</v>
      </c>
      <c r="C35" s="55">
        <v>0</v>
      </c>
      <c r="D35" s="55">
        <v>0</v>
      </c>
      <c r="E35" s="55">
        <v>0</v>
      </c>
      <c r="F35" s="55">
        <v>0</v>
      </c>
    </row>
    <row r="36" spans="1:6">
      <c r="A36" s="89" t="s">
        <v>41</v>
      </c>
      <c r="B36" s="55">
        <v>0</v>
      </c>
      <c r="C36" s="55">
        <v>0</v>
      </c>
      <c r="D36" s="55">
        <v>0</v>
      </c>
      <c r="E36" s="55">
        <v>0</v>
      </c>
      <c r="F36" s="55">
        <v>0</v>
      </c>
    </row>
    <row r="37" spans="1:6">
      <c r="A37" s="89" t="s">
        <v>42</v>
      </c>
      <c r="B37" s="55">
        <v>0</v>
      </c>
      <c r="C37" s="55">
        <v>0</v>
      </c>
      <c r="D37" s="55">
        <v>0</v>
      </c>
      <c r="E37" s="55">
        <v>0</v>
      </c>
      <c r="F37" s="55">
        <v>0</v>
      </c>
    </row>
    <row r="38" spans="1:6">
      <c r="A38" s="89" t="s">
        <v>43</v>
      </c>
      <c r="B38" s="55">
        <v>0</v>
      </c>
      <c r="C38" s="55">
        <v>0</v>
      </c>
      <c r="D38" s="55">
        <v>0</v>
      </c>
      <c r="E38" s="55">
        <v>0</v>
      </c>
      <c r="F38" s="55">
        <v>0</v>
      </c>
    </row>
    <row r="39" spans="1:6">
      <c r="A39" s="89" t="s">
        <v>44</v>
      </c>
      <c r="B39" s="55">
        <v>0</v>
      </c>
      <c r="C39" s="55">
        <v>0</v>
      </c>
      <c r="D39" s="55">
        <v>0</v>
      </c>
      <c r="E39" s="55">
        <v>0</v>
      </c>
      <c r="F39" s="55">
        <v>0</v>
      </c>
    </row>
    <row r="40" spans="1:6">
      <c r="A40" s="89" t="s">
        <v>45</v>
      </c>
      <c r="B40" s="55">
        <v>0</v>
      </c>
      <c r="C40" s="55">
        <v>0</v>
      </c>
      <c r="D40" s="55">
        <v>0</v>
      </c>
      <c r="E40" s="55">
        <v>0</v>
      </c>
      <c r="F40" s="55">
        <v>0</v>
      </c>
    </row>
    <row r="41" spans="1:6">
      <c r="A41" s="89" t="s">
        <v>46</v>
      </c>
      <c r="B41" s="55">
        <v>0</v>
      </c>
      <c r="C41" s="55">
        <v>0</v>
      </c>
      <c r="D41" s="55">
        <v>0</v>
      </c>
      <c r="E41" s="55">
        <v>0</v>
      </c>
      <c r="F41" s="55">
        <v>0</v>
      </c>
    </row>
    <row r="42" spans="1:6">
      <c r="A42" s="89" t="s">
        <v>47</v>
      </c>
      <c r="B42" s="55">
        <v>0</v>
      </c>
      <c r="C42" s="55">
        <v>0</v>
      </c>
      <c r="D42" s="55">
        <v>0</v>
      </c>
      <c r="E42" s="55">
        <v>0</v>
      </c>
      <c r="F42" s="55">
        <v>0</v>
      </c>
    </row>
    <row r="43" spans="1:6">
      <c r="A43" s="89" t="s">
        <v>48</v>
      </c>
      <c r="B43" s="55">
        <v>0</v>
      </c>
      <c r="C43" s="55">
        <v>0</v>
      </c>
      <c r="D43" s="55">
        <v>0</v>
      </c>
      <c r="E43" s="55">
        <v>0</v>
      </c>
      <c r="F43" s="55">
        <v>0</v>
      </c>
    </row>
    <row r="44" spans="1:6">
      <c r="A44" s="89" t="s">
        <v>49</v>
      </c>
      <c r="B44" s="55">
        <v>0</v>
      </c>
      <c r="C44" s="55">
        <v>0</v>
      </c>
      <c r="D44" s="55">
        <v>0</v>
      </c>
      <c r="E44" s="55">
        <v>0</v>
      </c>
      <c r="F44" s="55">
        <v>0</v>
      </c>
    </row>
    <row r="45" spans="1:6">
      <c r="A45" s="89" t="s">
        <v>50</v>
      </c>
      <c r="B45" s="55">
        <v>0</v>
      </c>
      <c r="C45" s="55">
        <v>0</v>
      </c>
      <c r="D45" s="55">
        <v>0</v>
      </c>
      <c r="E45" s="55">
        <v>0</v>
      </c>
      <c r="F45" s="55">
        <v>0</v>
      </c>
    </row>
    <row r="46" spans="1:6">
      <c r="A46" s="89" t="s">
        <v>51</v>
      </c>
      <c r="B46" s="55">
        <v>0</v>
      </c>
      <c r="C46" s="55">
        <v>0</v>
      </c>
      <c r="D46" s="55">
        <v>0</v>
      </c>
      <c r="E46" s="55">
        <v>0</v>
      </c>
      <c r="F46" s="55">
        <v>0</v>
      </c>
    </row>
    <row r="47" spans="1:6">
      <c r="A47" s="89" t="s">
        <v>52</v>
      </c>
      <c r="B47" s="55">
        <v>0</v>
      </c>
      <c r="C47" s="55">
        <v>0</v>
      </c>
      <c r="D47" s="55">
        <v>0</v>
      </c>
      <c r="E47" s="55">
        <v>0</v>
      </c>
      <c r="F47" s="55">
        <v>0</v>
      </c>
    </row>
    <row r="48" spans="1:6">
      <c r="A48" s="89" t="s">
        <v>53</v>
      </c>
      <c r="B48" s="55">
        <v>5094785</v>
      </c>
      <c r="C48" s="55">
        <v>5094785</v>
      </c>
      <c r="D48" s="55">
        <v>0</v>
      </c>
      <c r="E48" s="55">
        <v>0</v>
      </c>
      <c r="F48" s="55">
        <v>0</v>
      </c>
    </row>
    <row r="49" spans="1:6">
      <c r="A49" s="89" t="s">
        <v>54</v>
      </c>
      <c r="B49" s="55">
        <v>0</v>
      </c>
      <c r="C49" s="55">
        <v>0</v>
      </c>
      <c r="D49" s="55">
        <v>0</v>
      </c>
      <c r="E49" s="55">
        <v>0</v>
      </c>
      <c r="F49" s="55">
        <v>0</v>
      </c>
    </row>
    <row r="50" spans="1:6">
      <c r="A50" s="89" t="s">
        <v>55</v>
      </c>
      <c r="B50" s="55">
        <v>408689</v>
      </c>
      <c r="C50" s="55">
        <v>408689</v>
      </c>
      <c r="D50" s="55">
        <v>0</v>
      </c>
      <c r="E50" s="55">
        <v>0</v>
      </c>
      <c r="F50" s="55">
        <v>0</v>
      </c>
    </row>
    <row r="51" spans="1:6">
      <c r="A51" s="89" t="s">
        <v>56</v>
      </c>
      <c r="B51" s="55">
        <v>0</v>
      </c>
      <c r="C51" s="55">
        <v>0</v>
      </c>
      <c r="D51" s="55">
        <v>0</v>
      </c>
      <c r="E51" s="55">
        <v>0</v>
      </c>
      <c r="F51" s="55">
        <v>0</v>
      </c>
    </row>
    <row r="52" spans="1:6">
      <c r="A52" s="89" t="s">
        <v>57</v>
      </c>
      <c r="B52" s="55">
        <v>0</v>
      </c>
      <c r="C52" s="55">
        <v>0</v>
      </c>
      <c r="D52" s="55">
        <v>0</v>
      </c>
      <c r="E52" s="55">
        <v>0</v>
      </c>
      <c r="F52" s="55">
        <v>0</v>
      </c>
    </row>
    <row r="53" spans="1:6">
      <c r="A53" s="89" t="s">
        <v>58</v>
      </c>
      <c r="B53" s="55">
        <v>0</v>
      </c>
      <c r="C53" s="55">
        <v>0</v>
      </c>
      <c r="D53" s="55">
        <v>0</v>
      </c>
      <c r="E53" s="55">
        <v>0</v>
      </c>
      <c r="F53" s="55">
        <v>0</v>
      </c>
    </row>
    <row r="54" spans="1:6">
      <c r="A54" s="89" t="s">
        <v>59</v>
      </c>
      <c r="B54" s="55">
        <v>0</v>
      </c>
      <c r="C54" s="55">
        <v>0</v>
      </c>
      <c r="D54" s="55">
        <v>0</v>
      </c>
      <c r="E54" s="55">
        <v>0</v>
      </c>
      <c r="F54" s="55">
        <v>0</v>
      </c>
    </row>
    <row r="55" spans="1:6">
      <c r="A55" s="89" t="s">
        <v>60</v>
      </c>
      <c r="B55" s="55">
        <v>0</v>
      </c>
      <c r="C55" s="55">
        <v>0</v>
      </c>
      <c r="D55" s="55">
        <v>0</v>
      </c>
      <c r="E55" s="55">
        <v>0</v>
      </c>
      <c r="F55" s="55">
        <v>0</v>
      </c>
    </row>
    <row r="56" spans="1:6">
      <c r="A56" s="89" t="s">
        <v>61</v>
      </c>
      <c r="B56" s="55">
        <v>0</v>
      </c>
      <c r="C56" s="55">
        <v>0</v>
      </c>
      <c r="D56" s="55">
        <v>0</v>
      </c>
      <c r="E56" s="55">
        <v>0</v>
      </c>
      <c r="F56" s="55">
        <v>0</v>
      </c>
    </row>
  </sheetData>
  <mergeCells count="2">
    <mergeCell ref="A1:F1"/>
    <mergeCell ref="A2:A4"/>
  </mergeCells>
  <pageMargins left="0.7" right="0.7" top="0.75" bottom="0.75" header="0.3" footer="0.3"/>
  <pageSetup scale="82" orientation="portrait"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O56"/>
  <sheetViews>
    <sheetView workbookViewId="0">
      <selection activeCell="N6" sqref="N6:N56"/>
    </sheetView>
  </sheetViews>
  <sheetFormatPr defaultRowHeight="15"/>
  <cols>
    <col min="1" max="1" width="18.85546875" customWidth="1"/>
    <col min="2" max="2" width="17.7109375" customWidth="1"/>
    <col min="3" max="3" width="14" customWidth="1"/>
    <col min="4" max="4" width="14.28515625" bestFit="1" customWidth="1"/>
    <col min="5" max="5" width="16.140625" customWidth="1"/>
    <col min="6" max="6" width="12.85546875" customWidth="1"/>
    <col min="7" max="7" width="13.28515625" customWidth="1"/>
    <col min="8" max="8" width="12.42578125" customWidth="1"/>
    <col min="9" max="9" width="12.28515625" customWidth="1"/>
    <col min="10" max="10" width="13.140625" customWidth="1"/>
    <col min="11" max="11" width="14.42578125" customWidth="1"/>
    <col min="12" max="12" width="15.28515625" customWidth="1"/>
    <col min="13" max="13" width="12.140625" customWidth="1"/>
    <col min="14" max="15" width="14.28515625" bestFit="1" customWidth="1"/>
  </cols>
  <sheetData>
    <row r="1" spans="1:15">
      <c r="A1" s="524" t="s">
        <v>115</v>
      </c>
      <c r="B1" s="521"/>
      <c r="C1" s="521"/>
      <c r="D1" s="521"/>
      <c r="E1" s="521"/>
      <c r="F1" s="521"/>
      <c r="G1" s="521"/>
      <c r="H1" s="521"/>
      <c r="I1" s="521"/>
      <c r="J1" s="521"/>
      <c r="K1" s="521"/>
      <c r="L1" s="521"/>
      <c r="M1" s="521"/>
      <c r="N1" s="521"/>
      <c r="O1" s="522"/>
    </row>
    <row r="2" spans="1:15">
      <c r="A2" s="588" t="s">
        <v>10</v>
      </c>
      <c r="B2" s="109"/>
      <c r="C2" s="109"/>
      <c r="D2" s="109"/>
      <c r="E2" s="109"/>
      <c r="F2" s="109"/>
      <c r="G2" s="109"/>
      <c r="H2" s="109"/>
      <c r="I2" s="109"/>
      <c r="J2" s="109"/>
      <c r="K2" s="109"/>
      <c r="L2" s="109"/>
      <c r="M2" s="109"/>
      <c r="N2" s="109"/>
      <c r="O2" s="109"/>
    </row>
    <row r="3" spans="1:15" ht="48.75">
      <c r="A3" s="584"/>
      <c r="B3" s="109" t="s">
        <v>65</v>
      </c>
      <c r="C3" s="109" t="s">
        <v>78</v>
      </c>
      <c r="D3" s="109" t="s">
        <v>63</v>
      </c>
      <c r="E3" s="109" t="s">
        <v>64</v>
      </c>
      <c r="F3" s="109" t="s">
        <v>79</v>
      </c>
      <c r="G3" s="109" t="s">
        <v>67</v>
      </c>
      <c r="H3" s="109" t="s">
        <v>80</v>
      </c>
      <c r="I3" s="109" t="s">
        <v>81</v>
      </c>
      <c r="J3" s="109" t="s">
        <v>82</v>
      </c>
      <c r="K3" s="109" t="s">
        <v>89</v>
      </c>
      <c r="L3" s="109" t="s">
        <v>88</v>
      </c>
      <c r="M3" s="109" t="s">
        <v>68</v>
      </c>
      <c r="N3" s="109" t="s">
        <v>86</v>
      </c>
      <c r="O3" s="109" t="s">
        <v>69</v>
      </c>
    </row>
    <row r="4" spans="1:15">
      <c r="A4" s="584"/>
      <c r="B4" s="3"/>
      <c r="C4" s="3"/>
      <c r="D4" s="3"/>
      <c r="E4" s="3"/>
      <c r="F4" s="3"/>
      <c r="G4" s="3"/>
      <c r="H4" s="3"/>
      <c r="I4" s="109"/>
      <c r="J4" s="3"/>
      <c r="K4" s="3"/>
      <c r="L4" s="3"/>
      <c r="M4" s="3"/>
      <c r="N4" s="3"/>
      <c r="O4" s="3"/>
    </row>
    <row r="5" spans="1:15">
      <c r="A5" s="85" t="s">
        <v>77</v>
      </c>
      <c r="B5" s="56">
        <f>IF(SUM(B6:B56)=SUM(C5:O5),SUM(C5:O5),"ERROR")</f>
        <v>30160415</v>
      </c>
      <c r="C5" s="56">
        <f t="shared" ref="C5:O5" si="0">SUM(C6:C56)</f>
        <v>16865091</v>
      </c>
      <c r="D5" s="56">
        <f t="shared" si="0"/>
        <v>0</v>
      </c>
      <c r="E5" s="56">
        <f t="shared" si="0"/>
        <v>0</v>
      </c>
      <c r="F5" s="56">
        <f t="shared" si="0"/>
        <v>0</v>
      </c>
      <c r="G5" s="56">
        <f t="shared" si="0"/>
        <v>0</v>
      </c>
      <c r="H5" s="56">
        <f t="shared" si="0"/>
        <v>0</v>
      </c>
      <c r="I5" s="56">
        <f t="shared" si="0"/>
        <v>0</v>
      </c>
      <c r="J5" s="56">
        <f t="shared" si="0"/>
        <v>0</v>
      </c>
      <c r="K5" s="56">
        <f t="shared" si="0"/>
        <v>12770259</v>
      </c>
      <c r="L5" s="56">
        <f t="shared" si="0"/>
        <v>0</v>
      </c>
      <c r="M5" s="56">
        <f t="shared" si="0"/>
        <v>0</v>
      </c>
      <c r="N5" s="56">
        <f t="shared" si="0"/>
        <v>525065</v>
      </c>
      <c r="O5" s="56">
        <f t="shared" si="0"/>
        <v>0</v>
      </c>
    </row>
    <row r="6" spans="1:15">
      <c r="A6" s="85" t="s">
        <v>11</v>
      </c>
      <c r="B6" s="56">
        <f>SUM(C6:O6)</f>
        <v>0</v>
      </c>
      <c r="C6" s="56">
        <v>0</v>
      </c>
      <c r="D6" s="56">
        <v>0</v>
      </c>
      <c r="E6" s="56">
        <v>0</v>
      </c>
      <c r="F6" s="56">
        <v>0</v>
      </c>
      <c r="G6" s="56">
        <v>0</v>
      </c>
      <c r="H6" s="56">
        <v>0</v>
      </c>
      <c r="I6" s="56">
        <v>0</v>
      </c>
      <c r="J6" s="56">
        <v>0</v>
      </c>
      <c r="K6" s="56">
        <v>0</v>
      </c>
      <c r="L6" s="56">
        <v>0</v>
      </c>
      <c r="M6" s="56">
        <v>0</v>
      </c>
      <c r="N6" s="56">
        <v>0</v>
      </c>
      <c r="O6" s="56">
        <v>0</v>
      </c>
    </row>
    <row r="7" spans="1:15">
      <c r="A7" s="85" t="s">
        <v>12</v>
      </c>
      <c r="B7" s="56">
        <f t="shared" ref="B7:B56" si="1">SUM(C7:O7)</f>
        <v>0</v>
      </c>
      <c r="C7" s="56">
        <v>0</v>
      </c>
      <c r="D7" s="56">
        <v>0</v>
      </c>
      <c r="E7" s="56">
        <v>0</v>
      </c>
      <c r="F7" s="56">
        <v>0</v>
      </c>
      <c r="G7" s="56">
        <v>0</v>
      </c>
      <c r="H7" s="56">
        <v>0</v>
      </c>
      <c r="I7" s="56">
        <v>0</v>
      </c>
      <c r="J7" s="56">
        <v>0</v>
      </c>
      <c r="K7" s="56">
        <v>0</v>
      </c>
      <c r="L7" s="56">
        <v>0</v>
      </c>
      <c r="M7" s="56">
        <v>0</v>
      </c>
      <c r="N7" s="56">
        <v>0</v>
      </c>
      <c r="O7" s="56">
        <v>0</v>
      </c>
    </row>
    <row r="8" spans="1:15">
      <c r="A8" s="85" t="s">
        <v>13</v>
      </c>
      <c r="B8" s="56">
        <f t="shared" si="1"/>
        <v>0</v>
      </c>
      <c r="C8" s="56">
        <v>0</v>
      </c>
      <c r="D8" s="56">
        <v>0</v>
      </c>
      <c r="E8" s="56">
        <v>0</v>
      </c>
      <c r="F8" s="56">
        <v>0</v>
      </c>
      <c r="G8" s="56">
        <v>0</v>
      </c>
      <c r="H8" s="56">
        <v>0</v>
      </c>
      <c r="I8" s="56">
        <v>0</v>
      </c>
      <c r="J8" s="56">
        <v>0</v>
      </c>
      <c r="K8" s="56">
        <v>0</v>
      </c>
      <c r="L8" s="56">
        <v>0</v>
      </c>
      <c r="M8" s="56">
        <v>0</v>
      </c>
      <c r="N8" s="56">
        <v>0</v>
      </c>
      <c r="O8" s="56">
        <v>0</v>
      </c>
    </row>
    <row r="9" spans="1:15">
      <c r="A9" s="85" t="s">
        <v>14</v>
      </c>
      <c r="B9" s="56">
        <f t="shared" si="1"/>
        <v>394735</v>
      </c>
      <c r="C9" s="56">
        <v>394735</v>
      </c>
      <c r="D9" s="56">
        <v>0</v>
      </c>
      <c r="E9" s="56">
        <v>0</v>
      </c>
      <c r="F9" s="56">
        <v>0</v>
      </c>
      <c r="G9" s="56">
        <v>0</v>
      </c>
      <c r="H9" s="56">
        <v>0</v>
      </c>
      <c r="I9" s="56">
        <v>0</v>
      </c>
      <c r="J9" s="56">
        <v>0</v>
      </c>
      <c r="K9" s="56">
        <v>0</v>
      </c>
      <c r="L9" s="56">
        <v>0</v>
      </c>
      <c r="M9" s="56">
        <v>0</v>
      </c>
      <c r="N9" s="56">
        <v>0</v>
      </c>
      <c r="O9" s="56">
        <v>0</v>
      </c>
    </row>
    <row r="10" spans="1:15">
      <c r="A10" s="85" t="s">
        <v>15</v>
      </c>
      <c r="B10" s="56">
        <f t="shared" si="1"/>
        <v>0</v>
      </c>
      <c r="C10" s="56">
        <v>0</v>
      </c>
      <c r="D10" s="56">
        <v>0</v>
      </c>
      <c r="E10" s="56">
        <v>0</v>
      </c>
      <c r="F10" s="56">
        <v>0</v>
      </c>
      <c r="G10" s="56">
        <v>0</v>
      </c>
      <c r="H10" s="56">
        <v>0</v>
      </c>
      <c r="I10" s="56">
        <v>0</v>
      </c>
      <c r="J10" s="56">
        <v>0</v>
      </c>
      <c r="K10" s="56">
        <v>0</v>
      </c>
      <c r="L10" s="56">
        <v>0</v>
      </c>
      <c r="M10" s="56">
        <v>0</v>
      </c>
      <c r="N10" s="56">
        <v>0</v>
      </c>
      <c r="O10" s="56">
        <v>0</v>
      </c>
    </row>
    <row r="11" spans="1:15">
      <c r="A11" s="85" t="s">
        <v>16</v>
      </c>
      <c r="B11" s="56">
        <f t="shared" si="1"/>
        <v>0</v>
      </c>
      <c r="C11" s="56">
        <v>0</v>
      </c>
      <c r="D11" s="56">
        <v>0</v>
      </c>
      <c r="E11" s="56">
        <v>0</v>
      </c>
      <c r="F11" s="56">
        <v>0</v>
      </c>
      <c r="G11" s="56">
        <v>0</v>
      </c>
      <c r="H11" s="56">
        <v>0</v>
      </c>
      <c r="I11" s="56">
        <v>0</v>
      </c>
      <c r="J11" s="56">
        <v>0</v>
      </c>
      <c r="K11" s="56">
        <v>0</v>
      </c>
      <c r="L11" s="56">
        <v>0</v>
      </c>
      <c r="M11" s="56">
        <v>0</v>
      </c>
      <c r="N11" s="56">
        <v>0</v>
      </c>
      <c r="O11" s="56">
        <v>0</v>
      </c>
    </row>
    <row r="12" spans="1:15">
      <c r="A12" s="85" t="s">
        <v>17</v>
      </c>
      <c r="B12" s="56">
        <f t="shared" si="1"/>
        <v>0</v>
      </c>
      <c r="C12" s="56">
        <v>0</v>
      </c>
      <c r="D12" s="56">
        <v>0</v>
      </c>
      <c r="E12" s="56">
        <v>0</v>
      </c>
      <c r="F12" s="56">
        <v>0</v>
      </c>
      <c r="G12" s="56">
        <v>0</v>
      </c>
      <c r="H12" s="56">
        <v>0</v>
      </c>
      <c r="I12" s="56">
        <v>0</v>
      </c>
      <c r="J12" s="56">
        <v>0</v>
      </c>
      <c r="K12" s="56">
        <v>0</v>
      </c>
      <c r="L12" s="56">
        <v>0</v>
      </c>
      <c r="M12" s="56">
        <v>0</v>
      </c>
      <c r="N12" s="56">
        <v>0</v>
      </c>
      <c r="O12" s="56">
        <v>0</v>
      </c>
    </row>
    <row r="13" spans="1:15">
      <c r="A13" s="85" t="s">
        <v>18</v>
      </c>
      <c r="B13" s="56">
        <f t="shared" si="1"/>
        <v>0</v>
      </c>
      <c r="C13" s="56">
        <v>0</v>
      </c>
      <c r="D13" s="56">
        <v>0</v>
      </c>
      <c r="E13" s="56">
        <v>0</v>
      </c>
      <c r="F13" s="56">
        <v>0</v>
      </c>
      <c r="G13" s="56">
        <v>0</v>
      </c>
      <c r="H13" s="56">
        <v>0</v>
      </c>
      <c r="I13" s="56">
        <v>0</v>
      </c>
      <c r="J13" s="56">
        <v>0</v>
      </c>
      <c r="K13" s="56">
        <v>0</v>
      </c>
      <c r="L13" s="56">
        <v>0</v>
      </c>
      <c r="M13" s="56">
        <v>0</v>
      </c>
      <c r="N13" s="56">
        <v>0</v>
      </c>
      <c r="O13" s="56">
        <v>0</v>
      </c>
    </row>
    <row r="14" spans="1:15">
      <c r="A14" s="85" t="s">
        <v>19</v>
      </c>
      <c r="B14" s="56">
        <f t="shared" si="1"/>
        <v>0</v>
      </c>
      <c r="C14" s="56">
        <v>0</v>
      </c>
      <c r="D14" s="56">
        <v>0</v>
      </c>
      <c r="E14" s="56">
        <v>0</v>
      </c>
      <c r="F14" s="56">
        <v>0</v>
      </c>
      <c r="G14" s="56">
        <v>0</v>
      </c>
      <c r="H14" s="56">
        <v>0</v>
      </c>
      <c r="I14" s="56">
        <v>0</v>
      </c>
      <c r="J14" s="56">
        <v>0</v>
      </c>
      <c r="K14" s="56">
        <v>0</v>
      </c>
      <c r="L14" s="56">
        <v>0</v>
      </c>
      <c r="M14" s="56">
        <v>0</v>
      </c>
      <c r="N14" s="56">
        <v>0</v>
      </c>
      <c r="O14" s="56">
        <v>0</v>
      </c>
    </row>
    <row r="15" spans="1:15">
      <c r="A15" s="85" t="s">
        <v>20</v>
      </c>
      <c r="B15" s="56">
        <f t="shared" si="1"/>
        <v>0</v>
      </c>
      <c r="C15" s="56">
        <v>0</v>
      </c>
      <c r="D15" s="56">
        <v>0</v>
      </c>
      <c r="E15" s="56">
        <v>0</v>
      </c>
      <c r="F15" s="56">
        <v>0</v>
      </c>
      <c r="G15" s="56">
        <v>0</v>
      </c>
      <c r="H15" s="56">
        <v>0</v>
      </c>
      <c r="I15" s="56">
        <v>0</v>
      </c>
      <c r="J15" s="56">
        <v>0</v>
      </c>
      <c r="K15" s="56">
        <v>0</v>
      </c>
      <c r="L15" s="56">
        <v>0</v>
      </c>
      <c r="M15" s="56">
        <v>0</v>
      </c>
      <c r="N15" s="56">
        <v>0</v>
      </c>
      <c r="O15" s="56">
        <v>0</v>
      </c>
    </row>
    <row r="16" spans="1:15">
      <c r="A16" s="85" t="s">
        <v>21</v>
      </c>
      <c r="B16" s="56">
        <f t="shared" si="1"/>
        <v>0</v>
      </c>
      <c r="C16" s="56">
        <v>0</v>
      </c>
      <c r="D16" s="56">
        <v>0</v>
      </c>
      <c r="E16" s="56">
        <v>0</v>
      </c>
      <c r="F16" s="56">
        <v>0</v>
      </c>
      <c r="G16" s="56">
        <v>0</v>
      </c>
      <c r="H16" s="56">
        <v>0</v>
      </c>
      <c r="I16" s="56">
        <v>0</v>
      </c>
      <c r="J16" s="56">
        <v>0</v>
      </c>
      <c r="K16" s="56">
        <v>0</v>
      </c>
      <c r="L16" s="56">
        <v>0</v>
      </c>
      <c r="M16" s="56">
        <v>0</v>
      </c>
      <c r="N16" s="56">
        <v>0</v>
      </c>
      <c r="O16" s="56">
        <v>0</v>
      </c>
    </row>
    <row r="17" spans="1:15">
      <c r="A17" s="85" t="s">
        <v>22</v>
      </c>
      <c r="B17" s="56">
        <f t="shared" si="1"/>
        <v>0</v>
      </c>
      <c r="C17" s="56">
        <v>0</v>
      </c>
      <c r="D17" s="56">
        <v>0</v>
      </c>
      <c r="E17" s="56">
        <v>0</v>
      </c>
      <c r="F17" s="56">
        <v>0</v>
      </c>
      <c r="G17" s="56">
        <v>0</v>
      </c>
      <c r="H17" s="56">
        <v>0</v>
      </c>
      <c r="I17" s="56">
        <v>0</v>
      </c>
      <c r="J17" s="56">
        <v>0</v>
      </c>
      <c r="K17" s="56">
        <v>0</v>
      </c>
      <c r="L17" s="56">
        <v>0</v>
      </c>
      <c r="M17" s="56">
        <v>0</v>
      </c>
      <c r="N17" s="56">
        <v>0</v>
      </c>
      <c r="O17" s="56">
        <v>0</v>
      </c>
    </row>
    <row r="18" spans="1:15">
      <c r="A18" s="85" t="s">
        <v>23</v>
      </c>
      <c r="B18" s="56">
        <f t="shared" si="1"/>
        <v>0</v>
      </c>
      <c r="C18" s="56">
        <v>0</v>
      </c>
      <c r="D18" s="56">
        <v>0</v>
      </c>
      <c r="E18" s="56">
        <v>0</v>
      </c>
      <c r="F18" s="56">
        <v>0</v>
      </c>
      <c r="G18" s="56">
        <v>0</v>
      </c>
      <c r="H18" s="56">
        <v>0</v>
      </c>
      <c r="I18" s="56">
        <v>0</v>
      </c>
      <c r="J18" s="56">
        <v>0</v>
      </c>
      <c r="K18" s="56">
        <v>0</v>
      </c>
      <c r="L18" s="56">
        <v>0</v>
      </c>
      <c r="M18" s="56">
        <v>0</v>
      </c>
      <c r="N18" s="56">
        <v>0</v>
      </c>
      <c r="O18" s="56">
        <v>0</v>
      </c>
    </row>
    <row r="19" spans="1:15">
      <c r="A19" s="85" t="s">
        <v>24</v>
      </c>
      <c r="B19" s="56">
        <f t="shared" si="1"/>
        <v>0</v>
      </c>
      <c r="C19" s="56">
        <v>0</v>
      </c>
      <c r="D19" s="56">
        <v>0</v>
      </c>
      <c r="E19" s="56">
        <v>0</v>
      </c>
      <c r="F19" s="56">
        <v>0</v>
      </c>
      <c r="G19" s="56">
        <v>0</v>
      </c>
      <c r="H19" s="56">
        <v>0</v>
      </c>
      <c r="I19" s="56">
        <v>0</v>
      </c>
      <c r="J19" s="56">
        <v>0</v>
      </c>
      <c r="K19" s="56">
        <v>0</v>
      </c>
      <c r="L19" s="56">
        <v>0</v>
      </c>
      <c r="M19" s="56">
        <v>0</v>
      </c>
      <c r="N19" s="56">
        <v>0</v>
      </c>
      <c r="O19" s="56">
        <v>0</v>
      </c>
    </row>
    <row r="20" spans="1:15">
      <c r="A20" s="85" t="s">
        <v>25</v>
      </c>
      <c r="B20" s="56">
        <f t="shared" si="1"/>
        <v>0</v>
      </c>
      <c r="C20" s="56">
        <v>0</v>
      </c>
      <c r="D20" s="56">
        <v>0</v>
      </c>
      <c r="E20" s="56">
        <v>0</v>
      </c>
      <c r="F20" s="56">
        <v>0</v>
      </c>
      <c r="G20" s="56">
        <v>0</v>
      </c>
      <c r="H20" s="56">
        <v>0</v>
      </c>
      <c r="I20" s="56">
        <v>0</v>
      </c>
      <c r="J20" s="56">
        <v>0</v>
      </c>
      <c r="K20" s="56">
        <v>0</v>
      </c>
      <c r="L20" s="56">
        <v>0</v>
      </c>
      <c r="M20" s="56">
        <v>0</v>
      </c>
      <c r="N20" s="56">
        <v>0</v>
      </c>
      <c r="O20" s="56">
        <v>0</v>
      </c>
    </row>
    <row r="21" spans="1:15">
      <c r="A21" s="85" t="s">
        <v>26</v>
      </c>
      <c r="B21" s="56">
        <f t="shared" si="1"/>
        <v>0</v>
      </c>
      <c r="C21" s="56">
        <v>0</v>
      </c>
      <c r="D21" s="56">
        <v>0</v>
      </c>
      <c r="E21" s="56">
        <v>0</v>
      </c>
      <c r="F21" s="56">
        <v>0</v>
      </c>
      <c r="G21" s="56">
        <v>0</v>
      </c>
      <c r="H21" s="56">
        <v>0</v>
      </c>
      <c r="I21" s="56">
        <v>0</v>
      </c>
      <c r="J21" s="56">
        <v>0</v>
      </c>
      <c r="K21" s="56">
        <v>0</v>
      </c>
      <c r="L21" s="56">
        <v>0</v>
      </c>
      <c r="M21" s="56">
        <v>0</v>
      </c>
      <c r="N21" s="56">
        <v>0</v>
      </c>
      <c r="O21" s="56">
        <v>0</v>
      </c>
    </row>
    <row r="22" spans="1:15">
      <c r="A22" s="85" t="s">
        <v>27</v>
      </c>
      <c r="B22" s="56">
        <f t="shared" si="1"/>
        <v>0</v>
      </c>
      <c r="C22" s="56">
        <v>0</v>
      </c>
      <c r="D22" s="56">
        <v>0</v>
      </c>
      <c r="E22" s="56">
        <v>0</v>
      </c>
      <c r="F22" s="56">
        <v>0</v>
      </c>
      <c r="G22" s="56">
        <v>0</v>
      </c>
      <c r="H22" s="56">
        <v>0</v>
      </c>
      <c r="I22" s="56">
        <v>0</v>
      </c>
      <c r="J22" s="56">
        <v>0</v>
      </c>
      <c r="K22" s="56">
        <v>0</v>
      </c>
      <c r="L22" s="56">
        <v>0</v>
      </c>
      <c r="M22" s="56">
        <v>0</v>
      </c>
      <c r="N22" s="56">
        <v>0</v>
      </c>
      <c r="O22" s="56">
        <v>0</v>
      </c>
    </row>
    <row r="23" spans="1:15">
      <c r="A23" s="85" t="s">
        <v>28</v>
      </c>
      <c r="B23" s="56">
        <f t="shared" si="1"/>
        <v>0</v>
      </c>
      <c r="C23" s="56">
        <v>0</v>
      </c>
      <c r="D23" s="56">
        <v>0</v>
      </c>
      <c r="E23" s="56">
        <v>0</v>
      </c>
      <c r="F23" s="56">
        <v>0</v>
      </c>
      <c r="G23" s="56">
        <v>0</v>
      </c>
      <c r="H23" s="56">
        <v>0</v>
      </c>
      <c r="I23" s="56">
        <v>0</v>
      </c>
      <c r="J23" s="56">
        <v>0</v>
      </c>
      <c r="K23" s="56">
        <v>0</v>
      </c>
      <c r="L23" s="56">
        <v>0</v>
      </c>
      <c r="M23" s="56">
        <v>0</v>
      </c>
      <c r="N23" s="56">
        <v>0</v>
      </c>
      <c r="O23" s="56">
        <v>0</v>
      </c>
    </row>
    <row r="24" spans="1:15">
      <c r="A24" s="85" t="s">
        <v>29</v>
      </c>
      <c r="B24" s="56">
        <f t="shared" si="1"/>
        <v>12770259</v>
      </c>
      <c r="C24" s="56">
        <v>0</v>
      </c>
      <c r="D24" s="56">
        <v>0</v>
      </c>
      <c r="E24" s="56">
        <v>0</v>
      </c>
      <c r="F24" s="56">
        <v>0</v>
      </c>
      <c r="G24" s="56">
        <v>0</v>
      </c>
      <c r="H24" s="56">
        <v>0</v>
      </c>
      <c r="I24" s="56">
        <v>0</v>
      </c>
      <c r="J24" s="56">
        <v>0</v>
      </c>
      <c r="K24" s="56">
        <v>12770259</v>
      </c>
      <c r="L24" s="56">
        <v>0</v>
      </c>
      <c r="M24" s="56">
        <v>0</v>
      </c>
      <c r="N24" s="56">
        <v>0</v>
      </c>
      <c r="O24" s="56">
        <v>0</v>
      </c>
    </row>
    <row r="25" spans="1:15">
      <c r="A25" s="85" t="s">
        <v>30</v>
      </c>
      <c r="B25" s="56">
        <f t="shared" si="1"/>
        <v>0</v>
      </c>
      <c r="C25" s="56">
        <v>0</v>
      </c>
      <c r="D25" s="56">
        <v>0</v>
      </c>
      <c r="E25" s="56">
        <v>0</v>
      </c>
      <c r="F25" s="56">
        <v>0</v>
      </c>
      <c r="G25" s="56">
        <v>0</v>
      </c>
      <c r="H25" s="56">
        <v>0</v>
      </c>
      <c r="I25" s="56">
        <v>0</v>
      </c>
      <c r="J25" s="56">
        <v>0</v>
      </c>
      <c r="K25" s="56">
        <v>0</v>
      </c>
      <c r="L25" s="56">
        <v>0</v>
      </c>
      <c r="M25" s="56">
        <v>0</v>
      </c>
      <c r="N25" s="56">
        <v>0</v>
      </c>
      <c r="O25" s="56">
        <v>0</v>
      </c>
    </row>
    <row r="26" spans="1:15">
      <c r="A26" s="85" t="s">
        <v>31</v>
      </c>
      <c r="B26" s="56">
        <f t="shared" si="1"/>
        <v>0</v>
      </c>
      <c r="C26" s="56">
        <v>0</v>
      </c>
      <c r="D26" s="56">
        <v>0</v>
      </c>
      <c r="E26" s="56">
        <v>0</v>
      </c>
      <c r="F26" s="56">
        <v>0</v>
      </c>
      <c r="G26" s="56">
        <v>0</v>
      </c>
      <c r="H26" s="56">
        <v>0</v>
      </c>
      <c r="I26" s="56">
        <v>0</v>
      </c>
      <c r="J26" s="56">
        <v>0</v>
      </c>
      <c r="K26" s="56">
        <v>0</v>
      </c>
      <c r="L26" s="56">
        <v>0</v>
      </c>
      <c r="M26" s="56">
        <v>0</v>
      </c>
      <c r="N26" s="56">
        <v>0</v>
      </c>
      <c r="O26" s="56">
        <v>0</v>
      </c>
    </row>
    <row r="27" spans="1:15">
      <c r="A27" s="85" t="s">
        <v>32</v>
      </c>
      <c r="B27" s="56">
        <f t="shared" si="1"/>
        <v>0</v>
      </c>
      <c r="C27" s="56">
        <v>0</v>
      </c>
      <c r="D27" s="56">
        <v>0</v>
      </c>
      <c r="E27" s="56">
        <v>0</v>
      </c>
      <c r="F27" s="56">
        <v>0</v>
      </c>
      <c r="G27" s="56">
        <v>0</v>
      </c>
      <c r="H27" s="56">
        <v>0</v>
      </c>
      <c r="I27" s="56">
        <v>0</v>
      </c>
      <c r="J27" s="56">
        <v>0</v>
      </c>
      <c r="K27" s="56">
        <v>0</v>
      </c>
      <c r="L27" s="56">
        <v>0</v>
      </c>
      <c r="M27" s="56">
        <v>0</v>
      </c>
      <c r="N27" s="56">
        <v>0</v>
      </c>
      <c r="O27" s="56">
        <v>0</v>
      </c>
    </row>
    <row r="28" spans="1:15">
      <c r="A28" s="85" t="s">
        <v>33</v>
      </c>
      <c r="B28" s="56">
        <f t="shared" si="1"/>
        <v>0</v>
      </c>
      <c r="C28" s="56">
        <v>0</v>
      </c>
      <c r="D28" s="56">
        <v>0</v>
      </c>
      <c r="E28" s="56">
        <v>0</v>
      </c>
      <c r="F28" s="56">
        <v>0</v>
      </c>
      <c r="G28" s="56">
        <v>0</v>
      </c>
      <c r="H28" s="56">
        <v>0</v>
      </c>
      <c r="I28" s="56">
        <v>0</v>
      </c>
      <c r="J28" s="56">
        <v>0</v>
      </c>
      <c r="K28" s="56">
        <v>0</v>
      </c>
      <c r="L28" s="56">
        <v>0</v>
      </c>
      <c r="M28" s="56">
        <v>0</v>
      </c>
      <c r="N28" s="56">
        <v>0</v>
      </c>
      <c r="O28" s="56">
        <v>0</v>
      </c>
    </row>
    <row r="29" spans="1:15">
      <c r="A29" s="85" t="s">
        <v>34</v>
      </c>
      <c r="B29" s="56">
        <f t="shared" si="1"/>
        <v>0</v>
      </c>
      <c r="C29" s="56">
        <v>0</v>
      </c>
      <c r="D29" s="56">
        <v>0</v>
      </c>
      <c r="E29" s="56">
        <v>0</v>
      </c>
      <c r="F29" s="56">
        <v>0</v>
      </c>
      <c r="G29" s="56">
        <v>0</v>
      </c>
      <c r="H29" s="56">
        <v>0</v>
      </c>
      <c r="I29" s="56">
        <v>0</v>
      </c>
      <c r="J29" s="56">
        <v>0</v>
      </c>
      <c r="K29" s="56">
        <v>0</v>
      </c>
      <c r="L29" s="56">
        <v>0</v>
      </c>
      <c r="M29" s="56">
        <v>0</v>
      </c>
      <c r="N29" s="56">
        <v>0</v>
      </c>
      <c r="O29" s="56">
        <v>0</v>
      </c>
    </row>
    <row r="30" spans="1:15">
      <c r="A30" s="85" t="s">
        <v>35</v>
      </c>
      <c r="B30" s="56">
        <f t="shared" si="1"/>
        <v>0</v>
      </c>
      <c r="C30" s="56">
        <v>0</v>
      </c>
      <c r="D30" s="56">
        <v>0</v>
      </c>
      <c r="E30" s="56">
        <v>0</v>
      </c>
      <c r="F30" s="56">
        <v>0</v>
      </c>
      <c r="G30" s="56">
        <v>0</v>
      </c>
      <c r="H30" s="56">
        <v>0</v>
      </c>
      <c r="I30" s="56">
        <v>0</v>
      </c>
      <c r="J30" s="56">
        <v>0</v>
      </c>
      <c r="K30" s="56">
        <v>0</v>
      </c>
      <c r="L30" s="56">
        <v>0</v>
      </c>
      <c r="M30" s="56">
        <v>0</v>
      </c>
      <c r="N30" s="56">
        <v>0</v>
      </c>
      <c r="O30" s="56">
        <v>0</v>
      </c>
    </row>
    <row r="31" spans="1:15">
      <c r="A31" s="85" t="s">
        <v>36</v>
      </c>
      <c r="B31" s="56">
        <f t="shared" si="1"/>
        <v>0</v>
      </c>
      <c r="C31" s="56">
        <v>0</v>
      </c>
      <c r="D31" s="56">
        <v>0</v>
      </c>
      <c r="E31" s="56">
        <v>0</v>
      </c>
      <c r="F31" s="56">
        <v>0</v>
      </c>
      <c r="G31" s="56">
        <v>0</v>
      </c>
      <c r="H31" s="56">
        <v>0</v>
      </c>
      <c r="I31" s="56">
        <v>0</v>
      </c>
      <c r="J31" s="56">
        <v>0</v>
      </c>
      <c r="K31" s="56">
        <v>0</v>
      </c>
      <c r="L31" s="56">
        <v>0</v>
      </c>
      <c r="M31" s="56">
        <v>0</v>
      </c>
      <c r="N31" s="56">
        <v>0</v>
      </c>
      <c r="O31" s="56">
        <v>0</v>
      </c>
    </row>
    <row r="32" spans="1:15">
      <c r="A32" s="85" t="s">
        <v>37</v>
      </c>
      <c r="B32" s="56">
        <f t="shared" si="1"/>
        <v>0</v>
      </c>
      <c r="C32" s="56">
        <v>0</v>
      </c>
      <c r="D32" s="56">
        <v>0</v>
      </c>
      <c r="E32" s="56">
        <v>0</v>
      </c>
      <c r="F32" s="56">
        <v>0</v>
      </c>
      <c r="G32" s="56">
        <v>0</v>
      </c>
      <c r="H32" s="56">
        <v>0</v>
      </c>
      <c r="I32" s="56">
        <v>0</v>
      </c>
      <c r="J32" s="56">
        <v>0</v>
      </c>
      <c r="K32" s="56">
        <v>0</v>
      </c>
      <c r="L32" s="56">
        <v>0</v>
      </c>
      <c r="M32" s="56">
        <v>0</v>
      </c>
      <c r="N32" s="56">
        <v>0</v>
      </c>
      <c r="O32" s="56">
        <v>0</v>
      </c>
    </row>
    <row r="33" spans="1:15">
      <c r="A33" s="85" t="s">
        <v>38</v>
      </c>
      <c r="B33" s="56">
        <f t="shared" si="1"/>
        <v>0</v>
      </c>
      <c r="C33" s="56">
        <v>0</v>
      </c>
      <c r="D33" s="56">
        <v>0</v>
      </c>
      <c r="E33" s="56">
        <v>0</v>
      </c>
      <c r="F33" s="56">
        <v>0</v>
      </c>
      <c r="G33" s="56">
        <v>0</v>
      </c>
      <c r="H33" s="56">
        <v>0</v>
      </c>
      <c r="I33" s="56">
        <v>0</v>
      </c>
      <c r="J33" s="56">
        <v>0</v>
      </c>
      <c r="K33" s="56">
        <v>0</v>
      </c>
      <c r="L33" s="56">
        <v>0</v>
      </c>
      <c r="M33" s="56">
        <v>0</v>
      </c>
      <c r="N33" s="56">
        <v>0</v>
      </c>
      <c r="O33" s="56">
        <v>0</v>
      </c>
    </row>
    <row r="34" spans="1:15">
      <c r="A34" s="85" t="s">
        <v>39</v>
      </c>
      <c r="B34" s="56">
        <f t="shared" si="1"/>
        <v>0</v>
      </c>
      <c r="C34" s="56">
        <v>0</v>
      </c>
      <c r="D34" s="56">
        <v>0</v>
      </c>
      <c r="E34" s="56">
        <v>0</v>
      </c>
      <c r="F34" s="56">
        <v>0</v>
      </c>
      <c r="G34" s="56">
        <v>0</v>
      </c>
      <c r="H34" s="56">
        <v>0</v>
      </c>
      <c r="I34" s="56">
        <v>0</v>
      </c>
      <c r="J34" s="56">
        <v>0</v>
      </c>
      <c r="K34" s="56">
        <v>0</v>
      </c>
      <c r="L34" s="56">
        <v>0</v>
      </c>
      <c r="M34" s="56">
        <v>0</v>
      </c>
      <c r="N34" s="56">
        <v>0</v>
      </c>
      <c r="O34" s="56">
        <v>0</v>
      </c>
    </row>
    <row r="35" spans="1:15">
      <c r="A35" s="85" t="s">
        <v>40</v>
      </c>
      <c r="B35" s="56">
        <f t="shared" si="1"/>
        <v>0</v>
      </c>
      <c r="C35" s="56">
        <v>0</v>
      </c>
      <c r="D35" s="56">
        <v>0</v>
      </c>
      <c r="E35" s="56">
        <v>0</v>
      </c>
      <c r="F35" s="56">
        <v>0</v>
      </c>
      <c r="G35" s="56">
        <v>0</v>
      </c>
      <c r="H35" s="56">
        <v>0</v>
      </c>
      <c r="I35" s="56">
        <v>0</v>
      </c>
      <c r="J35" s="56">
        <v>0</v>
      </c>
      <c r="K35" s="56">
        <v>0</v>
      </c>
      <c r="L35" s="56">
        <v>0</v>
      </c>
      <c r="M35" s="56">
        <v>0</v>
      </c>
      <c r="N35" s="56">
        <v>0</v>
      </c>
      <c r="O35" s="56">
        <v>0</v>
      </c>
    </row>
    <row r="36" spans="1:15">
      <c r="A36" s="85" t="s">
        <v>41</v>
      </c>
      <c r="B36" s="56">
        <f t="shared" si="1"/>
        <v>0</v>
      </c>
      <c r="C36" s="56">
        <v>0</v>
      </c>
      <c r="D36" s="56">
        <v>0</v>
      </c>
      <c r="E36" s="56">
        <v>0</v>
      </c>
      <c r="F36" s="56">
        <v>0</v>
      </c>
      <c r="G36" s="56">
        <v>0</v>
      </c>
      <c r="H36" s="56">
        <v>0</v>
      </c>
      <c r="I36" s="56">
        <v>0</v>
      </c>
      <c r="J36" s="56">
        <v>0</v>
      </c>
      <c r="K36" s="56">
        <v>0</v>
      </c>
      <c r="L36" s="56">
        <v>0</v>
      </c>
      <c r="M36" s="56">
        <v>0</v>
      </c>
      <c r="N36" s="56">
        <v>0</v>
      </c>
      <c r="O36" s="56">
        <v>0</v>
      </c>
    </row>
    <row r="37" spans="1:15">
      <c r="A37" s="85" t="s">
        <v>42</v>
      </c>
      <c r="B37" s="56">
        <f t="shared" si="1"/>
        <v>0</v>
      </c>
      <c r="C37" s="56">
        <v>0</v>
      </c>
      <c r="D37" s="56">
        <v>0</v>
      </c>
      <c r="E37" s="56">
        <v>0</v>
      </c>
      <c r="F37" s="56">
        <v>0</v>
      </c>
      <c r="G37" s="56">
        <v>0</v>
      </c>
      <c r="H37" s="56">
        <v>0</v>
      </c>
      <c r="I37" s="56">
        <v>0</v>
      </c>
      <c r="J37" s="56">
        <v>0</v>
      </c>
      <c r="K37" s="56">
        <v>0</v>
      </c>
      <c r="L37" s="56">
        <v>0</v>
      </c>
      <c r="M37" s="56">
        <v>0</v>
      </c>
      <c r="N37" s="56">
        <v>0</v>
      </c>
      <c r="O37" s="56">
        <v>0</v>
      </c>
    </row>
    <row r="38" spans="1:15">
      <c r="A38" s="85" t="s">
        <v>43</v>
      </c>
      <c r="B38" s="56">
        <f t="shared" si="1"/>
        <v>0</v>
      </c>
      <c r="C38" s="56">
        <v>0</v>
      </c>
      <c r="D38" s="56">
        <v>0</v>
      </c>
      <c r="E38" s="56">
        <v>0</v>
      </c>
      <c r="F38" s="56">
        <v>0</v>
      </c>
      <c r="G38" s="56">
        <v>0</v>
      </c>
      <c r="H38" s="56">
        <v>0</v>
      </c>
      <c r="I38" s="56">
        <v>0</v>
      </c>
      <c r="J38" s="56">
        <v>0</v>
      </c>
      <c r="K38" s="56">
        <v>0</v>
      </c>
      <c r="L38" s="56">
        <v>0</v>
      </c>
      <c r="M38" s="56">
        <v>0</v>
      </c>
      <c r="N38" s="56">
        <v>0</v>
      </c>
      <c r="O38" s="56">
        <v>0</v>
      </c>
    </row>
    <row r="39" spans="1:15">
      <c r="A39" s="85" t="s">
        <v>44</v>
      </c>
      <c r="B39" s="56">
        <f t="shared" si="1"/>
        <v>0</v>
      </c>
      <c r="C39" s="56">
        <v>0</v>
      </c>
      <c r="D39" s="56">
        <v>0</v>
      </c>
      <c r="E39" s="56">
        <v>0</v>
      </c>
      <c r="F39" s="56">
        <v>0</v>
      </c>
      <c r="G39" s="56">
        <v>0</v>
      </c>
      <c r="H39" s="56">
        <v>0</v>
      </c>
      <c r="I39" s="56">
        <v>0</v>
      </c>
      <c r="J39" s="56">
        <v>0</v>
      </c>
      <c r="K39" s="56">
        <v>0</v>
      </c>
      <c r="L39" s="56">
        <v>0</v>
      </c>
      <c r="M39" s="56">
        <v>0</v>
      </c>
      <c r="N39" s="56">
        <v>0</v>
      </c>
      <c r="O39" s="56">
        <v>0</v>
      </c>
    </row>
    <row r="40" spans="1:15">
      <c r="A40" s="85" t="s">
        <v>45</v>
      </c>
      <c r="B40" s="56">
        <f t="shared" si="1"/>
        <v>0</v>
      </c>
      <c r="C40" s="56">
        <v>0</v>
      </c>
      <c r="D40" s="56">
        <v>0</v>
      </c>
      <c r="E40" s="56">
        <v>0</v>
      </c>
      <c r="F40" s="56">
        <v>0</v>
      </c>
      <c r="G40" s="56">
        <v>0</v>
      </c>
      <c r="H40" s="56">
        <v>0</v>
      </c>
      <c r="I40" s="56">
        <v>0</v>
      </c>
      <c r="J40" s="56">
        <v>0</v>
      </c>
      <c r="K40" s="56">
        <v>0</v>
      </c>
      <c r="L40" s="56">
        <v>0</v>
      </c>
      <c r="M40" s="56">
        <v>0</v>
      </c>
      <c r="N40" s="56">
        <v>0</v>
      </c>
      <c r="O40" s="56">
        <v>0</v>
      </c>
    </row>
    <row r="41" spans="1:15">
      <c r="A41" s="85" t="s">
        <v>46</v>
      </c>
      <c r="B41" s="56">
        <f t="shared" si="1"/>
        <v>0</v>
      </c>
      <c r="C41" s="56">
        <v>0</v>
      </c>
      <c r="D41" s="56">
        <v>0</v>
      </c>
      <c r="E41" s="56">
        <v>0</v>
      </c>
      <c r="F41" s="56">
        <v>0</v>
      </c>
      <c r="G41" s="56">
        <v>0</v>
      </c>
      <c r="H41" s="56">
        <v>0</v>
      </c>
      <c r="I41" s="56">
        <v>0</v>
      </c>
      <c r="J41" s="56">
        <v>0</v>
      </c>
      <c r="K41" s="56">
        <v>0</v>
      </c>
      <c r="L41" s="56">
        <v>0</v>
      </c>
      <c r="M41" s="56">
        <v>0</v>
      </c>
      <c r="N41" s="56">
        <v>0</v>
      </c>
      <c r="O41" s="56">
        <v>0</v>
      </c>
    </row>
    <row r="42" spans="1:15">
      <c r="A42" s="85" t="s">
        <v>47</v>
      </c>
      <c r="B42" s="56">
        <f t="shared" si="1"/>
        <v>0</v>
      </c>
      <c r="C42" s="56">
        <v>0</v>
      </c>
      <c r="D42" s="56">
        <v>0</v>
      </c>
      <c r="E42" s="56">
        <v>0</v>
      </c>
      <c r="F42" s="56">
        <v>0</v>
      </c>
      <c r="G42" s="56">
        <v>0</v>
      </c>
      <c r="H42" s="56">
        <v>0</v>
      </c>
      <c r="I42" s="56">
        <v>0</v>
      </c>
      <c r="J42" s="56">
        <v>0</v>
      </c>
      <c r="K42" s="56">
        <v>0</v>
      </c>
      <c r="L42" s="56">
        <v>0</v>
      </c>
      <c r="M42" s="56">
        <v>0</v>
      </c>
      <c r="N42" s="56">
        <v>0</v>
      </c>
      <c r="O42" s="56">
        <v>0</v>
      </c>
    </row>
    <row r="43" spans="1:15">
      <c r="A43" s="85" t="s">
        <v>48</v>
      </c>
      <c r="B43" s="56">
        <f t="shared" si="1"/>
        <v>0</v>
      </c>
      <c r="C43" s="56">
        <v>0</v>
      </c>
      <c r="D43" s="56">
        <v>0</v>
      </c>
      <c r="E43" s="56">
        <v>0</v>
      </c>
      <c r="F43" s="56">
        <v>0</v>
      </c>
      <c r="G43" s="56">
        <v>0</v>
      </c>
      <c r="H43" s="56">
        <v>0</v>
      </c>
      <c r="I43" s="56">
        <v>0</v>
      </c>
      <c r="J43" s="56">
        <v>0</v>
      </c>
      <c r="K43" s="56">
        <v>0</v>
      </c>
      <c r="L43" s="56">
        <v>0</v>
      </c>
      <c r="M43" s="56">
        <v>0</v>
      </c>
      <c r="N43" s="56">
        <v>0</v>
      </c>
      <c r="O43" s="56">
        <v>0</v>
      </c>
    </row>
    <row r="44" spans="1:15">
      <c r="A44" s="85" t="s">
        <v>49</v>
      </c>
      <c r="B44" s="56">
        <f t="shared" si="1"/>
        <v>0</v>
      </c>
      <c r="C44" s="56">
        <v>0</v>
      </c>
      <c r="D44" s="56">
        <v>0</v>
      </c>
      <c r="E44" s="56">
        <v>0</v>
      </c>
      <c r="F44" s="56">
        <v>0</v>
      </c>
      <c r="G44" s="56">
        <v>0</v>
      </c>
      <c r="H44" s="56">
        <v>0</v>
      </c>
      <c r="I44" s="56">
        <v>0</v>
      </c>
      <c r="J44" s="56">
        <v>0</v>
      </c>
      <c r="K44" s="56">
        <v>0</v>
      </c>
      <c r="L44" s="56">
        <v>0</v>
      </c>
      <c r="M44" s="56">
        <v>0</v>
      </c>
      <c r="N44" s="56">
        <v>0</v>
      </c>
      <c r="O44" s="56">
        <v>0</v>
      </c>
    </row>
    <row r="45" spans="1:15">
      <c r="A45" s="85" t="s">
        <v>50</v>
      </c>
      <c r="B45" s="56">
        <f t="shared" si="1"/>
        <v>0</v>
      </c>
      <c r="C45" s="56">
        <v>0</v>
      </c>
      <c r="D45" s="56">
        <v>0</v>
      </c>
      <c r="E45" s="56">
        <v>0</v>
      </c>
      <c r="F45" s="56">
        <v>0</v>
      </c>
      <c r="G45" s="56">
        <v>0</v>
      </c>
      <c r="H45" s="56">
        <v>0</v>
      </c>
      <c r="I45" s="56">
        <v>0</v>
      </c>
      <c r="J45" s="56">
        <v>0</v>
      </c>
      <c r="K45" s="56">
        <v>0</v>
      </c>
      <c r="L45" s="56">
        <v>0</v>
      </c>
      <c r="M45" s="56">
        <v>0</v>
      </c>
      <c r="N45" s="56">
        <v>0</v>
      </c>
      <c r="O45" s="56">
        <v>0</v>
      </c>
    </row>
    <row r="46" spans="1:15">
      <c r="A46" s="85" t="s">
        <v>51</v>
      </c>
      <c r="B46" s="56">
        <f t="shared" si="1"/>
        <v>0</v>
      </c>
      <c r="C46" s="56">
        <v>0</v>
      </c>
      <c r="D46" s="56">
        <v>0</v>
      </c>
      <c r="E46" s="56">
        <v>0</v>
      </c>
      <c r="F46" s="56">
        <v>0</v>
      </c>
      <c r="G46" s="56">
        <v>0</v>
      </c>
      <c r="H46" s="56">
        <v>0</v>
      </c>
      <c r="I46" s="56">
        <v>0</v>
      </c>
      <c r="J46" s="56">
        <v>0</v>
      </c>
      <c r="K46" s="56">
        <v>0</v>
      </c>
      <c r="L46" s="56">
        <v>0</v>
      </c>
      <c r="M46" s="56">
        <v>0</v>
      </c>
      <c r="N46" s="56">
        <v>0</v>
      </c>
      <c r="O46" s="56">
        <v>0</v>
      </c>
    </row>
    <row r="47" spans="1:15">
      <c r="A47" s="85" t="s">
        <v>52</v>
      </c>
      <c r="B47" s="56">
        <f t="shared" si="1"/>
        <v>0</v>
      </c>
      <c r="C47" s="56">
        <v>0</v>
      </c>
      <c r="D47" s="56">
        <v>0</v>
      </c>
      <c r="E47" s="56">
        <v>0</v>
      </c>
      <c r="F47" s="56">
        <v>0</v>
      </c>
      <c r="G47" s="56">
        <v>0</v>
      </c>
      <c r="H47" s="56">
        <v>0</v>
      </c>
      <c r="I47" s="56">
        <v>0</v>
      </c>
      <c r="J47" s="56">
        <v>0</v>
      </c>
      <c r="K47" s="56">
        <v>0</v>
      </c>
      <c r="L47" s="56">
        <v>0</v>
      </c>
      <c r="M47" s="56">
        <v>0</v>
      </c>
      <c r="N47" s="56">
        <v>0</v>
      </c>
      <c r="O47" s="56">
        <v>0</v>
      </c>
    </row>
    <row r="48" spans="1:15">
      <c r="A48" s="85" t="s">
        <v>53</v>
      </c>
      <c r="B48" s="56">
        <f t="shared" si="1"/>
        <v>16470356</v>
      </c>
      <c r="C48" s="56">
        <v>16470356</v>
      </c>
      <c r="D48" s="56">
        <v>0</v>
      </c>
      <c r="E48" s="56">
        <v>0</v>
      </c>
      <c r="F48" s="56">
        <v>0</v>
      </c>
      <c r="G48" s="56">
        <v>0</v>
      </c>
      <c r="H48" s="56">
        <v>0</v>
      </c>
      <c r="I48" s="56">
        <v>0</v>
      </c>
      <c r="J48" s="56">
        <v>0</v>
      </c>
      <c r="K48" s="56">
        <v>0</v>
      </c>
      <c r="L48" s="56">
        <v>0</v>
      </c>
      <c r="M48" s="56">
        <v>0</v>
      </c>
      <c r="N48" s="56">
        <v>0</v>
      </c>
      <c r="O48" s="56">
        <v>0</v>
      </c>
    </row>
    <row r="49" spans="1:15">
      <c r="A49" s="85" t="s">
        <v>54</v>
      </c>
      <c r="B49" s="56">
        <f t="shared" si="1"/>
        <v>525065</v>
      </c>
      <c r="C49" s="56">
        <v>0</v>
      </c>
      <c r="D49" s="56">
        <v>0</v>
      </c>
      <c r="E49" s="56">
        <v>0</v>
      </c>
      <c r="F49" s="56">
        <v>0</v>
      </c>
      <c r="G49" s="56">
        <v>0</v>
      </c>
      <c r="H49" s="56">
        <v>0</v>
      </c>
      <c r="I49" s="56">
        <v>0</v>
      </c>
      <c r="J49" s="56">
        <v>0</v>
      </c>
      <c r="K49" s="56">
        <v>0</v>
      </c>
      <c r="L49" s="56">
        <v>0</v>
      </c>
      <c r="M49" s="56">
        <v>0</v>
      </c>
      <c r="N49" s="56">
        <v>525065</v>
      </c>
      <c r="O49" s="56">
        <v>0</v>
      </c>
    </row>
    <row r="50" spans="1:15">
      <c r="A50" s="85" t="s">
        <v>55</v>
      </c>
      <c r="B50" s="56">
        <f t="shared" si="1"/>
        <v>0</v>
      </c>
      <c r="C50" s="56">
        <v>0</v>
      </c>
      <c r="D50" s="56">
        <v>0</v>
      </c>
      <c r="E50" s="56">
        <v>0</v>
      </c>
      <c r="F50" s="56">
        <v>0</v>
      </c>
      <c r="G50" s="56">
        <v>0</v>
      </c>
      <c r="H50" s="56">
        <v>0</v>
      </c>
      <c r="I50" s="56">
        <v>0</v>
      </c>
      <c r="J50" s="56">
        <v>0</v>
      </c>
      <c r="K50" s="56">
        <v>0</v>
      </c>
      <c r="L50" s="56">
        <v>0</v>
      </c>
      <c r="M50" s="56">
        <v>0</v>
      </c>
      <c r="N50" s="56">
        <v>0</v>
      </c>
      <c r="O50" s="56">
        <v>0</v>
      </c>
    </row>
    <row r="51" spans="1:15">
      <c r="A51" s="85" t="s">
        <v>56</v>
      </c>
      <c r="B51" s="56">
        <f t="shared" si="1"/>
        <v>0</v>
      </c>
      <c r="C51" s="56">
        <v>0</v>
      </c>
      <c r="D51" s="56">
        <v>0</v>
      </c>
      <c r="E51" s="56">
        <v>0</v>
      </c>
      <c r="F51" s="56">
        <v>0</v>
      </c>
      <c r="G51" s="56">
        <v>0</v>
      </c>
      <c r="H51" s="56">
        <v>0</v>
      </c>
      <c r="I51" s="56">
        <v>0</v>
      </c>
      <c r="J51" s="56">
        <v>0</v>
      </c>
      <c r="K51" s="56">
        <v>0</v>
      </c>
      <c r="L51" s="56">
        <v>0</v>
      </c>
      <c r="M51" s="56">
        <v>0</v>
      </c>
      <c r="N51" s="56">
        <v>0</v>
      </c>
      <c r="O51" s="56">
        <v>0</v>
      </c>
    </row>
    <row r="52" spans="1:15">
      <c r="A52" s="85" t="s">
        <v>57</v>
      </c>
      <c r="B52" s="56">
        <f t="shared" si="1"/>
        <v>0</v>
      </c>
      <c r="C52" s="56">
        <v>0</v>
      </c>
      <c r="D52" s="56">
        <v>0</v>
      </c>
      <c r="E52" s="56">
        <v>0</v>
      </c>
      <c r="F52" s="56">
        <v>0</v>
      </c>
      <c r="G52" s="56">
        <v>0</v>
      </c>
      <c r="H52" s="56">
        <v>0</v>
      </c>
      <c r="I52" s="56">
        <v>0</v>
      </c>
      <c r="J52" s="56">
        <v>0</v>
      </c>
      <c r="K52" s="56">
        <v>0</v>
      </c>
      <c r="L52" s="56">
        <v>0</v>
      </c>
      <c r="M52" s="56">
        <v>0</v>
      </c>
      <c r="N52" s="56">
        <v>0</v>
      </c>
      <c r="O52" s="56">
        <v>0</v>
      </c>
    </row>
    <row r="53" spans="1:15">
      <c r="A53" s="85" t="s">
        <v>58</v>
      </c>
      <c r="B53" s="56">
        <f t="shared" si="1"/>
        <v>0</v>
      </c>
      <c r="C53" s="56">
        <v>0</v>
      </c>
      <c r="D53" s="56">
        <v>0</v>
      </c>
      <c r="E53" s="56">
        <v>0</v>
      </c>
      <c r="F53" s="56">
        <v>0</v>
      </c>
      <c r="G53" s="56">
        <v>0</v>
      </c>
      <c r="H53" s="56">
        <v>0</v>
      </c>
      <c r="I53" s="56">
        <v>0</v>
      </c>
      <c r="J53" s="56">
        <v>0</v>
      </c>
      <c r="K53" s="56">
        <v>0</v>
      </c>
      <c r="L53" s="56">
        <v>0</v>
      </c>
      <c r="M53" s="56">
        <v>0</v>
      </c>
      <c r="N53" s="56">
        <v>0</v>
      </c>
      <c r="O53" s="56">
        <v>0</v>
      </c>
    </row>
    <row r="54" spans="1:15">
      <c r="A54" s="85" t="s">
        <v>59</v>
      </c>
      <c r="B54" s="56">
        <f t="shared" si="1"/>
        <v>0</v>
      </c>
      <c r="C54" s="56">
        <v>0</v>
      </c>
      <c r="D54" s="56">
        <v>0</v>
      </c>
      <c r="E54" s="56">
        <v>0</v>
      </c>
      <c r="F54" s="56">
        <v>0</v>
      </c>
      <c r="G54" s="56">
        <v>0</v>
      </c>
      <c r="H54" s="56">
        <v>0</v>
      </c>
      <c r="I54" s="56">
        <v>0</v>
      </c>
      <c r="J54" s="56">
        <v>0</v>
      </c>
      <c r="K54" s="56">
        <v>0</v>
      </c>
      <c r="L54" s="56">
        <v>0</v>
      </c>
      <c r="M54" s="56">
        <v>0</v>
      </c>
      <c r="N54" s="56">
        <v>0</v>
      </c>
      <c r="O54" s="56">
        <v>0</v>
      </c>
    </row>
    <row r="55" spans="1:15">
      <c r="A55" s="85" t="s">
        <v>60</v>
      </c>
      <c r="B55" s="56">
        <f t="shared" si="1"/>
        <v>0</v>
      </c>
      <c r="C55" s="56">
        <v>0</v>
      </c>
      <c r="D55" s="56">
        <v>0</v>
      </c>
      <c r="E55" s="56">
        <v>0</v>
      </c>
      <c r="F55" s="56">
        <v>0</v>
      </c>
      <c r="G55" s="56">
        <v>0</v>
      </c>
      <c r="H55" s="56">
        <v>0</v>
      </c>
      <c r="I55" s="56">
        <v>0</v>
      </c>
      <c r="J55" s="56">
        <v>0</v>
      </c>
      <c r="K55" s="56">
        <v>0</v>
      </c>
      <c r="L55" s="56">
        <v>0</v>
      </c>
      <c r="M55" s="56">
        <v>0</v>
      </c>
      <c r="N55" s="56">
        <v>0</v>
      </c>
      <c r="O55" s="56">
        <v>0</v>
      </c>
    </row>
    <row r="56" spans="1:15">
      <c r="A56" s="85" t="s">
        <v>61</v>
      </c>
      <c r="B56" s="56">
        <f t="shared" si="1"/>
        <v>0</v>
      </c>
      <c r="C56" s="56">
        <v>0</v>
      </c>
      <c r="D56" s="56">
        <v>0</v>
      </c>
      <c r="E56" s="56">
        <v>0</v>
      </c>
      <c r="F56" s="56">
        <v>0</v>
      </c>
      <c r="G56" s="56">
        <v>0</v>
      </c>
      <c r="H56" s="56">
        <v>0</v>
      </c>
      <c r="I56" s="56">
        <v>0</v>
      </c>
      <c r="J56" s="56">
        <v>0</v>
      </c>
      <c r="K56" s="56">
        <v>0</v>
      </c>
      <c r="L56" s="56">
        <v>0</v>
      </c>
      <c r="M56" s="56">
        <v>0</v>
      </c>
      <c r="N56" s="56">
        <v>0</v>
      </c>
      <c r="O56" s="56">
        <v>0</v>
      </c>
    </row>
  </sheetData>
  <mergeCells count="2">
    <mergeCell ref="A1:O1"/>
    <mergeCell ref="A2:A4"/>
  </mergeCells>
  <pageMargins left="0.7" right="0.7" top="0.75" bottom="0.75" header="0.3" footer="0.3"/>
  <pageSetup scale="56" orientation="landscape"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H55"/>
  <sheetViews>
    <sheetView workbookViewId="0">
      <selection activeCell="F5" sqref="F5"/>
    </sheetView>
  </sheetViews>
  <sheetFormatPr defaultRowHeight="15"/>
  <cols>
    <col min="1" max="1" width="18.42578125" customWidth="1"/>
    <col min="2" max="2" width="12.5703125" customWidth="1"/>
    <col min="3" max="3" width="12.42578125" customWidth="1"/>
    <col min="4" max="6" width="11.28515625" bestFit="1" customWidth="1"/>
    <col min="7" max="7" width="9.5703125" bestFit="1" customWidth="1"/>
    <col min="8" max="8" width="11.28515625" bestFit="1" customWidth="1"/>
  </cols>
  <sheetData>
    <row r="1" spans="1:8">
      <c r="A1" s="524" t="s">
        <v>116</v>
      </c>
      <c r="B1" s="521"/>
      <c r="C1" s="521"/>
      <c r="D1" s="521"/>
      <c r="E1" s="521"/>
      <c r="F1" s="521"/>
      <c r="G1" s="521"/>
      <c r="H1" s="522"/>
    </row>
    <row r="2" spans="1:8">
      <c r="A2" s="570" t="s">
        <v>10</v>
      </c>
      <c r="B2" s="571" t="s">
        <v>66</v>
      </c>
      <c r="C2" s="572"/>
      <c r="D2" s="572"/>
      <c r="E2" s="573"/>
      <c r="F2" s="574" t="s">
        <v>64</v>
      </c>
      <c r="G2" s="574"/>
      <c r="H2" s="575"/>
    </row>
    <row r="3" spans="1:8" ht="39">
      <c r="A3" s="523"/>
      <c r="B3" s="109" t="s">
        <v>83</v>
      </c>
      <c r="C3" s="109" t="s">
        <v>71</v>
      </c>
      <c r="D3" s="109" t="s">
        <v>72</v>
      </c>
      <c r="E3" s="35" t="s">
        <v>73</v>
      </c>
      <c r="F3" s="34" t="s">
        <v>83</v>
      </c>
      <c r="G3" s="109" t="s">
        <v>70</v>
      </c>
      <c r="H3" s="109" t="s">
        <v>69</v>
      </c>
    </row>
    <row r="4" spans="1:8">
      <c r="A4" s="89" t="s">
        <v>77</v>
      </c>
      <c r="B4" s="79">
        <f>IF(SUM(B5:B55)=SUM(C4:E4),SUM(C4:E4),"ERROR")</f>
        <v>16865091</v>
      </c>
      <c r="C4" s="79">
        <f t="shared" ref="C4:H4" si="0">SUM(C5:C55)</f>
        <v>16470356</v>
      </c>
      <c r="D4" s="79">
        <f t="shared" si="0"/>
        <v>0</v>
      </c>
      <c r="E4" s="88">
        <f t="shared" si="0"/>
        <v>394735</v>
      </c>
      <c r="F4" s="121">
        <f>IF(SUM(F5:F55)=SUM(G4:H4),SUM(G4:H4),"ERROR")</f>
        <v>0</v>
      </c>
      <c r="G4" s="79">
        <f t="shared" si="0"/>
        <v>0</v>
      </c>
      <c r="H4" s="79">
        <f t="shared" si="0"/>
        <v>0</v>
      </c>
    </row>
    <row r="5" spans="1:8">
      <c r="A5" s="89" t="s">
        <v>11</v>
      </c>
      <c r="B5" s="79">
        <v>0</v>
      </c>
      <c r="C5" s="79">
        <v>0</v>
      </c>
      <c r="D5" s="79">
        <v>0</v>
      </c>
      <c r="E5" s="88">
        <v>0</v>
      </c>
      <c r="F5" s="58">
        <v>0</v>
      </c>
      <c r="G5" s="79">
        <v>0</v>
      </c>
      <c r="H5" s="79">
        <v>0</v>
      </c>
    </row>
    <row r="6" spans="1:8">
      <c r="A6" s="89" t="s">
        <v>12</v>
      </c>
      <c r="B6" s="79">
        <v>0</v>
      </c>
      <c r="C6" s="79">
        <v>0</v>
      </c>
      <c r="D6" s="79">
        <v>0</v>
      </c>
      <c r="E6" s="88">
        <v>0</v>
      </c>
      <c r="F6" s="58">
        <v>0</v>
      </c>
      <c r="G6" s="79">
        <v>0</v>
      </c>
      <c r="H6" s="79">
        <v>0</v>
      </c>
    </row>
    <row r="7" spans="1:8">
      <c r="A7" s="89" t="s">
        <v>13</v>
      </c>
      <c r="B7" s="79">
        <v>0</v>
      </c>
      <c r="C7" s="79">
        <v>0</v>
      </c>
      <c r="D7" s="79">
        <v>0</v>
      </c>
      <c r="E7" s="88">
        <v>0</v>
      </c>
      <c r="F7" s="58">
        <v>0</v>
      </c>
      <c r="G7" s="79">
        <v>0</v>
      </c>
      <c r="H7" s="79">
        <v>0</v>
      </c>
    </row>
    <row r="8" spans="1:8">
      <c r="A8" s="89" t="s">
        <v>14</v>
      </c>
      <c r="B8" s="79">
        <v>394735</v>
      </c>
      <c r="C8" s="79">
        <v>0</v>
      </c>
      <c r="D8" s="79">
        <v>0</v>
      </c>
      <c r="E8" s="88">
        <v>394735</v>
      </c>
      <c r="F8" s="58">
        <v>0</v>
      </c>
      <c r="G8" s="79">
        <v>0</v>
      </c>
      <c r="H8" s="79">
        <v>0</v>
      </c>
    </row>
    <row r="9" spans="1:8">
      <c r="A9" s="89" t="s">
        <v>15</v>
      </c>
      <c r="B9" s="79">
        <v>0</v>
      </c>
      <c r="C9" s="79">
        <v>0</v>
      </c>
      <c r="D9" s="79">
        <v>0</v>
      </c>
      <c r="E9" s="88">
        <v>0</v>
      </c>
      <c r="F9" s="58">
        <v>0</v>
      </c>
      <c r="G9" s="79">
        <v>0</v>
      </c>
      <c r="H9" s="79">
        <v>0</v>
      </c>
    </row>
    <row r="10" spans="1:8">
      <c r="A10" s="89" t="s">
        <v>16</v>
      </c>
      <c r="B10" s="79">
        <v>0</v>
      </c>
      <c r="C10" s="79">
        <v>0</v>
      </c>
      <c r="D10" s="79">
        <v>0</v>
      </c>
      <c r="E10" s="88">
        <v>0</v>
      </c>
      <c r="F10" s="58">
        <v>0</v>
      </c>
      <c r="G10" s="79">
        <v>0</v>
      </c>
      <c r="H10" s="79">
        <v>0</v>
      </c>
    </row>
    <row r="11" spans="1:8">
      <c r="A11" s="89" t="s">
        <v>17</v>
      </c>
      <c r="B11" s="79">
        <v>0</v>
      </c>
      <c r="C11" s="79">
        <v>0</v>
      </c>
      <c r="D11" s="79">
        <v>0</v>
      </c>
      <c r="E11" s="88">
        <v>0</v>
      </c>
      <c r="F11" s="58">
        <v>0</v>
      </c>
      <c r="G11" s="79">
        <v>0</v>
      </c>
      <c r="H11" s="79">
        <v>0</v>
      </c>
    </row>
    <row r="12" spans="1:8">
      <c r="A12" s="89" t="s">
        <v>18</v>
      </c>
      <c r="B12" s="79">
        <v>0</v>
      </c>
      <c r="C12" s="79">
        <v>0</v>
      </c>
      <c r="D12" s="79">
        <v>0</v>
      </c>
      <c r="E12" s="88">
        <v>0</v>
      </c>
      <c r="F12" s="58">
        <v>0</v>
      </c>
      <c r="G12" s="79">
        <v>0</v>
      </c>
      <c r="H12" s="79">
        <v>0</v>
      </c>
    </row>
    <row r="13" spans="1:8">
      <c r="A13" s="89" t="s">
        <v>19</v>
      </c>
      <c r="B13" s="79">
        <v>0</v>
      </c>
      <c r="C13" s="79">
        <v>0</v>
      </c>
      <c r="D13" s="79">
        <v>0</v>
      </c>
      <c r="E13" s="88">
        <v>0</v>
      </c>
      <c r="F13" s="58">
        <v>0</v>
      </c>
      <c r="G13" s="79">
        <v>0</v>
      </c>
      <c r="H13" s="79">
        <v>0</v>
      </c>
    </row>
    <row r="14" spans="1:8">
      <c r="A14" s="89" t="s">
        <v>20</v>
      </c>
      <c r="B14" s="79">
        <v>0</v>
      </c>
      <c r="C14" s="79">
        <v>0</v>
      </c>
      <c r="D14" s="79">
        <v>0</v>
      </c>
      <c r="E14" s="88">
        <v>0</v>
      </c>
      <c r="F14" s="58">
        <v>0</v>
      </c>
      <c r="G14" s="79">
        <v>0</v>
      </c>
      <c r="H14" s="79">
        <v>0</v>
      </c>
    </row>
    <row r="15" spans="1:8">
      <c r="A15" s="89" t="s">
        <v>21</v>
      </c>
      <c r="B15" s="79">
        <v>0</v>
      </c>
      <c r="C15" s="79">
        <v>0</v>
      </c>
      <c r="D15" s="79">
        <v>0</v>
      </c>
      <c r="E15" s="88">
        <v>0</v>
      </c>
      <c r="F15" s="58">
        <v>0</v>
      </c>
      <c r="G15" s="79">
        <v>0</v>
      </c>
      <c r="H15" s="79">
        <v>0</v>
      </c>
    </row>
    <row r="16" spans="1:8">
      <c r="A16" s="89" t="s">
        <v>22</v>
      </c>
      <c r="B16" s="79">
        <v>0</v>
      </c>
      <c r="C16" s="79">
        <v>0</v>
      </c>
      <c r="D16" s="79">
        <v>0</v>
      </c>
      <c r="E16" s="88">
        <v>0</v>
      </c>
      <c r="F16" s="58">
        <v>0</v>
      </c>
      <c r="G16" s="79">
        <v>0</v>
      </c>
      <c r="H16" s="79">
        <v>0</v>
      </c>
    </row>
    <row r="17" spans="1:8">
      <c r="A17" s="89" t="s">
        <v>23</v>
      </c>
      <c r="B17" s="79">
        <v>0</v>
      </c>
      <c r="C17" s="79">
        <v>0</v>
      </c>
      <c r="D17" s="79">
        <v>0</v>
      </c>
      <c r="E17" s="88">
        <v>0</v>
      </c>
      <c r="F17" s="58">
        <v>0</v>
      </c>
      <c r="G17" s="79">
        <v>0</v>
      </c>
      <c r="H17" s="79">
        <v>0</v>
      </c>
    </row>
    <row r="18" spans="1:8">
      <c r="A18" s="89" t="s">
        <v>24</v>
      </c>
      <c r="B18" s="79">
        <v>0</v>
      </c>
      <c r="C18" s="79">
        <v>0</v>
      </c>
      <c r="D18" s="79">
        <v>0</v>
      </c>
      <c r="E18" s="88">
        <v>0</v>
      </c>
      <c r="F18" s="58">
        <v>0</v>
      </c>
      <c r="G18" s="79">
        <v>0</v>
      </c>
      <c r="H18" s="79">
        <v>0</v>
      </c>
    </row>
    <row r="19" spans="1:8">
      <c r="A19" s="89" t="s">
        <v>25</v>
      </c>
      <c r="B19" s="79">
        <v>0</v>
      </c>
      <c r="C19" s="79">
        <v>0</v>
      </c>
      <c r="D19" s="79">
        <v>0</v>
      </c>
      <c r="E19" s="88">
        <v>0</v>
      </c>
      <c r="F19" s="58">
        <v>0</v>
      </c>
      <c r="G19" s="79">
        <v>0</v>
      </c>
      <c r="H19" s="79">
        <v>0</v>
      </c>
    </row>
    <row r="20" spans="1:8">
      <c r="A20" s="89" t="s">
        <v>26</v>
      </c>
      <c r="B20" s="79">
        <v>0</v>
      </c>
      <c r="C20" s="79">
        <v>0</v>
      </c>
      <c r="D20" s="79">
        <v>0</v>
      </c>
      <c r="E20" s="88">
        <v>0</v>
      </c>
      <c r="F20" s="58">
        <v>0</v>
      </c>
      <c r="G20" s="79">
        <v>0</v>
      </c>
      <c r="H20" s="79">
        <v>0</v>
      </c>
    </row>
    <row r="21" spans="1:8">
      <c r="A21" s="89" t="s">
        <v>27</v>
      </c>
      <c r="B21" s="79">
        <v>0</v>
      </c>
      <c r="C21" s="79">
        <v>0</v>
      </c>
      <c r="D21" s="79">
        <v>0</v>
      </c>
      <c r="E21" s="88">
        <v>0</v>
      </c>
      <c r="F21" s="58">
        <v>0</v>
      </c>
      <c r="G21" s="79">
        <v>0</v>
      </c>
      <c r="H21" s="79">
        <v>0</v>
      </c>
    </row>
    <row r="22" spans="1:8">
      <c r="A22" s="89" t="s">
        <v>28</v>
      </c>
      <c r="B22" s="79">
        <v>0</v>
      </c>
      <c r="C22" s="79">
        <v>0</v>
      </c>
      <c r="D22" s="79">
        <v>0</v>
      </c>
      <c r="E22" s="88">
        <v>0</v>
      </c>
      <c r="F22" s="58">
        <v>0</v>
      </c>
      <c r="G22" s="79">
        <v>0</v>
      </c>
      <c r="H22" s="79">
        <v>0</v>
      </c>
    </row>
    <row r="23" spans="1:8">
      <c r="A23" s="89" t="s">
        <v>29</v>
      </c>
      <c r="B23" s="79">
        <v>0</v>
      </c>
      <c r="C23" s="79">
        <v>0</v>
      </c>
      <c r="D23" s="79">
        <v>0</v>
      </c>
      <c r="E23" s="88">
        <v>0</v>
      </c>
      <c r="F23" s="58">
        <v>0</v>
      </c>
      <c r="G23" s="79">
        <v>0</v>
      </c>
      <c r="H23" s="79">
        <v>0</v>
      </c>
    </row>
    <row r="24" spans="1:8">
      <c r="A24" s="89" t="s">
        <v>30</v>
      </c>
      <c r="B24" s="79">
        <v>0</v>
      </c>
      <c r="C24" s="79">
        <v>0</v>
      </c>
      <c r="D24" s="79">
        <v>0</v>
      </c>
      <c r="E24" s="88">
        <v>0</v>
      </c>
      <c r="F24" s="58">
        <v>0</v>
      </c>
      <c r="G24" s="79">
        <v>0</v>
      </c>
      <c r="H24" s="79">
        <v>0</v>
      </c>
    </row>
    <row r="25" spans="1:8">
      <c r="A25" s="89" t="s">
        <v>31</v>
      </c>
      <c r="B25" s="79">
        <v>0</v>
      </c>
      <c r="C25" s="79">
        <v>0</v>
      </c>
      <c r="D25" s="79">
        <v>0</v>
      </c>
      <c r="E25" s="88">
        <v>0</v>
      </c>
      <c r="F25" s="58">
        <v>0</v>
      </c>
      <c r="G25" s="79">
        <v>0</v>
      </c>
      <c r="H25" s="79">
        <v>0</v>
      </c>
    </row>
    <row r="26" spans="1:8">
      <c r="A26" s="89" t="s">
        <v>32</v>
      </c>
      <c r="B26" s="79">
        <v>0</v>
      </c>
      <c r="C26" s="79">
        <v>0</v>
      </c>
      <c r="D26" s="79">
        <v>0</v>
      </c>
      <c r="E26" s="88">
        <v>0</v>
      </c>
      <c r="F26" s="58">
        <v>0</v>
      </c>
      <c r="G26" s="79">
        <v>0</v>
      </c>
      <c r="H26" s="79">
        <v>0</v>
      </c>
    </row>
    <row r="27" spans="1:8">
      <c r="A27" s="89" t="s">
        <v>33</v>
      </c>
      <c r="B27" s="79">
        <v>0</v>
      </c>
      <c r="C27" s="79">
        <v>0</v>
      </c>
      <c r="D27" s="79">
        <v>0</v>
      </c>
      <c r="E27" s="88">
        <v>0</v>
      </c>
      <c r="F27" s="58">
        <v>0</v>
      </c>
      <c r="G27" s="79">
        <v>0</v>
      </c>
      <c r="H27" s="79">
        <v>0</v>
      </c>
    </row>
    <row r="28" spans="1:8">
      <c r="A28" s="89" t="s">
        <v>34</v>
      </c>
      <c r="B28" s="79">
        <v>0</v>
      </c>
      <c r="C28" s="79">
        <v>0</v>
      </c>
      <c r="D28" s="79">
        <v>0</v>
      </c>
      <c r="E28" s="88">
        <v>0</v>
      </c>
      <c r="F28" s="58">
        <v>0</v>
      </c>
      <c r="G28" s="79">
        <v>0</v>
      </c>
      <c r="H28" s="79">
        <v>0</v>
      </c>
    </row>
    <row r="29" spans="1:8">
      <c r="A29" s="89" t="s">
        <v>35</v>
      </c>
      <c r="B29" s="79">
        <v>0</v>
      </c>
      <c r="C29" s="79">
        <v>0</v>
      </c>
      <c r="D29" s="79">
        <v>0</v>
      </c>
      <c r="E29" s="88">
        <v>0</v>
      </c>
      <c r="F29" s="58">
        <v>0</v>
      </c>
      <c r="G29" s="79">
        <v>0</v>
      </c>
      <c r="H29" s="79">
        <v>0</v>
      </c>
    </row>
    <row r="30" spans="1:8">
      <c r="A30" s="89" t="s">
        <v>36</v>
      </c>
      <c r="B30" s="79">
        <v>0</v>
      </c>
      <c r="C30" s="79">
        <v>0</v>
      </c>
      <c r="D30" s="79">
        <v>0</v>
      </c>
      <c r="E30" s="88">
        <v>0</v>
      </c>
      <c r="F30" s="58">
        <v>0</v>
      </c>
      <c r="G30" s="79">
        <v>0</v>
      </c>
      <c r="H30" s="79">
        <v>0</v>
      </c>
    </row>
    <row r="31" spans="1:8">
      <c r="A31" s="89" t="s">
        <v>37</v>
      </c>
      <c r="B31" s="79">
        <v>0</v>
      </c>
      <c r="C31" s="79">
        <v>0</v>
      </c>
      <c r="D31" s="79">
        <v>0</v>
      </c>
      <c r="E31" s="88">
        <v>0</v>
      </c>
      <c r="F31" s="58">
        <v>0</v>
      </c>
      <c r="G31" s="79">
        <v>0</v>
      </c>
      <c r="H31" s="79">
        <v>0</v>
      </c>
    </row>
    <row r="32" spans="1:8">
      <c r="A32" s="89" t="s">
        <v>38</v>
      </c>
      <c r="B32" s="79">
        <v>0</v>
      </c>
      <c r="C32" s="79">
        <v>0</v>
      </c>
      <c r="D32" s="79">
        <v>0</v>
      </c>
      <c r="E32" s="88">
        <v>0</v>
      </c>
      <c r="F32" s="58">
        <v>0</v>
      </c>
      <c r="G32" s="79">
        <v>0</v>
      </c>
      <c r="H32" s="79">
        <v>0</v>
      </c>
    </row>
    <row r="33" spans="1:8">
      <c r="A33" s="89" t="s">
        <v>39</v>
      </c>
      <c r="B33" s="79">
        <v>0</v>
      </c>
      <c r="C33" s="79">
        <v>0</v>
      </c>
      <c r="D33" s="79">
        <v>0</v>
      </c>
      <c r="E33" s="88">
        <v>0</v>
      </c>
      <c r="F33" s="58">
        <v>0</v>
      </c>
      <c r="G33" s="79">
        <v>0</v>
      </c>
      <c r="H33" s="79">
        <v>0</v>
      </c>
    </row>
    <row r="34" spans="1:8">
      <c r="A34" s="89" t="s">
        <v>40</v>
      </c>
      <c r="B34" s="79">
        <v>0</v>
      </c>
      <c r="C34" s="79">
        <v>0</v>
      </c>
      <c r="D34" s="79">
        <v>0</v>
      </c>
      <c r="E34" s="88">
        <v>0</v>
      </c>
      <c r="F34" s="58">
        <v>0</v>
      </c>
      <c r="G34" s="79">
        <v>0</v>
      </c>
      <c r="H34" s="79">
        <v>0</v>
      </c>
    </row>
    <row r="35" spans="1:8">
      <c r="A35" s="89" t="s">
        <v>41</v>
      </c>
      <c r="B35" s="79">
        <v>0</v>
      </c>
      <c r="C35" s="79">
        <v>0</v>
      </c>
      <c r="D35" s="79">
        <v>0</v>
      </c>
      <c r="E35" s="88">
        <v>0</v>
      </c>
      <c r="F35" s="58">
        <v>0</v>
      </c>
      <c r="G35" s="79">
        <v>0</v>
      </c>
      <c r="H35" s="79">
        <v>0</v>
      </c>
    </row>
    <row r="36" spans="1:8">
      <c r="A36" s="89" t="s">
        <v>42</v>
      </c>
      <c r="B36" s="79">
        <v>0</v>
      </c>
      <c r="C36" s="79">
        <v>0</v>
      </c>
      <c r="D36" s="79">
        <v>0</v>
      </c>
      <c r="E36" s="88">
        <v>0</v>
      </c>
      <c r="F36" s="58">
        <v>0</v>
      </c>
      <c r="G36" s="79">
        <v>0</v>
      </c>
      <c r="H36" s="79">
        <v>0</v>
      </c>
    </row>
    <row r="37" spans="1:8">
      <c r="A37" s="89" t="s">
        <v>43</v>
      </c>
      <c r="B37" s="79">
        <v>0</v>
      </c>
      <c r="C37" s="79">
        <v>0</v>
      </c>
      <c r="D37" s="79">
        <v>0</v>
      </c>
      <c r="E37" s="88">
        <v>0</v>
      </c>
      <c r="F37" s="58">
        <v>0</v>
      </c>
      <c r="G37" s="79">
        <v>0</v>
      </c>
      <c r="H37" s="79">
        <v>0</v>
      </c>
    </row>
    <row r="38" spans="1:8">
      <c r="A38" s="89" t="s">
        <v>44</v>
      </c>
      <c r="B38" s="79">
        <v>0</v>
      </c>
      <c r="C38" s="79">
        <v>0</v>
      </c>
      <c r="D38" s="79">
        <v>0</v>
      </c>
      <c r="E38" s="88">
        <v>0</v>
      </c>
      <c r="F38" s="58">
        <v>0</v>
      </c>
      <c r="G38" s="79">
        <v>0</v>
      </c>
      <c r="H38" s="79">
        <v>0</v>
      </c>
    </row>
    <row r="39" spans="1:8">
      <c r="A39" s="89" t="s">
        <v>45</v>
      </c>
      <c r="B39" s="79">
        <v>0</v>
      </c>
      <c r="C39" s="79">
        <v>0</v>
      </c>
      <c r="D39" s="79">
        <v>0</v>
      </c>
      <c r="E39" s="88">
        <v>0</v>
      </c>
      <c r="F39" s="58">
        <v>0</v>
      </c>
      <c r="G39" s="79">
        <v>0</v>
      </c>
      <c r="H39" s="79">
        <v>0</v>
      </c>
    </row>
    <row r="40" spans="1:8">
      <c r="A40" s="89" t="s">
        <v>46</v>
      </c>
      <c r="B40" s="79">
        <v>0</v>
      </c>
      <c r="C40" s="79">
        <v>0</v>
      </c>
      <c r="D40" s="79">
        <v>0</v>
      </c>
      <c r="E40" s="88">
        <v>0</v>
      </c>
      <c r="F40" s="58">
        <v>0</v>
      </c>
      <c r="G40" s="79">
        <v>0</v>
      </c>
      <c r="H40" s="79">
        <v>0</v>
      </c>
    </row>
    <row r="41" spans="1:8">
      <c r="A41" s="89" t="s">
        <v>47</v>
      </c>
      <c r="B41" s="79">
        <v>0</v>
      </c>
      <c r="C41" s="79">
        <v>0</v>
      </c>
      <c r="D41" s="79">
        <v>0</v>
      </c>
      <c r="E41" s="88">
        <v>0</v>
      </c>
      <c r="F41" s="58">
        <v>0</v>
      </c>
      <c r="G41" s="79">
        <v>0</v>
      </c>
      <c r="H41" s="79">
        <v>0</v>
      </c>
    </row>
    <row r="42" spans="1:8">
      <c r="A42" s="89" t="s">
        <v>48</v>
      </c>
      <c r="B42" s="79">
        <v>0</v>
      </c>
      <c r="C42" s="79">
        <v>0</v>
      </c>
      <c r="D42" s="79">
        <v>0</v>
      </c>
      <c r="E42" s="88">
        <v>0</v>
      </c>
      <c r="F42" s="58">
        <v>0</v>
      </c>
      <c r="G42" s="79">
        <v>0</v>
      </c>
      <c r="H42" s="79">
        <v>0</v>
      </c>
    </row>
    <row r="43" spans="1:8">
      <c r="A43" s="89" t="s">
        <v>49</v>
      </c>
      <c r="B43" s="79">
        <v>0</v>
      </c>
      <c r="C43" s="79">
        <v>0</v>
      </c>
      <c r="D43" s="79">
        <v>0</v>
      </c>
      <c r="E43" s="88">
        <v>0</v>
      </c>
      <c r="F43" s="58">
        <v>0</v>
      </c>
      <c r="G43" s="79">
        <v>0</v>
      </c>
      <c r="H43" s="79">
        <v>0</v>
      </c>
    </row>
    <row r="44" spans="1:8">
      <c r="A44" s="89" t="s">
        <v>50</v>
      </c>
      <c r="B44" s="79">
        <v>0</v>
      </c>
      <c r="C44" s="79">
        <v>0</v>
      </c>
      <c r="D44" s="79">
        <v>0</v>
      </c>
      <c r="E44" s="88">
        <v>0</v>
      </c>
      <c r="F44" s="58">
        <v>0</v>
      </c>
      <c r="G44" s="79">
        <v>0</v>
      </c>
      <c r="H44" s="79">
        <v>0</v>
      </c>
    </row>
    <row r="45" spans="1:8">
      <c r="A45" s="89" t="s">
        <v>51</v>
      </c>
      <c r="B45" s="79">
        <v>0</v>
      </c>
      <c r="C45" s="79">
        <v>0</v>
      </c>
      <c r="D45" s="79">
        <v>0</v>
      </c>
      <c r="E45" s="88">
        <v>0</v>
      </c>
      <c r="F45" s="58">
        <v>0</v>
      </c>
      <c r="G45" s="79">
        <v>0</v>
      </c>
      <c r="H45" s="79">
        <v>0</v>
      </c>
    </row>
    <row r="46" spans="1:8">
      <c r="A46" s="89" t="s">
        <v>52</v>
      </c>
      <c r="B46" s="79">
        <v>0</v>
      </c>
      <c r="C46" s="79">
        <v>0</v>
      </c>
      <c r="D46" s="79">
        <v>0</v>
      </c>
      <c r="E46" s="88">
        <v>0</v>
      </c>
      <c r="F46" s="58">
        <v>0</v>
      </c>
      <c r="G46" s="79">
        <v>0</v>
      </c>
      <c r="H46" s="79">
        <v>0</v>
      </c>
    </row>
    <row r="47" spans="1:8">
      <c r="A47" s="89" t="s">
        <v>53</v>
      </c>
      <c r="B47" s="79">
        <v>16470356</v>
      </c>
      <c r="C47" s="79">
        <v>16470356</v>
      </c>
      <c r="D47" s="79">
        <v>0</v>
      </c>
      <c r="E47" s="88">
        <v>0</v>
      </c>
      <c r="F47" s="58">
        <v>0</v>
      </c>
      <c r="G47" s="79">
        <v>0</v>
      </c>
      <c r="H47" s="79">
        <v>0</v>
      </c>
    </row>
    <row r="48" spans="1:8">
      <c r="A48" s="89" t="s">
        <v>54</v>
      </c>
      <c r="B48" s="79">
        <v>0</v>
      </c>
      <c r="C48" s="79">
        <v>0</v>
      </c>
      <c r="D48" s="79">
        <v>0</v>
      </c>
      <c r="E48" s="88">
        <v>0</v>
      </c>
      <c r="F48" s="58">
        <v>0</v>
      </c>
      <c r="G48" s="79">
        <v>0</v>
      </c>
      <c r="H48" s="79">
        <v>0</v>
      </c>
    </row>
    <row r="49" spans="1:8">
      <c r="A49" s="89" t="s">
        <v>55</v>
      </c>
      <c r="B49" s="79">
        <v>0</v>
      </c>
      <c r="C49" s="79">
        <v>0</v>
      </c>
      <c r="D49" s="79">
        <v>0</v>
      </c>
      <c r="E49" s="88">
        <v>0</v>
      </c>
      <c r="F49" s="58">
        <v>0</v>
      </c>
      <c r="G49" s="79">
        <v>0</v>
      </c>
      <c r="H49" s="79">
        <v>0</v>
      </c>
    </row>
    <row r="50" spans="1:8">
      <c r="A50" s="89" t="s">
        <v>56</v>
      </c>
      <c r="B50" s="79">
        <v>0</v>
      </c>
      <c r="C50" s="79">
        <v>0</v>
      </c>
      <c r="D50" s="79">
        <v>0</v>
      </c>
      <c r="E50" s="88">
        <v>0</v>
      </c>
      <c r="F50" s="58">
        <v>0</v>
      </c>
      <c r="G50" s="79">
        <v>0</v>
      </c>
      <c r="H50" s="79">
        <v>0</v>
      </c>
    </row>
    <row r="51" spans="1:8">
      <c r="A51" s="89" t="s">
        <v>57</v>
      </c>
      <c r="B51" s="79">
        <v>0</v>
      </c>
      <c r="C51" s="79">
        <v>0</v>
      </c>
      <c r="D51" s="79">
        <v>0</v>
      </c>
      <c r="E51" s="88">
        <v>0</v>
      </c>
      <c r="F51" s="58">
        <v>0</v>
      </c>
      <c r="G51" s="79">
        <v>0</v>
      </c>
      <c r="H51" s="79">
        <v>0</v>
      </c>
    </row>
    <row r="52" spans="1:8">
      <c r="A52" s="89" t="s">
        <v>58</v>
      </c>
      <c r="B52" s="79">
        <v>0</v>
      </c>
      <c r="C52" s="79">
        <v>0</v>
      </c>
      <c r="D52" s="79">
        <v>0</v>
      </c>
      <c r="E52" s="88">
        <v>0</v>
      </c>
      <c r="F52" s="58">
        <v>0</v>
      </c>
      <c r="G52" s="79">
        <v>0</v>
      </c>
      <c r="H52" s="79">
        <v>0</v>
      </c>
    </row>
    <row r="53" spans="1:8">
      <c r="A53" s="89" t="s">
        <v>59</v>
      </c>
      <c r="B53" s="79">
        <v>0</v>
      </c>
      <c r="C53" s="79">
        <v>0</v>
      </c>
      <c r="D53" s="79">
        <v>0</v>
      </c>
      <c r="E53" s="88">
        <v>0</v>
      </c>
      <c r="F53" s="58">
        <v>0</v>
      </c>
      <c r="G53" s="79">
        <v>0</v>
      </c>
      <c r="H53" s="79">
        <v>0</v>
      </c>
    </row>
    <row r="54" spans="1:8">
      <c r="A54" s="89" t="s">
        <v>60</v>
      </c>
      <c r="B54" s="79">
        <v>0</v>
      </c>
      <c r="C54" s="79">
        <v>0</v>
      </c>
      <c r="D54" s="79">
        <v>0</v>
      </c>
      <c r="E54" s="88">
        <v>0</v>
      </c>
      <c r="F54" s="58">
        <v>0</v>
      </c>
      <c r="G54" s="79">
        <v>0</v>
      </c>
      <c r="H54" s="79">
        <v>0</v>
      </c>
    </row>
    <row r="55" spans="1:8">
      <c r="A55" s="89" t="s">
        <v>61</v>
      </c>
      <c r="B55" s="79">
        <v>0</v>
      </c>
      <c r="C55" s="79">
        <v>0</v>
      </c>
      <c r="D55" s="79">
        <v>0</v>
      </c>
      <c r="E55" s="88">
        <v>0</v>
      </c>
      <c r="F55" s="58">
        <v>0</v>
      </c>
      <c r="G55" s="79">
        <v>0</v>
      </c>
      <c r="H55" s="79">
        <v>0</v>
      </c>
    </row>
  </sheetData>
  <mergeCells count="4">
    <mergeCell ref="A1:H1"/>
    <mergeCell ref="A2:A3"/>
    <mergeCell ref="B2:E2"/>
    <mergeCell ref="F2:H2"/>
  </mergeCells>
  <pageMargins left="0.7" right="0.7" top="0.75" bottom="0.75" header="0.3" footer="0.3"/>
  <pageSetup scale="8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F56"/>
  <sheetViews>
    <sheetView workbookViewId="0">
      <selection activeCell="C5" sqref="C5:C56"/>
    </sheetView>
  </sheetViews>
  <sheetFormatPr defaultRowHeight="15"/>
  <cols>
    <col min="1" max="1" width="20.7109375" bestFit="1" customWidth="1"/>
    <col min="2" max="3" width="16.85546875" bestFit="1" customWidth="1"/>
    <col min="4" max="4" width="14" bestFit="1" customWidth="1"/>
    <col min="5" max="5" width="16" customWidth="1"/>
    <col min="6" max="6" width="14" bestFit="1" customWidth="1"/>
  </cols>
  <sheetData>
    <row r="1" spans="1:6">
      <c r="A1" s="520" t="s">
        <v>282</v>
      </c>
      <c r="B1" s="521"/>
      <c r="C1" s="521"/>
      <c r="D1" s="521"/>
      <c r="E1" s="521"/>
      <c r="F1" s="522"/>
    </row>
    <row r="2" spans="1:6">
      <c r="A2" s="523" t="s">
        <v>10</v>
      </c>
      <c r="B2" s="278"/>
      <c r="C2" s="278"/>
      <c r="D2" s="278"/>
      <c r="E2" s="278"/>
      <c r="F2" s="278"/>
    </row>
    <row r="3" spans="1:6" ht="39">
      <c r="A3" s="523"/>
      <c r="B3" s="278" t="s">
        <v>74</v>
      </c>
      <c r="C3" s="278" t="s">
        <v>62</v>
      </c>
      <c r="D3" s="278" t="s">
        <v>63</v>
      </c>
      <c r="E3" s="278" t="s">
        <v>75</v>
      </c>
      <c r="F3" s="278" t="s">
        <v>76</v>
      </c>
    </row>
    <row r="4" spans="1:6">
      <c r="A4" s="523"/>
      <c r="B4" s="278"/>
      <c r="C4" s="278"/>
      <c r="D4" s="278"/>
      <c r="E4" s="278"/>
      <c r="F4" s="278"/>
    </row>
    <row r="5" spans="1:6">
      <c r="A5" s="409" t="s">
        <v>77</v>
      </c>
      <c r="B5" s="79">
        <f>IF('Federal Assistance'!B5+'State Assistance'!B5=SUM(B6:B56),SUM(B6:B56),"ERROR")</f>
        <v>11131407676</v>
      </c>
      <c r="C5" s="79">
        <f>IF('Federal Assistance'!C5+'State Assistance'!C5=SUM(C6:C56),SUM(C6:C56),"ERROR")</f>
        <v>9604170791</v>
      </c>
      <c r="D5" s="79">
        <f>IF('Federal Assistance'!D5+'State Assistance'!D5=SUM(D6:D56),SUM(D6:D56),"ERROR")</f>
        <v>550658865</v>
      </c>
      <c r="E5" s="79">
        <f>IF('Federal Assistance'!E5+'State Assistance'!E5=SUM(E6:E56),SUM(E6:E56),"ERROR")</f>
        <v>306421244</v>
      </c>
      <c r="F5" s="79">
        <f>IF('Federal Assistance'!F5+'State Assistance'!F5=SUM(F6:F56),SUM(F6:F56),"ERROR")</f>
        <v>670156776</v>
      </c>
    </row>
    <row r="6" spans="1:6">
      <c r="A6" s="410" t="s">
        <v>11</v>
      </c>
      <c r="B6" s="79">
        <f>SUM(C6:F6)</f>
        <v>60565282</v>
      </c>
      <c r="C6" s="79">
        <f>'Federal Assistance'!C6+'State Assistance'!C6</f>
        <v>53974713</v>
      </c>
      <c r="D6" s="79">
        <f>'Federal Assistance'!D6+'State Assistance'!D6</f>
        <v>83795</v>
      </c>
      <c r="E6" s="79">
        <f>'Federal Assistance'!E6+'State Assistance'!E6</f>
        <v>6506774</v>
      </c>
      <c r="F6" s="79">
        <f>'Federal Assistance'!F6+'State Assistance'!F6</f>
        <v>0</v>
      </c>
    </row>
    <row r="7" spans="1:6">
      <c r="A7" s="410" t="s">
        <v>12</v>
      </c>
      <c r="B7" s="79">
        <f t="shared" ref="B7:B56" si="0">SUM(C7:F7)</f>
        <v>46609347</v>
      </c>
      <c r="C7" s="79">
        <f>'Federal Assistance'!C7+'State Assistance'!C7</f>
        <v>40822309</v>
      </c>
      <c r="D7" s="79">
        <f>'Federal Assistance'!D7+'State Assistance'!D7</f>
        <v>5303267</v>
      </c>
      <c r="E7" s="79">
        <f>'Federal Assistance'!E7+'State Assistance'!E7</f>
        <v>483771</v>
      </c>
      <c r="F7" s="79">
        <f>'Federal Assistance'!F7+'State Assistance'!F7</f>
        <v>0</v>
      </c>
    </row>
    <row r="8" spans="1:6">
      <c r="A8" s="410" t="s">
        <v>13</v>
      </c>
      <c r="B8" s="79">
        <f t="shared" si="0"/>
        <v>87968991</v>
      </c>
      <c r="C8" s="79">
        <f>'Federal Assistance'!C8+'State Assistance'!C8</f>
        <v>87439348</v>
      </c>
      <c r="D8" s="79">
        <f>'Federal Assistance'!D8+'State Assistance'!D8</f>
        <v>0</v>
      </c>
      <c r="E8" s="79">
        <f>'Federal Assistance'!E8+'State Assistance'!E8</f>
        <v>529643</v>
      </c>
      <c r="F8" s="79">
        <f>'Federal Assistance'!F8+'State Assistance'!F8</f>
        <v>0</v>
      </c>
    </row>
    <row r="9" spans="1:6">
      <c r="A9" s="410" t="s">
        <v>14</v>
      </c>
      <c r="B9" s="79">
        <f t="shared" si="0"/>
        <v>15706228</v>
      </c>
      <c r="C9" s="79">
        <f>'Federal Assistance'!C9+'State Assistance'!C9</f>
        <v>15706228</v>
      </c>
      <c r="D9" s="79">
        <f>'Federal Assistance'!D9+'State Assistance'!D9</f>
        <v>0</v>
      </c>
      <c r="E9" s="79">
        <f>'Federal Assistance'!E9+'State Assistance'!E9</f>
        <v>0</v>
      </c>
      <c r="F9" s="79">
        <f>'Federal Assistance'!F9+'State Assistance'!F9</f>
        <v>0</v>
      </c>
    </row>
    <row r="10" spans="1:6">
      <c r="A10" s="410" t="s">
        <v>15</v>
      </c>
      <c r="B10" s="79">
        <f t="shared" si="0"/>
        <v>4221005090</v>
      </c>
      <c r="C10" s="79">
        <f>'Federal Assistance'!C10+'State Assistance'!C10</f>
        <v>3719700391</v>
      </c>
      <c r="D10" s="79">
        <f>'Federal Assistance'!D10+'State Assistance'!D10</f>
        <v>151455754</v>
      </c>
      <c r="E10" s="79">
        <f>'Federal Assistance'!E10+'State Assistance'!E10</f>
        <v>130650218</v>
      </c>
      <c r="F10" s="79">
        <f>'Federal Assistance'!F10+'State Assistance'!F10</f>
        <v>219198727</v>
      </c>
    </row>
    <row r="11" spans="1:6">
      <c r="A11" s="410" t="s">
        <v>16</v>
      </c>
      <c r="B11" s="79">
        <f t="shared" si="0"/>
        <v>82536581</v>
      </c>
      <c r="C11" s="79">
        <f>'Federal Assistance'!C11+'State Assistance'!C11</f>
        <v>78219769</v>
      </c>
      <c r="D11" s="79">
        <f>'Federal Assistance'!D11+'State Assistance'!D11</f>
        <v>0</v>
      </c>
      <c r="E11" s="79">
        <f>'Federal Assistance'!E11+'State Assistance'!E11</f>
        <v>4316812</v>
      </c>
      <c r="F11" s="79">
        <f>'Federal Assistance'!F11+'State Assistance'!F11</f>
        <v>0</v>
      </c>
    </row>
    <row r="12" spans="1:6">
      <c r="A12" s="410" t="s">
        <v>17</v>
      </c>
      <c r="B12" s="79">
        <f t="shared" si="0"/>
        <v>98168216</v>
      </c>
      <c r="C12" s="79">
        <f>'Federal Assistance'!C12+'State Assistance'!C12</f>
        <v>89888554</v>
      </c>
      <c r="D12" s="79">
        <f>'Federal Assistance'!D12+'State Assistance'!D12</f>
        <v>6703000</v>
      </c>
      <c r="E12" s="79">
        <f>'Federal Assistance'!E12+'State Assistance'!E12</f>
        <v>0</v>
      </c>
      <c r="F12" s="79">
        <f>'Federal Assistance'!F12+'State Assistance'!F12</f>
        <v>1576662</v>
      </c>
    </row>
    <row r="13" spans="1:6">
      <c r="A13" s="410" t="s">
        <v>18</v>
      </c>
      <c r="B13" s="79">
        <f t="shared" si="0"/>
        <v>35223265</v>
      </c>
      <c r="C13" s="79">
        <f>'Federal Assistance'!C13+'State Assistance'!C13</f>
        <v>25728025</v>
      </c>
      <c r="D13" s="79">
        <f>'Federal Assistance'!D13+'State Assistance'!D13</f>
        <v>9095068</v>
      </c>
      <c r="E13" s="79">
        <f>'Federal Assistance'!E13+'State Assistance'!E13</f>
        <v>399657</v>
      </c>
      <c r="F13" s="79">
        <f>'Federal Assistance'!F13+'State Assistance'!F13</f>
        <v>515</v>
      </c>
    </row>
    <row r="14" spans="1:6">
      <c r="A14" s="410" t="s">
        <v>19</v>
      </c>
      <c r="B14" s="79">
        <f t="shared" si="0"/>
        <v>77011103</v>
      </c>
      <c r="C14" s="79">
        <f>'Federal Assistance'!C14+'State Assistance'!C14</f>
        <v>67212358</v>
      </c>
      <c r="D14" s="79">
        <f>'Federal Assistance'!D14+'State Assistance'!D14</f>
        <v>8400000</v>
      </c>
      <c r="E14" s="79">
        <f>'Federal Assistance'!E14+'State Assistance'!E14</f>
        <v>1398745</v>
      </c>
      <c r="F14" s="79">
        <f>'Federal Assistance'!F14+'State Assistance'!F14</f>
        <v>0</v>
      </c>
    </row>
    <row r="15" spans="1:6">
      <c r="A15" s="410" t="s">
        <v>20</v>
      </c>
      <c r="B15" s="79">
        <f t="shared" si="0"/>
        <v>196198069</v>
      </c>
      <c r="C15" s="79">
        <f>'Federal Assistance'!C15+'State Assistance'!C15</f>
        <v>171675141</v>
      </c>
      <c r="D15" s="79">
        <f>'Federal Assistance'!D15+'State Assistance'!D15</f>
        <v>24069250</v>
      </c>
      <c r="E15" s="79">
        <f>'Federal Assistance'!E15+'State Assistance'!E15</f>
        <v>453678</v>
      </c>
      <c r="F15" s="79">
        <f>'Federal Assistance'!F15+'State Assistance'!F15</f>
        <v>0</v>
      </c>
    </row>
    <row r="16" spans="1:6">
      <c r="A16" s="410" t="s">
        <v>21</v>
      </c>
      <c r="B16" s="79">
        <f t="shared" si="0"/>
        <v>85820475</v>
      </c>
      <c r="C16" s="79">
        <f>'Federal Assistance'!C16+'State Assistance'!C16</f>
        <v>51158782</v>
      </c>
      <c r="D16" s="79">
        <f>'Federal Assistance'!D16+'State Assistance'!D16</f>
        <v>22182651</v>
      </c>
      <c r="E16" s="79">
        <f>'Federal Assistance'!E16+'State Assistance'!E16</f>
        <v>12479042</v>
      </c>
      <c r="F16" s="79">
        <f>'Federal Assistance'!F16+'State Assistance'!F16</f>
        <v>0</v>
      </c>
    </row>
    <row r="17" spans="1:6">
      <c r="A17" s="410" t="s">
        <v>22</v>
      </c>
      <c r="B17" s="79">
        <f t="shared" si="0"/>
        <v>77973976</v>
      </c>
      <c r="C17" s="79">
        <f>'Federal Assistance'!C17+'State Assistance'!C17</f>
        <v>71917149</v>
      </c>
      <c r="D17" s="79">
        <f>'Federal Assistance'!D17+'State Assistance'!D17</f>
        <v>0</v>
      </c>
      <c r="E17" s="79">
        <f>'Federal Assistance'!E17+'State Assistance'!E17</f>
        <v>1211752</v>
      </c>
      <c r="F17" s="79">
        <f>'Federal Assistance'!F17+'State Assistance'!F17</f>
        <v>4845075</v>
      </c>
    </row>
    <row r="18" spans="1:6">
      <c r="A18" s="410" t="s">
        <v>23</v>
      </c>
      <c r="B18" s="79">
        <f t="shared" si="0"/>
        <v>4734754</v>
      </c>
      <c r="C18" s="79">
        <f>'Federal Assistance'!C18+'State Assistance'!C18</f>
        <v>4617239</v>
      </c>
      <c r="D18" s="79">
        <f>'Federal Assistance'!D18+'State Assistance'!D18</f>
        <v>0</v>
      </c>
      <c r="E18" s="79">
        <f>'Federal Assistance'!E18+'State Assistance'!E18</f>
        <v>117515</v>
      </c>
      <c r="F18" s="79">
        <f>'Federal Assistance'!F18+'State Assistance'!F18</f>
        <v>0</v>
      </c>
    </row>
    <row r="19" spans="1:6">
      <c r="A19" s="410" t="s">
        <v>24</v>
      </c>
      <c r="B19" s="79">
        <f t="shared" si="0"/>
        <v>110592904</v>
      </c>
      <c r="C19" s="79">
        <f>'Federal Assistance'!C19+'State Assistance'!C19</f>
        <v>106445472</v>
      </c>
      <c r="D19" s="79">
        <f>'Federal Assistance'!D19+'State Assistance'!D19</f>
        <v>0</v>
      </c>
      <c r="E19" s="79">
        <f>'Federal Assistance'!E19+'State Assistance'!E19</f>
        <v>4147432</v>
      </c>
      <c r="F19" s="79">
        <f>'Federal Assistance'!F19+'State Assistance'!F19</f>
        <v>0</v>
      </c>
    </row>
    <row r="20" spans="1:6">
      <c r="A20" s="410" t="s">
        <v>25</v>
      </c>
      <c r="B20" s="79">
        <f t="shared" si="0"/>
        <v>71524114</v>
      </c>
      <c r="C20" s="79">
        <f>'Federal Assistance'!C20+'State Assistance'!C20</f>
        <v>71524114</v>
      </c>
      <c r="D20" s="79">
        <f>'Federal Assistance'!D20+'State Assistance'!D20</f>
        <v>0</v>
      </c>
      <c r="E20" s="79">
        <f>'Federal Assistance'!E20+'State Assistance'!E20</f>
        <v>0</v>
      </c>
      <c r="F20" s="79">
        <f>'Federal Assistance'!F20+'State Assistance'!F20</f>
        <v>0</v>
      </c>
    </row>
    <row r="21" spans="1:6">
      <c r="A21" s="410" t="s">
        <v>26</v>
      </c>
      <c r="B21" s="79">
        <f t="shared" si="0"/>
        <v>83834174</v>
      </c>
      <c r="C21" s="79">
        <f>'Federal Assistance'!C21+'State Assistance'!C21</f>
        <v>68655908</v>
      </c>
      <c r="D21" s="79">
        <f>'Federal Assistance'!D21+'State Assistance'!D21</f>
        <v>11341764</v>
      </c>
      <c r="E21" s="79">
        <f>'Federal Assistance'!E21+'State Assistance'!E21</f>
        <v>3836502</v>
      </c>
      <c r="F21" s="79">
        <f>'Federal Assistance'!F21+'State Assistance'!F21</f>
        <v>0</v>
      </c>
    </row>
    <row r="22" spans="1:6">
      <c r="A22" s="410" t="s">
        <v>27</v>
      </c>
      <c r="B22" s="79">
        <f t="shared" si="0"/>
        <v>95559824</v>
      </c>
      <c r="C22" s="79">
        <f>'Federal Assistance'!C22+'State Assistance'!C22</f>
        <v>56166968</v>
      </c>
      <c r="D22" s="79">
        <f>'Federal Assistance'!D22+'State Assistance'!D22</f>
        <v>10299726</v>
      </c>
      <c r="E22" s="79">
        <f>'Federal Assistance'!E22+'State Assistance'!E22</f>
        <v>9398652</v>
      </c>
      <c r="F22" s="79">
        <f>'Federal Assistance'!F22+'State Assistance'!F22</f>
        <v>19694478</v>
      </c>
    </row>
    <row r="23" spans="1:6">
      <c r="A23" s="410" t="s">
        <v>28</v>
      </c>
      <c r="B23" s="79">
        <f t="shared" si="0"/>
        <v>161452160</v>
      </c>
      <c r="C23" s="79">
        <f>'Federal Assistance'!C23+'State Assistance'!C23</f>
        <v>105240855</v>
      </c>
      <c r="D23" s="79">
        <f>'Federal Assistance'!D23+'State Assistance'!D23</f>
        <v>40364388</v>
      </c>
      <c r="E23" s="79">
        <f>'Federal Assistance'!E23+'State Assistance'!E23</f>
        <v>15846917</v>
      </c>
      <c r="F23" s="79">
        <f>'Federal Assistance'!F23+'State Assistance'!F23</f>
        <v>0</v>
      </c>
    </row>
    <row r="24" spans="1:6">
      <c r="A24" s="410" t="s">
        <v>29</v>
      </c>
      <c r="B24" s="79">
        <f t="shared" si="0"/>
        <v>84668911</v>
      </c>
      <c r="C24" s="79">
        <f>'Federal Assistance'!C24+'State Assistance'!C24</f>
        <v>82843626</v>
      </c>
      <c r="D24" s="79">
        <f>'Federal Assistance'!D24+'State Assistance'!D24</f>
        <v>0</v>
      </c>
      <c r="E24" s="79">
        <f>'Federal Assistance'!E24+'State Assistance'!E24</f>
        <v>1825285</v>
      </c>
      <c r="F24" s="79">
        <f>'Federal Assistance'!F24+'State Assistance'!F24</f>
        <v>0</v>
      </c>
    </row>
    <row r="25" spans="1:6">
      <c r="A25" s="410" t="s">
        <v>30</v>
      </c>
      <c r="B25" s="79">
        <f t="shared" si="0"/>
        <v>98556141</v>
      </c>
      <c r="C25" s="79">
        <f>'Federal Assistance'!C25+'State Assistance'!C25</f>
        <v>80736558</v>
      </c>
      <c r="D25" s="79">
        <f>'Federal Assistance'!D25+'State Assistance'!D25</f>
        <v>6557659</v>
      </c>
      <c r="E25" s="79">
        <f>'Federal Assistance'!E25+'State Assistance'!E25</f>
        <v>11261924</v>
      </c>
      <c r="F25" s="79">
        <f>'Federal Assistance'!F25+'State Assistance'!F25</f>
        <v>0</v>
      </c>
    </row>
    <row r="26" spans="1:6">
      <c r="A26" s="410" t="s">
        <v>31</v>
      </c>
      <c r="B26" s="79">
        <f t="shared" si="0"/>
        <v>88468836</v>
      </c>
      <c r="C26" s="79">
        <f>'Federal Assistance'!C26+'State Assistance'!C26</f>
        <v>88468836</v>
      </c>
      <c r="D26" s="79">
        <f>'Federal Assistance'!D26+'State Assistance'!D26</f>
        <v>0</v>
      </c>
      <c r="E26" s="79">
        <f>'Federal Assistance'!E26+'State Assistance'!E26</f>
        <v>0</v>
      </c>
      <c r="F26" s="79">
        <f>'Federal Assistance'!F26+'State Assistance'!F26</f>
        <v>0</v>
      </c>
    </row>
    <row r="27" spans="1:6">
      <c r="A27" s="410" t="s">
        <v>32</v>
      </c>
      <c r="B27" s="79">
        <f t="shared" si="0"/>
        <v>337075697</v>
      </c>
      <c r="C27" s="79">
        <f>'Federal Assistance'!C27+'State Assistance'!C27</f>
        <v>337075697</v>
      </c>
      <c r="D27" s="79">
        <f>'Federal Assistance'!D27+'State Assistance'!D27</f>
        <v>0</v>
      </c>
      <c r="E27" s="79">
        <f>'Federal Assistance'!E27+'State Assistance'!E27</f>
        <v>0</v>
      </c>
      <c r="F27" s="79">
        <f>'Federal Assistance'!F27+'State Assistance'!F27</f>
        <v>0</v>
      </c>
    </row>
    <row r="28" spans="1:6">
      <c r="A28" s="410" t="s">
        <v>33</v>
      </c>
      <c r="B28" s="79">
        <f t="shared" si="0"/>
        <v>193973371</v>
      </c>
      <c r="C28" s="79">
        <f>'Federal Assistance'!C28+'State Assistance'!C28</f>
        <v>185519817</v>
      </c>
      <c r="D28" s="79">
        <f>'Federal Assistance'!D28+'State Assistance'!D28</f>
        <v>8453554</v>
      </c>
      <c r="E28" s="79">
        <f>'Federal Assistance'!E28+'State Assistance'!E28</f>
        <v>0</v>
      </c>
      <c r="F28" s="79">
        <f>'Federal Assistance'!F28+'State Assistance'!F28</f>
        <v>0</v>
      </c>
    </row>
    <row r="29" spans="1:6">
      <c r="A29" s="410" t="s">
        <v>34</v>
      </c>
      <c r="B29" s="79">
        <f t="shared" si="0"/>
        <v>94909659</v>
      </c>
      <c r="C29" s="79">
        <f>'Federal Assistance'!C29+'State Assistance'!C29</f>
        <v>94909659</v>
      </c>
      <c r="D29" s="79">
        <f>'Federal Assistance'!D29+'State Assistance'!D29</f>
        <v>0</v>
      </c>
      <c r="E29" s="79">
        <f>'Federal Assistance'!E29+'State Assistance'!E29</f>
        <v>0</v>
      </c>
      <c r="F29" s="79">
        <f>'Federal Assistance'!F29+'State Assistance'!F29</f>
        <v>0</v>
      </c>
    </row>
    <row r="30" spans="1:6">
      <c r="A30" s="410" t="s">
        <v>35</v>
      </c>
      <c r="B30" s="79">
        <f t="shared" si="0"/>
        <v>31795625</v>
      </c>
      <c r="C30" s="79">
        <f>'Federal Assistance'!C30+'State Assistance'!C30</f>
        <v>19882291</v>
      </c>
      <c r="D30" s="79">
        <f>'Federal Assistance'!D30+'State Assistance'!D30</f>
        <v>0</v>
      </c>
      <c r="E30" s="79">
        <f>'Federal Assistance'!E30+'State Assistance'!E30</f>
        <v>11913334</v>
      </c>
      <c r="F30" s="79">
        <f>'Federal Assistance'!F30+'State Assistance'!F30</f>
        <v>0</v>
      </c>
    </row>
    <row r="31" spans="1:6">
      <c r="A31" s="410" t="s">
        <v>36</v>
      </c>
      <c r="B31" s="79">
        <f t="shared" si="0"/>
        <v>91316362</v>
      </c>
      <c r="C31" s="79">
        <f>'Federal Assistance'!C31+'State Assistance'!C31</f>
        <v>91316362</v>
      </c>
      <c r="D31" s="79">
        <f>'Federal Assistance'!D31+'State Assistance'!D31</f>
        <v>0</v>
      </c>
      <c r="E31" s="79">
        <f>'Federal Assistance'!E31+'State Assistance'!E31</f>
        <v>0</v>
      </c>
      <c r="F31" s="79">
        <f>'Federal Assistance'!F31+'State Assistance'!F31</f>
        <v>0</v>
      </c>
    </row>
    <row r="32" spans="1:6">
      <c r="A32" s="410" t="s">
        <v>37</v>
      </c>
      <c r="B32" s="79">
        <f t="shared" si="0"/>
        <v>19899386</v>
      </c>
      <c r="C32" s="79">
        <f>'Federal Assistance'!C32+'State Assistance'!C32</f>
        <v>16709520</v>
      </c>
      <c r="D32" s="79">
        <f>'Federal Assistance'!D32+'State Assistance'!D32</f>
        <v>1313990</v>
      </c>
      <c r="E32" s="79">
        <f>'Federal Assistance'!E32+'State Assistance'!E32</f>
        <v>0</v>
      </c>
      <c r="F32" s="79">
        <f>'Federal Assistance'!F32+'State Assistance'!F32</f>
        <v>1875876</v>
      </c>
    </row>
    <row r="33" spans="1:6">
      <c r="A33" s="410" t="s">
        <v>38</v>
      </c>
      <c r="B33" s="79">
        <f t="shared" si="0"/>
        <v>28498774</v>
      </c>
      <c r="C33" s="79">
        <f>'Federal Assistance'!C33+'State Assistance'!C33</f>
        <v>28498774</v>
      </c>
      <c r="D33" s="79">
        <f>'Federal Assistance'!D33+'State Assistance'!D33</f>
        <v>0</v>
      </c>
      <c r="E33" s="79">
        <f>'Federal Assistance'!E33+'State Assistance'!E33</f>
        <v>0</v>
      </c>
      <c r="F33" s="79">
        <f>'Federal Assistance'!F33+'State Assistance'!F33</f>
        <v>0</v>
      </c>
    </row>
    <row r="34" spans="1:6">
      <c r="A34" s="410" t="s">
        <v>39</v>
      </c>
      <c r="B34" s="79">
        <f t="shared" si="0"/>
        <v>47459687</v>
      </c>
      <c r="C34" s="79">
        <f>'Federal Assistance'!C34+'State Assistance'!C34</f>
        <v>45377841</v>
      </c>
      <c r="D34" s="79">
        <f>'Federal Assistance'!D34+'State Assistance'!D34</f>
        <v>0</v>
      </c>
      <c r="E34" s="79">
        <f>'Federal Assistance'!E34+'State Assistance'!E34</f>
        <v>2081846</v>
      </c>
      <c r="F34" s="79">
        <f>'Federal Assistance'!F34+'State Assistance'!F34</f>
        <v>0</v>
      </c>
    </row>
    <row r="35" spans="1:6">
      <c r="A35" s="410" t="s">
        <v>40</v>
      </c>
      <c r="B35" s="79">
        <f t="shared" si="0"/>
        <v>43934489</v>
      </c>
      <c r="C35" s="79">
        <f>'Federal Assistance'!C35+'State Assistance'!C35</f>
        <v>36542655</v>
      </c>
      <c r="D35" s="79">
        <f>'Federal Assistance'!D35+'State Assistance'!D35</f>
        <v>0</v>
      </c>
      <c r="E35" s="79">
        <f>'Federal Assistance'!E35+'State Assistance'!E35</f>
        <v>0</v>
      </c>
      <c r="F35" s="79">
        <f>'Federal Assistance'!F35+'State Assistance'!F35</f>
        <v>7391834</v>
      </c>
    </row>
    <row r="36" spans="1:6">
      <c r="A36" s="410" t="s">
        <v>41</v>
      </c>
      <c r="B36" s="79">
        <f t="shared" si="0"/>
        <v>299963812</v>
      </c>
      <c r="C36" s="79">
        <f>'Federal Assistance'!C36+'State Assistance'!C36</f>
        <v>234832019</v>
      </c>
      <c r="D36" s="79">
        <f>'Federal Assistance'!D36+'State Assistance'!D36</f>
        <v>49167521</v>
      </c>
      <c r="E36" s="79">
        <f>'Federal Assistance'!E36+'State Assistance'!E36</f>
        <v>15964272</v>
      </c>
      <c r="F36" s="79">
        <f>'Federal Assistance'!F36+'State Assistance'!F36</f>
        <v>0</v>
      </c>
    </row>
    <row r="37" spans="1:6">
      <c r="A37" s="410" t="s">
        <v>42</v>
      </c>
      <c r="B37" s="79">
        <f t="shared" si="0"/>
        <v>80928302</v>
      </c>
      <c r="C37" s="79">
        <f>'Federal Assistance'!C37+'State Assistance'!C37</f>
        <v>80915527</v>
      </c>
      <c r="D37" s="79">
        <f>'Federal Assistance'!D37+'State Assistance'!D37</f>
        <v>0</v>
      </c>
      <c r="E37" s="79">
        <f>'Federal Assistance'!E37+'State Assistance'!E37</f>
        <v>12775</v>
      </c>
      <c r="F37" s="79">
        <f>'Federal Assistance'!F37+'State Assistance'!F37</f>
        <v>0</v>
      </c>
    </row>
    <row r="38" spans="1:6">
      <c r="A38" s="410" t="s">
        <v>43</v>
      </c>
      <c r="B38" s="79">
        <f t="shared" si="0"/>
        <v>1847359998</v>
      </c>
      <c r="C38" s="79">
        <f>'Federal Assistance'!C38+'State Assistance'!C38</f>
        <v>1443553507</v>
      </c>
      <c r="D38" s="79">
        <f>'Federal Assistance'!D38+'State Assistance'!D38</f>
        <v>101983998</v>
      </c>
      <c r="E38" s="79">
        <f>'Federal Assistance'!E38+'State Assistance'!E38</f>
        <v>0</v>
      </c>
      <c r="F38" s="79">
        <f>'Federal Assistance'!F38+'State Assistance'!F38</f>
        <v>301822493</v>
      </c>
    </row>
    <row r="39" spans="1:6">
      <c r="A39" s="410" t="s">
        <v>44</v>
      </c>
      <c r="B39" s="79">
        <f t="shared" si="0"/>
        <v>75160984</v>
      </c>
      <c r="C39" s="79">
        <f>'Federal Assistance'!C39+'State Assistance'!C39</f>
        <v>58364304</v>
      </c>
      <c r="D39" s="79">
        <f>'Federal Assistance'!D39+'State Assistance'!D39</f>
        <v>16271769</v>
      </c>
      <c r="E39" s="79">
        <f>'Federal Assistance'!E39+'State Assistance'!E39</f>
        <v>0</v>
      </c>
      <c r="F39" s="79">
        <f>'Federal Assistance'!F39+'State Assistance'!F39</f>
        <v>524911</v>
      </c>
    </row>
    <row r="40" spans="1:6">
      <c r="A40" s="410" t="s">
        <v>45</v>
      </c>
      <c r="B40" s="79">
        <f t="shared" si="0"/>
        <v>20106911</v>
      </c>
      <c r="C40" s="79">
        <f>'Federal Assistance'!C40+'State Assistance'!C40</f>
        <v>6846126</v>
      </c>
      <c r="D40" s="79">
        <f>'Federal Assistance'!D40+'State Assistance'!D40</f>
        <v>1017036</v>
      </c>
      <c r="E40" s="79">
        <f>'Federal Assistance'!E40+'State Assistance'!E40</f>
        <v>1312516</v>
      </c>
      <c r="F40" s="79">
        <f>'Federal Assistance'!F40+'State Assistance'!F40</f>
        <v>10931233</v>
      </c>
    </row>
    <row r="41" spans="1:6">
      <c r="A41" s="410" t="s">
        <v>46</v>
      </c>
      <c r="B41" s="79">
        <f t="shared" si="0"/>
        <v>440127863</v>
      </c>
      <c r="C41" s="79">
        <f>'Federal Assistance'!C41+'State Assistance'!C41</f>
        <v>440118498</v>
      </c>
      <c r="D41" s="79">
        <f>'Federal Assistance'!D41+'State Assistance'!D41</f>
        <v>0</v>
      </c>
      <c r="E41" s="79">
        <f>'Federal Assistance'!E41+'State Assistance'!E41</f>
        <v>9365</v>
      </c>
      <c r="F41" s="79">
        <f>'Federal Assistance'!F41+'State Assistance'!F41</f>
        <v>0</v>
      </c>
    </row>
    <row r="42" spans="1:6">
      <c r="A42" s="410" t="s">
        <v>47</v>
      </c>
      <c r="B42" s="79">
        <f t="shared" si="0"/>
        <v>68386314</v>
      </c>
      <c r="C42" s="79">
        <f>'Federal Assistance'!C42+'State Assistance'!C42</f>
        <v>21651877</v>
      </c>
      <c r="D42" s="79">
        <f>'Federal Assistance'!D42+'State Assistance'!D42</f>
        <v>11809598</v>
      </c>
      <c r="E42" s="79">
        <f>'Federal Assistance'!E42+'State Assistance'!E42</f>
        <v>26195701</v>
      </c>
      <c r="F42" s="79">
        <f>'Federal Assistance'!F42+'State Assistance'!F42</f>
        <v>8729138</v>
      </c>
    </row>
    <row r="43" spans="1:6">
      <c r="A43" s="410" t="s">
        <v>48</v>
      </c>
      <c r="B43" s="79">
        <f t="shared" si="0"/>
        <v>201496149</v>
      </c>
      <c r="C43" s="79">
        <f>'Federal Assistance'!C43+'State Assistance'!C43</f>
        <v>162562874</v>
      </c>
      <c r="D43" s="79">
        <f>'Federal Assistance'!D43+'State Assistance'!D43</f>
        <v>22816559</v>
      </c>
      <c r="E43" s="79">
        <f>'Federal Assistance'!E43+'State Assistance'!E43</f>
        <v>5908467</v>
      </c>
      <c r="F43" s="79">
        <f>'Federal Assistance'!F43+'State Assistance'!F43</f>
        <v>10208249</v>
      </c>
    </row>
    <row r="44" spans="1:6">
      <c r="A44" s="410" t="s">
        <v>49</v>
      </c>
      <c r="B44" s="79">
        <f t="shared" si="0"/>
        <v>201613205</v>
      </c>
      <c r="C44" s="79">
        <f>'Federal Assistance'!C44+'State Assistance'!C44</f>
        <v>188670540</v>
      </c>
      <c r="D44" s="79">
        <f>'Federal Assistance'!D44+'State Assistance'!D44</f>
        <v>0</v>
      </c>
      <c r="E44" s="79">
        <f>'Federal Assistance'!E44+'State Assistance'!E44</f>
        <v>12942665</v>
      </c>
      <c r="F44" s="79">
        <f>'Federal Assistance'!F44+'State Assistance'!F44</f>
        <v>0</v>
      </c>
    </row>
    <row r="45" spans="1:6">
      <c r="A45" s="410" t="s">
        <v>50</v>
      </c>
      <c r="B45" s="79">
        <f t="shared" si="0"/>
        <v>35767841</v>
      </c>
      <c r="C45" s="79">
        <f>'Federal Assistance'!C45+'State Assistance'!C45</f>
        <v>35676224</v>
      </c>
      <c r="D45" s="79">
        <f>'Federal Assistance'!D45+'State Assistance'!D45</f>
        <v>-33429</v>
      </c>
      <c r="E45" s="79">
        <f>'Federal Assistance'!E45+'State Assistance'!E45</f>
        <v>125046</v>
      </c>
      <c r="F45" s="79">
        <f>'Federal Assistance'!F45+'State Assistance'!F45</f>
        <v>0</v>
      </c>
    </row>
    <row r="46" spans="1:6">
      <c r="A46" s="410" t="s">
        <v>51</v>
      </c>
      <c r="B46" s="79">
        <f t="shared" si="0"/>
        <v>39258511</v>
      </c>
      <c r="C46" s="79">
        <f>'Federal Assistance'!C46+'State Assistance'!C46</f>
        <v>37380973</v>
      </c>
      <c r="D46" s="79">
        <f>'Federal Assistance'!D46+'State Assistance'!D46</f>
        <v>0</v>
      </c>
      <c r="E46" s="79">
        <f>'Federal Assistance'!E46+'State Assistance'!E46</f>
        <v>1877538</v>
      </c>
      <c r="F46" s="79">
        <f>'Federal Assistance'!F46+'State Assistance'!F46</f>
        <v>0</v>
      </c>
    </row>
    <row r="47" spans="1:6">
      <c r="A47" s="410" t="s">
        <v>52</v>
      </c>
      <c r="B47" s="79">
        <f t="shared" si="0"/>
        <v>22669301</v>
      </c>
      <c r="C47" s="79">
        <f>'Federal Assistance'!C47+'State Assistance'!C47</f>
        <v>15039373</v>
      </c>
      <c r="D47" s="79">
        <f>'Federal Assistance'!D47+'State Assistance'!D47</f>
        <v>802914</v>
      </c>
      <c r="E47" s="79">
        <f>'Federal Assistance'!E47+'State Assistance'!E47</f>
        <v>0</v>
      </c>
      <c r="F47" s="79">
        <f>'Federal Assistance'!F47+'State Assistance'!F47</f>
        <v>6827014</v>
      </c>
    </row>
    <row r="48" spans="1:6">
      <c r="A48" s="410" t="s">
        <v>53</v>
      </c>
      <c r="B48" s="79">
        <f t="shared" si="0"/>
        <v>156289465</v>
      </c>
      <c r="C48" s="79">
        <f>'Federal Assistance'!C48+'State Assistance'!C48</f>
        <v>131357933</v>
      </c>
      <c r="D48" s="79">
        <f>'Federal Assistance'!D48+'State Assistance'!D48</f>
        <v>24931532</v>
      </c>
      <c r="E48" s="79">
        <f>'Federal Assistance'!E48+'State Assistance'!E48</f>
        <v>0</v>
      </c>
      <c r="F48" s="79">
        <f>'Federal Assistance'!F48+'State Assistance'!F48</f>
        <v>0</v>
      </c>
    </row>
    <row r="49" spans="1:6">
      <c r="A49" s="410" t="s">
        <v>54</v>
      </c>
      <c r="B49" s="79">
        <f t="shared" si="0"/>
        <v>158860696</v>
      </c>
      <c r="C49" s="79">
        <f>'Federal Assistance'!C49+'State Assistance'!C49</f>
        <v>104459713</v>
      </c>
      <c r="D49" s="79">
        <f>'Federal Assistance'!D49+'State Assistance'!D49</f>
        <v>0</v>
      </c>
      <c r="E49" s="79">
        <f>'Federal Assistance'!E49+'State Assistance'!E49</f>
        <v>318950</v>
      </c>
      <c r="F49" s="79">
        <f>'Federal Assistance'!F49+'State Assistance'!F49</f>
        <v>54082033</v>
      </c>
    </row>
    <row r="50" spans="1:6">
      <c r="A50" s="410" t="s">
        <v>55</v>
      </c>
      <c r="B50" s="79">
        <f t="shared" si="0"/>
        <v>40456983</v>
      </c>
      <c r="C50" s="79">
        <f>'Federal Assistance'!C50+'State Assistance'!C50</f>
        <v>31408492</v>
      </c>
      <c r="D50" s="79">
        <f>'Federal Assistance'!D50+'State Assistance'!D50</f>
        <v>6000000</v>
      </c>
      <c r="E50" s="79">
        <f>'Federal Assistance'!E50+'State Assistance'!E50</f>
        <v>3048491</v>
      </c>
      <c r="F50" s="79">
        <f>'Federal Assistance'!F50+'State Assistance'!F50</f>
        <v>0</v>
      </c>
    </row>
    <row r="51" spans="1:6">
      <c r="A51" s="410" t="s">
        <v>56</v>
      </c>
      <c r="B51" s="79">
        <f t="shared" si="0"/>
        <v>24468524</v>
      </c>
      <c r="C51" s="79">
        <f>'Federal Assistance'!C51+'State Assistance'!C51</f>
        <v>16210063</v>
      </c>
      <c r="D51" s="79">
        <f>'Federal Assistance'!D51+'State Assistance'!D51</f>
        <v>0</v>
      </c>
      <c r="E51" s="79">
        <f>'Federal Assistance'!E51+'State Assistance'!E51</f>
        <v>4808124</v>
      </c>
      <c r="F51" s="79">
        <f>'Federal Assistance'!F51+'State Assistance'!F51</f>
        <v>3450337</v>
      </c>
    </row>
    <row r="52" spans="1:6">
      <c r="A52" s="410" t="s">
        <v>57</v>
      </c>
      <c r="B52" s="79">
        <f t="shared" si="0"/>
        <v>122953059</v>
      </c>
      <c r="C52" s="79">
        <f>'Federal Assistance'!C52+'State Assistance'!C52</f>
        <v>119658769</v>
      </c>
      <c r="D52" s="79">
        <f>'Federal Assistance'!D52+'State Assistance'!D52</f>
        <v>3294290</v>
      </c>
      <c r="E52" s="79">
        <f>'Federal Assistance'!E52+'State Assistance'!E52</f>
        <v>0</v>
      </c>
      <c r="F52" s="79">
        <f>'Federal Assistance'!F52+'State Assistance'!F52</f>
        <v>0</v>
      </c>
    </row>
    <row r="53" spans="1:6">
      <c r="A53" s="410" t="s">
        <v>58</v>
      </c>
      <c r="B53" s="79">
        <f t="shared" si="0"/>
        <v>305740849</v>
      </c>
      <c r="C53" s="79">
        <f>'Federal Assistance'!C53+'State Assistance'!C53</f>
        <v>305740849</v>
      </c>
      <c r="D53" s="79">
        <f>'Federal Assistance'!D53+'State Assistance'!D53</f>
        <v>0</v>
      </c>
      <c r="E53" s="79">
        <f>'Federal Assistance'!E53+'State Assistance'!E53</f>
        <v>0</v>
      </c>
      <c r="F53" s="79">
        <f>'Federal Assistance'!F53+'State Assistance'!F53</f>
        <v>0</v>
      </c>
    </row>
    <row r="54" spans="1:6">
      <c r="A54" s="410" t="s">
        <v>59</v>
      </c>
      <c r="B54" s="79">
        <f t="shared" si="0"/>
        <v>73705432</v>
      </c>
      <c r="C54" s="79">
        <f>'Federal Assistance'!C54+'State Assistance'!C54</f>
        <v>34249892</v>
      </c>
      <c r="D54" s="79">
        <f>'Federal Assistance'!D54+'State Assistance'!D54</f>
        <v>5419504</v>
      </c>
      <c r="E54" s="79">
        <f>'Federal Assistance'!E54+'State Assistance'!E54</f>
        <v>15037835</v>
      </c>
      <c r="F54" s="79">
        <f>'Federal Assistance'!F54+'State Assistance'!F54</f>
        <v>18998201</v>
      </c>
    </row>
    <row r="55" spans="1:6">
      <c r="A55" s="410" t="s">
        <v>60</v>
      </c>
      <c r="B55" s="79">
        <f t="shared" si="0"/>
        <v>127764803</v>
      </c>
      <c r="C55" s="79">
        <f>'Federal Assistance'!C55+'State Assistance'!C55</f>
        <v>127764803</v>
      </c>
      <c r="D55" s="79">
        <f>'Federal Assistance'!D55+'State Assistance'!D55</f>
        <v>0</v>
      </c>
      <c r="E55" s="79">
        <f>'Federal Assistance'!E55+'State Assistance'!E55</f>
        <v>0</v>
      </c>
      <c r="F55" s="79">
        <f>'Federal Assistance'!F55+'State Assistance'!F55</f>
        <v>0</v>
      </c>
    </row>
    <row r="56" spans="1:6">
      <c r="A56" s="410" t="s">
        <v>61</v>
      </c>
      <c r="B56" s="79">
        <f t="shared" si="0"/>
        <v>15287183</v>
      </c>
      <c r="C56" s="79">
        <f>'Federal Assistance'!C56+'State Assistance'!C56</f>
        <v>13733476</v>
      </c>
      <c r="D56" s="79">
        <f>'Federal Assistance'!D56+'State Assistance'!D56</f>
        <v>1553707</v>
      </c>
      <c r="E56" s="79">
        <f>'Federal Assistance'!E56+'State Assistance'!E56</f>
        <v>0</v>
      </c>
      <c r="F56" s="79">
        <f>'Federal Assistance'!F56+'State Assistance'!F56</f>
        <v>0</v>
      </c>
    </row>
  </sheetData>
  <mergeCells count="2">
    <mergeCell ref="A1:F1"/>
    <mergeCell ref="A2:A4"/>
  </mergeCells>
  <pageMargins left="0.7" right="0.7" top="0.75" bottom="0.75" header="0.3" footer="0.3"/>
  <pageSetup scale="83"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O56"/>
  <sheetViews>
    <sheetView workbookViewId="0">
      <selection activeCell="D11" sqref="D11"/>
    </sheetView>
  </sheetViews>
  <sheetFormatPr defaultRowHeight="15"/>
  <cols>
    <col min="1" max="1" width="20.7109375" bestFit="1" customWidth="1"/>
    <col min="2" max="2" width="16.85546875" bestFit="1" customWidth="1"/>
    <col min="3" max="4" width="15.7109375" bestFit="1" customWidth="1"/>
    <col min="5" max="5" width="16.140625" customWidth="1"/>
    <col min="6" max="6" width="12.85546875" customWidth="1"/>
    <col min="7" max="7" width="15.7109375" bestFit="1" customWidth="1"/>
    <col min="8" max="8" width="14" bestFit="1" customWidth="1"/>
    <col min="9" max="10" width="15.7109375" bestFit="1" customWidth="1"/>
    <col min="11" max="11" width="14" bestFit="1" customWidth="1"/>
    <col min="12" max="12" width="15.7109375" bestFit="1" customWidth="1"/>
    <col min="13" max="13" width="14" bestFit="1" customWidth="1"/>
    <col min="14" max="15" width="15.7109375" bestFit="1" customWidth="1"/>
  </cols>
  <sheetData>
    <row r="1" spans="1:15">
      <c r="A1" s="520" t="s">
        <v>283</v>
      </c>
      <c r="B1" s="521"/>
      <c r="C1" s="521"/>
      <c r="D1" s="521"/>
      <c r="E1" s="521"/>
      <c r="F1" s="521"/>
      <c r="G1" s="521"/>
      <c r="H1" s="521"/>
      <c r="I1" s="521"/>
      <c r="J1" s="521"/>
      <c r="K1" s="521"/>
      <c r="L1" s="521"/>
      <c r="M1" s="521"/>
      <c r="N1" s="521"/>
      <c r="O1" s="522"/>
    </row>
    <row r="2" spans="1:15">
      <c r="A2" s="523" t="s">
        <v>10</v>
      </c>
      <c r="B2" s="278"/>
      <c r="C2" s="278"/>
      <c r="D2" s="278"/>
      <c r="E2" s="278"/>
      <c r="F2" s="278"/>
      <c r="G2" s="278"/>
      <c r="H2" s="278"/>
      <c r="I2" s="278"/>
      <c r="J2" s="278"/>
      <c r="K2" s="278"/>
      <c r="L2" s="278"/>
      <c r="M2" s="278"/>
      <c r="N2" s="278"/>
      <c r="O2" s="278"/>
    </row>
    <row r="3" spans="1:15" ht="48.75">
      <c r="A3" s="523"/>
      <c r="B3" s="278" t="s">
        <v>65</v>
      </c>
      <c r="C3" s="278" t="s">
        <v>78</v>
      </c>
      <c r="D3" s="278" t="s">
        <v>63</v>
      </c>
      <c r="E3" s="278" t="s">
        <v>64</v>
      </c>
      <c r="F3" s="278" t="s">
        <v>79</v>
      </c>
      <c r="G3" s="278" t="s">
        <v>67</v>
      </c>
      <c r="H3" s="278" t="s">
        <v>80</v>
      </c>
      <c r="I3" s="278" t="s">
        <v>81</v>
      </c>
      <c r="J3" s="278" t="s">
        <v>82</v>
      </c>
      <c r="K3" s="278" t="s">
        <v>89</v>
      </c>
      <c r="L3" s="278" t="s">
        <v>88</v>
      </c>
      <c r="M3" s="278" t="s">
        <v>68</v>
      </c>
      <c r="N3" s="278" t="s">
        <v>131</v>
      </c>
      <c r="O3" s="278" t="s">
        <v>69</v>
      </c>
    </row>
    <row r="4" spans="1:15">
      <c r="A4" s="523"/>
      <c r="B4" s="3"/>
      <c r="C4" s="3"/>
      <c r="D4" s="3"/>
      <c r="E4" s="3"/>
      <c r="F4" s="3"/>
      <c r="G4" s="3"/>
      <c r="H4" s="3"/>
      <c r="I4" s="278"/>
      <c r="J4" s="3"/>
      <c r="K4" s="3"/>
      <c r="L4" s="3"/>
      <c r="M4" s="3"/>
      <c r="N4" s="3"/>
      <c r="O4" s="3"/>
    </row>
    <row r="5" spans="1:15">
      <c r="A5" s="411" t="s">
        <v>77</v>
      </c>
      <c r="B5" s="79">
        <f>IF('Federal Non-Assistance'!B5+'State Non-Assistance'!B5=SUM(B6:B56),SUM(B6:B56),"ERROR")</f>
        <v>19492710638</v>
      </c>
      <c r="C5" s="79">
        <f>IF('Federal Non-Assistance'!C5+'State Non-Assistance'!C5=SUM(C6:C56),SUM(C6:C56),"ERROR")</f>
        <v>2648333987</v>
      </c>
      <c r="D5" s="79">
        <f>IF('Federal Non-Assistance'!D5+'State Non-Assistance'!D5=SUM(D6:D56),SUM(D6:D56),"ERROR")</f>
        <v>3407106944</v>
      </c>
      <c r="E5" s="79">
        <f>IF('Federal Non-Assistance'!E5+'State Non-Assistance'!E5=SUM(E6:E56),SUM(E6:E56),"ERROR")</f>
        <v>187457563</v>
      </c>
      <c r="F5" s="79">
        <f>IF('Federal Non-Assistance'!F5+'State Non-Assistance'!F5=SUM(F6:F56),SUM(F6:F56),"ERROR")</f>
        <v>2977484</v>
      </c>
      <c r="G5" s="79">
        <f>IF('Federal Non-Assistance'!G5+'State Non-Assistance'!G5=SUM(G6:G56),SUM(G6:G56),"ERROR")</f>
        <v>2005018936</v>
      </c>
      <c r="H5" s="79">
        <f>IF('Federal Non-Assistance'!H5+'State Non-Assistance'!H5=SUM(H6:H56),SUM(H6:H56),"ERROR")</f>
        <v>528810084</v>
      </c>
      <c r="I5" s="79">
        <f>IF('Federal Non-Assistance'!I5+'State Non-Assistance'!I5=SUM(I6:I56),SUM(I6:I56),"ERROR")</f>
        <v>722177743</v>
      </c>
      <c r="J5" s="79">
        <f>IF('Federal Non-Assistance'!J5+'State Non-Assistance'!J5=SUM(J6:J56),SUM(J6:J56),"ERROR")</f>
        <v>1962070287</v>
      </c>
      <c r="K5" s="79">
        <f>IF('Federal Non-Assistance'!K5+'State Non-Assistance'!K5=SUM(K6:K56),SUM(K6:K56),"ERROR")</f>
        <v>299885407</v>
      </c>
      <c r="L5" s="79">
        <f>IF('Federal Non-Assistance'!L5+'State Non-Assistance'!L5=SUM(L6:L56),SUM(L6:L56),"ERROR")</f>
        <v>2093886589</v>
      </c>
      <c r="M5" s="79">
        <f>IF('Federal Non-Assistance'!M5+'State Non-Assistance'!M5=SUM(M6:M56),SUM(M6:M56),"ERROR")</f>
        <v>210205582</v>
      </c>
      <c r="N5" s="79">
        <f>IF('Federal Non-Assistance'!N5+'State Non-Assistance'!N5=SUM(N6:N56),SUM(N6:N56),"ERROR")</f>
        <v>971928140</v>
      </c>
      <c r="O5" s="79">
        <f>IF('Federal Non-Assistance'!O5+'State Non-Assistance'!O5=SUM(O6:O56),SUM(O6:O56),"ERROR")</f>
        <v>4452851892</v>
      </c>
    </row>
    <row r="6" spans="1:15">
      <c r="A6" s="94" t="s">
        <v>11</v>
      </c>
      <c r="B6" s="79">
        <f>SUM(C6:O6)</f>
        <v>124197735</v>
      </c>
      <c r="C6" s="79">
        <f>'Federal Non-Assistance'!C6+'State Non-Assistance'!C6</f>
        <v>24141574</v>
      </c>
      <c r="D6" s="79">
        <f>'Federal Non-Assistance'!D6+'State Non-Assistance'!D6</f>
        <v>5569952</v>
      </c>
      <c r="E6" s="79">
        <f>'Federal Non-Assistance'!E6+'State Non-Assistance'!E6</f>
        <v>987603</v>
      </c>
      <c r="F6" s="79">
        <f>'Federal Non-Assistance'!F6+'State Non-Assistance'!F6</f>
        <v>0</v>
      </c>
      <c r="G6" s="79">
        <f>'Federal Non-Assistance'!G6+'State Non-Assistance'!G6</f>
        <v>0</v>
      </c>
      <c r="H6" s="79">
        <f>'Federal Non-Assistance'!H6+'State Non-Assistance'!H6</f>
        <v>0</v>
      </c>
      <c r="I6" s="79">
        <f>'Federal Non-Assistance'!I6+'State Non-Assistance'!I6</f>
        <v>22399775</v>
      </c>
      <c r="J6" s="79">
        <f>'Federal Non-Assistance'!J6+'State Non-Assistance'!J6</f>
        <v>1653135</v>
      </c>
      <c r="K6" s="79">
        <f>'Federal Non-Assistance'!K6+'State Non-Assistance'!K6</f>
        <v>1252430</v>
      </c>
      <c r="L6" s="79">
        <f>'Federal Non-Assistance'!L6+'State Non-Assistance'!L6</f>
        <v>22521796</v>
      </c>
      <c r="M6" s="79">
        <f>'Federal Non-Assistance'!M6+'State Non-Assistance'!M6</f>
        <v>522828</v>
      </c>
      <c r="N6" s="79">
        <f>'Federal Non-Assistance'!N6+'State Non-Assistance'!N6</f>
        <v>5567996</v>
      </c>
      <c r="O6" s="79">
        <f>'Federal Non-Assistance'!O6+'State Non-Assistance'!O6</f>
        <v>39580646</v>
      </c>
    </row>
    <row r="7" spans="1:15">
      <c r="A7" s="82" t="s">
        <v>12</v>
      </c>
      <c r="B7" s="79">
        <f t="shared" ref="B7:B56" si="0">SUM(C7:O7)</f>
        <v>19688849</v>
      </c>
      <c r="C7" s="79">
        <f>'Federal Non-Assistance'!C7+'State Non-Assistance'!C7</f>
        <v>12501793</v>
      </c>
      <c r="D7" s="79">
        <f>'Federal Non-Assistance'!D7+'State Non-Assistance'!D7</f>
        <v>0</v>
      </c>
      <c r="E7" s="79">
        <f>'Federal Non-Assistance'!E7+'State Non-Assistance'!E7</f>
        <v>153010</v>
      </c>
      <c r="F7" s="79">
        <f>'Federal Non-Assistance'!F7+'State Non-Assistance'!F7</f>
        <v>0</v>
      </c>
      <c r="G7" s="79">
        <f>'Federal Non-Assistance'!G7+'State Non-Assistance'!G7</f>
        <v>0</v>
      </c>
      <c r="H7" s="79">
        <f>'Federal Non-Assistance'!H7+'State Non-Assistance'!H7</f>
        <v>0</v>
      </c>
      <c r="I7" s="79">
        <f>'Federal Non-Assistance'!I7+'State Non-Assistance'!I7</f>
        <v>377500</v>
      </c>
      <c r="J7" s="79">
        <f>'Federal Non-Assistance'!J7+'State Non-Assistance'!J7</f>
        <v>389271</v>
      </c>
      <c r="K7" s="79">
        <f>'Federal Non-Assistance'!K7+'State Non-Assistance'!K7</f>
        <v>0</v>
      </c>
      <c r="L7" s="79">
        <f>'Federal Non-Assistance'!L7+'State Non-Assistance'!L7</f>
        <v>5704222</v>
      </c>
      <c r="M7" s="79">
        <f>'Federal Non-Assistance'!M7+'State Non-Assistance'!M7</f>
        <v>563053</v>
      </c>
      <c r="N7" s="79">
        <f>'Federal Non-Assistance'!N7+'State Non-Assistance'!N7</f>
        <v>0</v>
      </c>
      <c r="O7" s="79">
        <f>'Federal Non-Assistance'!O7+'State Non-Assistance'!O7</f>
        <v>0</v>
      </c>
    </row>
    <row r="8" spans="1:15">
      <c r="A8" s="82" t="s">
        <v>13</v>
      </c>
      <c r="B8" s="79">
        <f t="shared" si="0"/>
        <v>270587928</v>
      </c>
      <c r="C8" s="79">
        <f>'Federal Non-Assistance'!C8+'State Non-Assistance'!C8</f>
        <v>7690077</v>
      </c>
      <c r="D8" s="79">
        <f>'Federal Non-Assistance'!D8+'State Non-Assistance'!D8</f>
        <v>26452555</v>
      </c>
      <c r="E8" s="79">
        <f>'Federal Non-Assistance'!E8+'State Non-Assistance'!E8</f>
        <v>-73933</v>
      </c>
      <c r="F8" s="79">
        <f>'Federal Non-Assistance'!F8+'State Non-Assistance'!F8</f>
        <v>0</v>
      </c>
      <c r="G8" s="79">
        <f>'Federal Non-Assistance'!G8+'State Non-Assistance'!G8</f>
        <v>0</v>
      </c>
      <c r="H8" s="79">
        <f>'Federal Non-Assistance'!H8+'State Non-Assistance'!H8</f>
        <v>0</v>
      </c>
      <c r="I8" s="79">
        <f>'Federal Non-Assistance'!I8+'State Non-Assistance'!I8</f>
        <v>36495954</v>
      </c>
      <c r="J8" s="79">
        <f>'Federal Non-Assistance'!J8+'State Non-Assistance'!J8</f>
        <v>0</v>
      </c>
      <c r="K8" s="79">
        <f>'Federal Non-Assistance'!K8+'State Non-Assistance'!K8</f>
        <v>0</v>
      </c>
      <c r="L8" s="79">
        <f>'Federal Non-Assistance'!L8+'State Non-Assistance'!L8</f>
        <v>44465401</v>
      </c>
      <c r="M8" s="79">
        <f>'Federal Non-Assistance'!M8+'State Non-Assistance'!M8</f>
        <v>1054239</v>
      </c>
      <c r="N8" s="79">
        <f>'Federal Non-Assistance'!N8+'State Non-Assistance'!N8</f>
        <v>13930630</v>
      </c>
      <c r="O8" s="79">
        <f>'Federal Non-Assistance'!O8+'State Non-Assistance'!O8</f>
        <v>140573005</v>
      </c>
    </row>
    <row r="9" spans="1:15">
      <c r="A9" s="83" t="s">
        <v>14</v>
      </c>
      <c r="B9" s="79">
        <f t="shared" si="0"/>
        <v>170887018</v>
      </c>
      <c r="C9" s="79">
        <f>'Federal Non-Assistance'!C9+'State Non-Assistance'!C9</f>
        <v>28072915</v>
      </c>
      <c r="D9" s="79">
        <f>'Federal Non-Assistance'!D9+'State Non-Assistance'!D9</f>
        <v>648829</v>
      </c>
      <c r="E9" s="79">
        <f>'Federal Non-Assistance'!E9+'State Non-Assistance'!E9</f>
        <v>3524445</v>
      </c>
      <c r="F9" s="79">
        <f>'Federal Non-Assistance'!F9+'State Non-Assistance'!F9</f>
        <v>787297</v>
      </c>
      <c r="G9" s="79">
        <f>'Federal Non-Assistance'!G9+'State Non-Assistance'!G9</f>
        <v>0</v>
      </c>
      <c r="H9" s="79">
        <f>'Federal Non-Assistance'!H9+'State Non-Assistance'!H9</f>
        <v>0</v>
      </c>
      <c r="I9" s="79">
        <f>'Federal Non-Assistance'!I9+'State Non-Assistance'!I9</f>
        <v>-103805</v>
      </c>
      <c r="J9" s="79">
        <f>'Federal Non-Assistance'!J9+'State Non-Assistance'!J9</f>
        <v>113514460</v>
      </c>
      <c r="K9" s="79">
        <f>'Federal Non-Assistance'!K9+'State Non-Assistance'!K9</f>
        <v>2735868</v>
      </c>
      <c r="L9" s="79">
        <f>'Federal Non-Assistance'!L9+'State Non-Assistance'!L9</f>
        <v>12073317</v>
      </c>
      <c r="M9" s="79">
        <f>'Federal Non-Assistance'!M9+'State Non-Assistance'!M9</f>
        <v>1489310</v>
      </c>
      <c r="N9" s="79">
        <f>'Federal Non-Assistance'!N9+'State Non-Assistance'!N9</f>
        <v>0</v>
      </c>
      <c r="O9" s="79">
        <f>'Federal Non-Assistance'!O9+'State Non-Assistance'!O9</f>
        <v>8144382</v>
      </c>
    </row>
    <row r="10" spans="1:15">
      <c r="A10" s="82" t="s">
        <v>15</v>
      </c>
      <c r="B10" s="79">
        <f t="shared" si="0"/>
        <v>2453672211</v>
      </c>
      <c r="C10" s="79">
        <f>'Federal Non-Assistance'!C10+'State Non-Assistance'!C10</f>
        <v>627035354</v>
      </c>
      <c r="D10" s="79">
        <f>'Federal Non-Assistance'!D10+'State Non-Assistance'!D10</f>
        <v>769284506</v>
      </c>
      <c r="E10" s="79">
        <f>'Federal Non-Assistance'!E10+'State Non-Assistance'!E10</f>
        <v>56689931</v>
      </c>
      <c r="F10" s="79">
        <f>'Federal Non-Assistance'!F10+'State Non-Assistance'!F10</f>
        <v>0</v>
      </c>
      <c r="G10" s="79">
        <f>'Federal Non-Assistance'!G10+'State Non-Assistance'!G10</f>
        <v>0</v>
      </c>
      <c r="H10" s="79">
        <f>'Federal Non-Assistance'!H10+'State Non-Assistance'!H10</f>
        <v>0</v>
      </c>
      <c r="I10" s="79">
        <f>'Federal Non-Assistance'!I10+'State Non-Assistance'!I10</f>
        <v>-670248</v>
      </c>
      <c r="J10" s="79">
        <f>'Federal Non-Assistance'!J10+'State Non-Assistance'!J10</f>
        <v>32314370</v>
      </c>
      <c r="K10" s="79">
        <f>'Federal Non-Assistance'!K10+'State Non-Assistance'!K10</f>
        <v>349011</v>
      </c>
      <c r="L10" s="79">
        <f>'Federal Non-Assistance'!L10+'State Non-Assistance'!L10</f>
        <v>530442649</v>
      </c>
      <c r="M10" s="79">
        <f>'Federal Non-Assistance'!M10+'State Non-Assistance'!M10</f>
        <v>44497171</v>
      </c>
      <c r="N10" s="79">
        <f>'Federal Non-Assistance'!N10+'State Non-Assistance'!N10</f>
        <v>0</v>
      </c>
      <c r="O10" s="79">
        <f>'Federal Non-Assistance'!O10+'State Non-Assistance'!O10</f>
        <v>393729467</v>
      </c>
    </row>
    <row r="11" spans="1:15">
      <c r="A11" s="82" t="s">
        <v>16</v>
      </c>
      <c r="B11" s="79">
        <f t="shared" si="0"/>
        <v>235571036</v>
      </c>
      <c r="C11" s="79">
        <f>'Federal Non-Assistance'!C11+'State Non-Assistance'!C11</f>
        <v>5677317</v>
      </c>
      <c r="D11" s="79">
        <f>'Federal Non-Assistance'!D11+'State Non-Assistance'!D11</f>
        <v>98401</v>
      </c>
      <c r="E11" s="79">
        <f>'Federal Non-Assistance'!E11+'State Non-Assistance'!E11</f>
        <v>946944</v>
      </c>
      <c r="F11" s="79">
        <f>'Federal Non-Assistance'!F11+'State Non-Assistance'!F11</f>
        <v>0</v>
      </c>
      <c r="G11" s="79">
        <f>'Federal Non-Assistance'!G11+'State Non-Assistance'!G11</f>
        <v>0</v>
      </c>
      <c r="H11" s="79">
        <f>'Federal Non-Assistance'!H11+'State Non-Assistance'!H11</f>
        <v>3486511</v>
      </c>
      <c r="I11" s="79">
        <f>'Federal Non-Assistance'!I11+'State Non-Assistance'!I11</f>
        <v>3978804</v>
      </c>
      <c r="J11" s="79">
        <f>'Federal Non-Assistance'!J11+'State Non-Assistance'!J11</f>
        <v>425241</v>
      </c>
      <c r="K11" s="79">
        <f>'Federal Non-Assistance'!K11+'State Non-Assistance'!K11</f>
        <v>84717</v>
      </c>
      <c r="L11" s="79">
        <f>'Federal Non-Assistance'!L11+'State Non-Assistance'!L11</f>
        <v>15751004</v>
      </c>
      <c r="M11" s="79">
        <f>'Federal Non-Assistance'!M11+'State Non-Assistance'!M11</f>
        <v>6147638</v>
      </c>
      <c r="N11" s="79">
        <f>'Federal Non-Assistance'!N11+'State Non-Assistance'!N11</f>
        <v>287660</v>
      </c>
      <c r="O11" s="79">
        <f>'Federal Non-Assistance'!O11+'State Non-Assistance'!O11</f>
        <v>198686799</v>
      </c>
    </row>
    <row r="12" spans="1:15">
      <c r="A12" s="82" t="s">
        <v>17</v>
      </c>
      <c r="B12" s="79">
        <f t="shared" si="0"/>
        <v>384401940</v>
      </c>
      <c r="C12" s="79">
        <f>'Federal Non-Assistance'!C12+'State Non-Assistance'!C12</f>
        <v>16989761</v>
      </c>
      <c r="D12" s="79">
        <f>'Federal Non-Assistance'!D12+'State Non-Assistance'!D12</f>
        <v>30186357</v>
      </c>
      <c r="E12" s="79">
        <f>'Federal Non-Assistance'!E12+'State Non-Assistance'!E12</f>
        <v>5117238</v>
      </c>
      <c r="F12" s="79">
        <f>'Federal Non-Assistance'!F12+'State Non-Assistance'!F12</f>
        <v>0</v>
      </c>
      <c r="G12" s="79">
        <f>'Federal Non-Assistance'!G12+'State Non-Assistance'!G12</f>
        <v>0</v>
      </c>
      <c r="H12" s="79">
        <f>'Federal Non-Assistance'!H12+'State Non-Assistance'!H12</f>
        <v>0</v>
      </c>
      <c r="I12" s="79">
        <f>'Federal Non-Assistance'!I12+'State Non-Assistance'!I12</f>
        <v>5398196</v>
      </c>
      <c r="J12" s="79">
        <f>'Federal Non-Assistance'!J12+'State Non-Assistance'!J12</f>
        <v>58469859</v>
      </c>
      <c r="K12" s="79">
        <f>'Federal Non-Assistance'!K12+'State Non-Assistance'!K12</f>
        <v>22468177</v>
      </c>
      <c r="L12" s="79">
        <f>'Federal Non-Assistance'!L12+'State Non-Assistance'!L12</f>
        <v>32238458</v>
      </c>
      <c r="M12" s="79">
        <f>'Federal Non-Assistance'!M12+'State Non-Assistance'!M12</f>
        <v>358230</v>
      </c>
      <c r="N12" s="79">
        <f>'Federal Non-Assistance'!N12+'State Non-Assistance'!N12</f>
        <v>15165257</v>
      </c>
      <c r="O12" s="79">
        <f>'Federal Non-Assistance'!O12+'State Non-Assistance'!O12</f>
        <v>198010407</v>
      </c>
    </row>
    <row r="13" spans="1:15">
      <c r="A13" s="82" t="s">
        <v>18</v>
      </c>
      <c r="B13" s="79">
        <f t="shared" si="0"/>
        <v>44101094</v>
      </c>
      <c r="C13" s="79">
        <f>'Federal Non-Assistance'!C13+'State Non-Assistance'!C13</f>
        <v>1278432</v>
      </c>
      <c r="D13" s="79">
        <f>'Federal Non-Assistance'!D13+'State Non-Assistance'!D13</f>
        <v>21758303</v>
      </c>
      <c r="E13" s="79">
        <f>'Federal Non-Assistance'!E13+'State Non-Assistance'!E13</f>
        <v>388000</v>
      </c>
      <c r="F13" s="79">
        <f>'Federal Non-Assistance'!F13+'State Non-Assistance'!F13</f>
        <v>0</v>
      </c>
      <c r="G13" s="79">
        <f>'Federal Non-Assistance'!G13+'State Non-Assistance'!G13</f>
        <v>0</v>
      </c>
      <c r="H13" s="79">
        <f>'Federal Non-Assistance'!H13+'State Non-Assistance'!H13</f>
        <v>0</v>
      </c>
      <c r="I13" s="79">
        <f>'Federal Non-Assistance'!I13+'State Non-Assistance'!I13</f>
        <v>1217667</v>
      </c>
      <c r="J13" s="79">
        <f>'Federal Non-Assistance'!J13+'State Non-Assistance'!J13</f>
        <v>1825000</v>
      </c>
      <c r="K13" s="79">
        <f>'Federal Non-Assistance'!K13+'State Non-Assistance'!K13</f>
        <v>0</v>
      </c>
      <c r="L13" s="79">
        <f>'Federal Non-Assistance'!L13+'State Non-Assistance'!L13</f>
        <v>7362155</v>
      </c>
      <c r="M13" s="79">
        <f>'Federal Non-Assistance'!M13+'State Non-Assistance'!M13</f>
        <v>-638909</v>
      </c>
      <c r="N13" s="79">
        <f>'Federal Non-Assistance'!N13+'State Non-Assistance'!N13</f>
        <v>0</v>
      </c>
      <c r="O13" s="79">
        <f>'Federal Non-Assistance'!O13+'State Non-Assistance'!O13</f>
        <v>10910446</v>
      </c>
    </row>
    <row r="14" spans="1:15">
      <c r="A14" s="82" t="s">
        <v>19</v>
      </c>
      <c r="B14" s="79">
        <f t="shared" si="0"/>
        <v>172861653</v>
      </c>
      <c r="C14" s="79">
        <f>'Federal Non-Assistance'!C14+'State Non-Assistance'!C14</f>
        <v>22892963</v>
      </c>
      <c r="D14" s="79">
        <f>'Federal Non-Assistance'!D14+'State Non-Assistance'!D14</f>
        <v>59091560</v>
      </c>
      <c r="E14" s="79">
        <f>'Federal Non-Assistance'!E14+'State Non-Assistance'!E14</f>
        <v>0</v>
      </c>
      <c r="F14" s="79">
        <f>'Federal Non-Assistance'!F14+'State Non-Assistance'!F14</f>
        <v>0</v>
      </c>
      <c r="G14" s="79">
        <f>'Federal Non-Assistance'!G14+'State Non-Assistance'!G14</f>
        <v>15021306</v>
      </c>
      <c r="H14" s="79">
        <f>'Federal Non-Assistance'!H14+'State Non-Assistance'!H14</f>
        <v>0</v>
      </c>
      <c r="I14" s="79">
        <f>'Federal Non-Assistance'!I14+'State Non-Assistance'!I14</f>
        <v>17541303</v>
      </c>
      <c r="J14" s="79">
        <f>'Federal Non-Assistance'!J14+'State Non-Assistance'!J14</f>
        <v>1443876</v>
      </c>
      <c r="K14" s="79">
        <f>'Federal Non-Assistance'!K14+'State Non-Assistance'!K14</f>
        <v>10000000</v>
      </c>
      <c r="L14" s="79">
        <f>'Federal Non-Assistance'!L14+'State Non-Assistance'!L14</f>
        <v>5527484</v>
      </c>
      <c r="M14" s="79">
        <f>'Federal Non-Assistance'!M14+'State Non-Assistance'!M14</f>
        <v>2270955</v>
      </c>
      <c r="N14" s="79">
        <f>'Federal Non-Assistance'!N14+'State Non-Assistance'!N14</f>
        <v>15460000</v>
      </c>
      <c r="O14" s="79">
        <f>'Federal Non-Assistance'!O14+'State Non-Assistance'!O14</f>
        <v>23612206</v>
      </c>
    </row>
    <row r="15" spans="1:15">
      <c r="A15" s="82" t="s">
        <v>20</v>
      </c>
      <c r="B15" s="79">
        <f t="shared" si="0"/>
        <v>637875200</v>
      </c>
      <c r="C15" s="79">
        <f>'Federal Non-Assistance'!C15+'State Non-Assistance'!C15</f>
        <v>73674047</v>
      </c>
      <c r="D15" s="79">
        <f>'Federal Non-Assistance'!D15+'State Non-Assistance'!D15</f>
        <v>217414966</v>
      </c>
      <c r="E15" s="79">
        <f>'Federal Non-Assistance'!E15+'State Non-Assistance'!E15</f>
        <v>4451712</v>
      </c>
      <c r="F15" s="79">
        <f>'Federal Non-Assistance'!F15+'State Non-Assistance'!F15</f>
        <v>0</v>
      </c>
      <c r="G15" s="79">
        <f>'Federal Non-Assistance'!G15+'State Non-Assistance'!G15</f>
        <v>0</v>
      </c>
      <c r="H15" s="79">
        <f>'Federal Non-Assistance'!H15+'State Non-Assistance'!H15</f>
        <v>0</v>
      </c>
      <c r="I15" s="79">
        <f>'Federal Non-Assistance'!I15+'State Non-Assistance'!I15</f>
        <v>5252194</v>
      </c>
      <c r="J15" s="79">
        <f>'Federal Non-Assistance'!J15+'State Non-Assistance'!J15</f>
        <v>4219991</v>
      </c>
      <c r="K15" s="79">
        <f>'Federal Non-Assistance'!K15+'State Non-Assistance'!K15</f>
        <v>0</v>
      </c>
      <c r="L15" s="79">
        <f>'Federal Non-Assistance'!L15+'State Non-Assistance'!L15</f>
        <v>28493444</v>
      </c>
      <c r="M15" s="79">
        <f>'Federal Non-Assistance'!M15+'State Non-Assistance'!M15</f>
        <v>5238494</v>
      </c>
      <c r="N15" s="79">
        <f>'Federal Non-Assistance'!N15+'State Non-Assistance'!N15</f>
        <v>0</v>
      </c>
      <c r="O15" s="79">
        <f>'Federal Non-Assistance'!O15+'State Non-Assistance'!O15</f>
        <v>299130352</v>
      </c>
    </row>
    <row r="16" spans="1:15">
      <c r="A16" s="82" t="s">
        <v>21</v>
      </c>
      <c r="B16" s="79">
        <f t="shared" si="0"/>
        <v>475682292</v>
      </c>
      <c r="C16" s="79">
        <f>'Federal Non-Assistance'!C16+'State Non-Assistance'!C16</f>
        <v>23335201</v>
      </c>
      <c r="D16" s="79">
        <f>'Federal Non-Assistance'!D16+'State Non-Assistance'!D16</f>
        <v>0</v>
      </c>
      <c r="E16" s="79">
        <f>'Federal Non-Assistance'!E16+'State Non-Assistance'!E16</f>
        <v>1147768</v>
      </c>
      <c r="F16" s="79">
        <f>'Federal Non-Assistance'!F16+'State Non-Assistance'!F16</f>
        <v>0</v>
      </c>
      <c r="G16" s="79">
        <f>'Federal Non-Assistance'!G16+'State Non-Assistance'!G16</f>
        <v>0</v>
      </c>
      <c r="H16" s="79">
        <f>'Federal Non-Assistance'!H16+'State Non-Assistance'!H16</f>
        <v>0</v>
      </c>
      <c r="I16" s="79">
        <f>'Federal Non-Assistance'!I16+'State Non-Assistance'!I16</f>
        <v>16889711</v>
      </c>
      <c r="J16" s="79">
        <f>'Federal Non-Assistance'!J16+'State Non-Assistance'!J16</f>
        <v>13717169</v>
      </c>
      <c r="K16" s="79">
        <f>'Federal Non-Assistance'!K16+'State Non-Assistance'!K16</f>
        <v>16753160</v>
      </c>
      <c r="L16" s="79">
        <f>'Federal Non-Assistance'!L16+'State Non-Assistance'!L16</f>
        <v>31336741</v>
      </c>
      <c r="M16" s="79">
        <f>'Federal Non-Assistance'!M16+'State Non-Assistance'!M16</f>
        <v>660388</v>
      </c>
      <c r="N16" s="79">
        <f>'Federal Non-Assistance'!N16+'State Non-Assistance'!N16</f>
        <v>33148982</v>
      </c>
      <c r="O16" s="79">
        <f>'Federal Non-Assistance'!O16+'State Non-Assistance'!O16</f>
        <v>338693172</v>
      </c>
    </row>
    <row r="17" spans="1:15">
      <c r="A17" s="82" t="s">
        <v>22</v>
      </c>
      <c r="B17" s="79">
        <f t="shared" si="0"/>
        <v>239363810</v>
      </c>
      <c r="C17" s="79">
        <f>'Federal Non-Assistance'!C17+'State Non-Assistance'!C17</f>
        <v>132963389</v>
      </c>
      <c r="D17" s="79">
        <f>'Federal Non-Assistance'!D17+'State Non-Assistance'!D17</f>
        <v>17166174</v>
      </c>
      <c r="E17" s="79">
        <f>'Federal Non-Assistance'!E17+'State Non-Assistance'!E17</f>
        <v>1892050</v>
      </c>
      <c r="F17" s="79">
        <f>'Federal Non-Assistance'!F17+'State Non-Assistance'!F17</f>
        <v>0</v>
      </c>
      <c r="G17" s="79">
        <f>'Federal Non-Assistance'!G17+'State Non-Assistance'!G17</f>
        <v>0</v>
      </c>
      <c r="H17" s="79">
        <f>'Federal Non-Assistance'!H17+'State Non-Assistance'!H17</f>
        <v>0</v>
      </c>
      <c r="I17" s="79">
        <f>'Federal Non-Assistance'!I17+'State Non-Assistance'!I17</f>
        <v>9969587</v>
      </c>
      <c r="J17" s="79">
        <f>'Federal Non-Assistance'!J17+'State Non-Assistance'!J17</f>
        <v>41635544</v>
      </c>
      <c r="K17" s="79">
        <f>'Federal Non-Assistance'!K17+'State Non-Assistance'!K17</f>
        <v>142375</v>
      </c>
      <c r="L17" s="79">
        <f>'Federal Non-Assistance'!L17+'State Non-Assistance'!L17</f>
        <v>9683311</v>
      </c>
      <c r="M17" s="79">
        <f>'Federal Non-Assistance'!M17+'State Non-Assistance'!M17</f>
        <v>2793382</v>
      </c>
      <c r="N17" s="79">
        <f>'Federal Non-Assistance'!N17+'State Non-Assistance'!N17</f>
        <v>0</v>
      </c>
      <c r="O17" s="79">
        <f>'Federal Non-Assistance'!O17+'State Non-Assistance'!O17</f>
        <v>23117998</v>
      </c>
    </row>
    <row r="18" spans="1:15">
      <c r="A18" s="82" t="s">
        <v>23</v>
      </c>
      <c r="B18" s="79">
        <f t="shared" si="0"/>
        <v>21153310</v>
      </c>
      <c r="C18" s="79">
        <f>'Federal Non-Assistance'!C18+'State Non-Assistance'!C18</f>
        <v>9118752</v>
      </c>
      <c r="D18" s="79">
        <f>'Federal Non-Assistance'!D18+'State Non-Assistance'!D18</f>
        <v>1175820</v>
      </c>
      <c r="E18" s="79">
        <f>'Federal Non-Assistance'!E18+'State Non-Assistance'!E18</f>
        <v>216256</v>
      </c>
      <c r="F18" s="79">
        <f>'Federal Non-Assistance'!F18+'State Non-Assistance'!F18</f>
        <v>0</v>
      </c>
      <c r="G18" s="79">
        <f>'Federal Non-Assistance'!G18+'State Non-Assistance'!G18</f>
        <v>0</v>
      </c>
      <c r="H18" s="79">
        <f>'Federal Non-Assistance'!H18+'State Non-Assistance'!H18</f>
        <v>0</v>
      </c>
      <c r="I18" s="79">
        <f>'Federal Non-Assistance'!I18+'State Non-Assistance'!I18</f>
        <v>-788228</v>
      </c>
      <c r="J18" s="79">
        <f>'Federal Non-Assistance'!J18+'State Non-Assistance'!J18</f>
        <v>432310</v>
      </c>
      <c r="K18" s="79">
        <f>'Federal Non-Assistance'!K18+'State Non-Assistance'!K18</f>
        <v>-3205412</v>
      </c>
      <c r="L18" s="79">
        <f>'Federal Non-Assistance'!L18+'State Non-Assistance'!L18</f>
        <v>3935104</v>
      </c>
      <c r="M18" s="79">
        <f>'Federal Non-Assistance'!M18+'State Non-Assistance'!M18</f>
        <v>-10357282</v>
      </c>
      <c r="N18" s="79">
        <f>'Federal Non-Assistance'!N18+'State Non-Assistance'!N18</f>
        <v>18072525</v>
      </c>
      <c r="O18" s="79">
        <f>'Federal Non-Assistance'!O18+'State Non-Assistance'!O18</f>
        <v>2553465</v>
      </c>
    </row>
    <row r="19" spans="1:15">
      <c r="A19" s="82" t="s">
        <v>24</v>
      </c>
      <c r="B19" s="79">
        <f t="shared" si="0"/>
        <v>1200457743</v>
      </c>
      <c r="C19" s="79">
        <f>'Federal Non-Assistance'!C19+'State Non-Assistance'!C19</f>
        <v>180182414</v>
      </c>
      <c r="D19" s="79">
        <f>'Federal Non-Assistance'!D19+'State Non-Assistance'!D19</f>
        <v>609412406</v>
      </c>
      <c r="E19" s="79">
        <f>'Federal Non-Assistance'!E19+'State Non-Assistance'!E19</f>
        <v>488599</v>
      </c>
      <c r="F19" s="79">
        <f>'Federal Non-Assistance'!F19+'State Non-Assistance'!F19</f>
        <v>0</v>
      </c>
      <c r="G19" s="79">
        <f>'Federal Non-Assistance'!G19+'State Non-Assistance'!G19</f>
        <v>16496030</v>
      </c>
      <c r="H19" s="79">
        <f>'Federal Non-Assistance'!H19+'State Non-Assistance'!H19</f>
        <v>0</v>
      </c>
      <c r="I19" s="79">
        <f>'Federal Non-Assistance'!I19+'State Non-Assistance'!I19</f>
        <v>2418382</v>
      </c>
      <c r="J19" s="79">
        <f>'Federal Non-Assistance'!J19+'State Non-Assistance'!J19</f>
        <v>0</v>
      </c>
      <c r="K19" s="79">
        <f>'Federal Non-Assistance'!K19+'State Non-Assistance'!K19</f>
        <v>0</v>
      </c>
      <c r="L19" s="79">
        <f>'Federal Non-Assistance'!L19+'State Non-Assistance'!L19</f>
        <v>31740274</v>
      </c>
      <c r="M19" s="79">
        <f>'Federal Non-Assistance'!M19+'State Non-Assistance'!M19</f>
        <v>1828490</v>
      </c>
      <c r="N19" s="79">
        <f>'Federal Non-Assistance'!N19+'State Non-Assistance'!N19</f>
        <v>243096186</v>
      </c>
      <c r="O19" s="79">
        <f>'Federal Non-Assistance'!O19+'State Non-Assistance'!O19</f>
        <v>114794962</v>
      </c>
    </row>
    <row r="20" spans="1:15">
      <c r="A20" s="82" t="s">
        <v>25</v>
      </c>
      <c r="B20" s="79">
        <f t="shared" si="0"/>
        <v>220706121</v>
      </c>
      <c r="C20" s="79">
        <f>'Federal Non-Assistance'!C20+'State Non-Assistance'!C20</f>
        <v>16016687</v>
      </c>
      <c r="D20" s="79">
        <f>'Federal Non-Assistance'!D20+'State Non-Assistance'!D20</f>
        <v>15356947</v>
      </c>
      <c r="E20" s="79">
        <f>'Federal Non-Assistance'!E20+'State Non-Assistance'!E20</f>
        <v>0</v>
      </c>
      <c r="F20" s="79">
        <f>'Federal Non-Assistance'!F20+'State Non-Assistance'!F20</f>
        <v>848879</v>
      </c>
      <c r="G20" s="79">
        <f>'Federal Non-Assistance'!G20+'State Non-Assistance'!G20</f>
        <v>34106904</v>
      </c>
      <c r="H20" s="79">
        <f>'Federal Non-Assistance'!H20+'State Non-Assistance'!H20</f>
        <v>0</v>
      </c>
      <c r="I20" s="79">
        <f>'Federal Non-Assistance'!I20+'State Non-Assistance'!I20</f>
        <v>0</v>
      </c>
      <c r="J20" s="79">
        <f>'Federal Non-Assistance'!J20+'State Non-Assistance'!J20</f>
        <v>0</v>
      </c>
      <c r="K20" s="79">
        <f>'Federal Non-Assistance'!K20+'State Non-Assistance'!K20</f>
        <v>0</v>
      </c>
      <c r="L20" s="79">
        <f>'Federal Non-Assistance'!L20+'State Non-Assistance'!L20</f>
        <v>19661651</v>
      </c>
      <c r="M20" s="79">
        <f>'Federal Non-Assistance'!M20+'State Non-Assistance'!M20</f>
        <v>4989159</v>
      </c>
      <c r="N20" s="79">
        <f>'Federal Non-Assistance'!N20+'State Non-Assistance'!N20</f>
        <v>5097281</v>
      </c>
      <c r="O20" s="79">
        <f>'Federal Non-Assistance'!O20+'State Non-Assistance'!O20</f>
        <v>124628613</v>
      </c>
    </row>
    <row r="21" spans="1:15">
      <c r="A21" s="82" t="s">
        <v>26</v>
      </c>
      <c r="B21" s="79">
        <f t="shared" si="0"/>
        <v>111865823</v>
      </c>
      <c r="C21" s="79">
        <f>'Federal Non-Assistance'!C21+'State Non-Assistance'!C21</f>
        <v>18747543</v>
      </c>
      <c r="D21" s="79">
        <f>'Federal Non-Assistance'!D21+'State Non-Assistance'!D21</f>
        <v>11939347</v>
      </c>
      <c r="E21" s="79">
        <f>'Federal Non-Assistance'!E21+'State Non-Assistance'!E21</f>
        <v>2273576</v>
      </c>
      <c r="F21" s="79">
        <f>'Federal Non-Assistance'!F21+'State Non-Assistance'!F21</f>
        <v>0</v>
      </c>
      <c r="G21" s="79">
        <f>'Federal Non-Assistance'!G21+'State Non-Assistance'!G21</f>
        <v>12411637</v>
      </c>
      <c r="H21" s="79">
        <f>'Federal Non-Assistance'!H21+'State Non-Assistance'!H21</f>
        <v>0</v>
      </c>
      <c r="I21" s="79">
        <f>'Federal Non-Assistance'!I21+'State Non-Assistance'!I21</f>
        <v>189086</v>
      </c>
      <c r="J21" s="79">
        <f>'Federal Non-Assistance'!J21+'State Non-Assistance'!J21</f>
        <v>55776262</v>
      </c>
      <c r="K21" s="79">
        <f>'Federal Non-Assistance'!K21+'State Non-Assistance'!K21</f>
        <v>0</v>
      </c>
      <c r="L21" s="79">
        <f>'Federal Non-Assistance'!L21+'State Non-Assistance'!L21</f>
        <v>9403574</v>
      </c>
      <c r="M21" s="79">
        <f>'Federal Non-Assistance'!M21+'State Non-Assistance'!M21</f>
        <v>1001600</v>
      </c>
      <c r="N21" s="79">
        <f>'Federal Non-Assistance'!N21+'State Non-Assistance'!N21</f>
        <v>123198</v>
      </c>
      <c r="O21" s="79">
        <f>'Federal Non-Assistance'!O21+'State Non-Assistance'!O21</f>
        <v>0</v>
      </c>
    </row>
    <row r="22" spans="1:15">
      <c r="A22" s="82" t="s">
        <v>27</v>
      </c>
      <c r="B22" s="79">
        <f t="shared" si="0"/>
        <v>117756814</v>
      </c>
      <c r="C22" s="79">
        <f>'Federal Non-Assistance'!C22+'State Non-Assistance'!C22</f>
        <v>1472722</v>
      </c>
      <c r="D22" s="79">
        <f>'Federal Non-Assistance'!D22+'State Non-Assistance'!D22</f>
        <v>5117448</v>
      </c>
      <c r="E22" s="79">
        <f>'Federal Non-Assistance'!E22+'State Non-Assistance'!E22</f>
        <v>2144825</v>
      </c>
      <c r="F22" s="79">
        <f>'Federal Non-Assistance'!F22+'State Non-Assistance'!F22</f>
        <v>0</v>
      </c>
      <c r="G22" s="79">
        <f>'Federal Non-Assistance'!G22+'State Non-Assistance'!G22</f>
        <v>55322782</v>
      </c>
      <c r="H22" s="79">
        <f>'Federal Non-Assistance'!H22+'State Non-Assistance'!H22</f>
        <v>0</v>
      </c>
      <c r="I22" s="79">
        <f>'Federal Non-Assistance'!I22+'State Non-Assistance'!I22</f>
        <v>1006531</v>
      </c>
      <c r="J22" s="79">
        <f>'Federal Non-Assistance'!J22+'State Non-Assistance'!J22</f>
        <v>0</v>
      </c>
      <c r="K22" s="79">
        <f>'Federal Non-Assistance'!K22+'State Non-Assistance'!K22</f>
        <v>0</v>
      </c>
      <c r="L22" s="79">
        <f>'Federal Non-Assistance'!L22+'State Non-Assistance'!L22</f>
        <v>10513267</v>
      </c>
      <c r="M22" s="79">
        <f>'Federal Non-Assistance'!M22+'State Non-Assistance'!M22</f>
        <v>4038277</v>
      </c>
      <c r="N22" s="79">
        <f>'Federal Non-Assistance'!N22+'State Non-Assistance'!N22</f>
        <v>0</v>
      </c>
      <c r="O22" s="79">
        <f>'Federal Non-Assistance'!O22+'State Non-Assistance'!O22</f>
        <v>38140962</v>
      </c>
    </row>
    <row r="23" spans="1:15">
      <c r="A23" s="82" t="s">
        <v>28</v>
      </c>
      <c r="B23" s="79">
        <f t="shared" si="0"/>
        <v>85487689</v>
      </c>
      <c r="C23" s="79">
        <f>'Federal Non-Assistance'!C23+'State Non-Assistance'!C23</f>
        <v>30690037</v>
      </c>
      <c r="D23" s="79">
        <f>'Federal Non-Assistance'!D23+'State Non-Assistance'!D23</f>
        <v>7031162</v>
      </c>
      <c r="E23" s="79">
        <f>'Federal Non-Assistance'!E23+'State Non-Assistance'!E23</f>
        <v>5488850</v>
      </c>
      <c r="F23" s="79">
        <f>'Federal Non-Assistance'!F23+'State Non-Assistance'!F23</f>
        <v>0</v>
      </c>
      <c r="G23" s="79">
        <f>'Federal Non-Assistance'!G23+'State Non-Assistance'!G23</f>
        <v>0</v>
      </c>
      <c r="H23" s="79">
        <f>'Federal Non-Assistance'!H23+'State Non-Assistance'!H23</f>
        <v>0</v>
      </c>
      <c r="I23" s="79">
        <f>'Federal Non-Assistance'!I23+'State Non-Assistance'!I23</f>
        <v>0</v>
      </c>
      <c r="J23" s="79">
        <f>'Federal Non-Assistance'!J23+'State Non-Assistance'!J23</f>
        <v>0</v>
      </c>
      <c r="K23" s="79">
        <f>'Federal Non-Assistance'!K23+'State Non-Assistance'!K23</f>
        <v>0</v>
      </c>
      <c r="L23" s="79">
        <f>'Federal Non-Assistance'!L23+'State Non-Assistance'!L23</f>
        <v>8672008</v>
      </c>
      <c r="M23" s="79">
        <f>'Federal Non-Assistance'!M23+'State Non-Assistance'!M23</f>
        <v>3442310</v>
      </c>
      <c r="N23" s="79">
        <f>'Federal Non-Assistance'!N23+'State Non-Assistance'!N23</f>
        <v>0</v>
      </c>
      <c r="O23" s="79">
        <f>'Federal Non-Assistance'!O23+'State Non-Assistance'!O23</f>
        <v>30163322</v>
      </c>
    </row>
    <row r="24" spans="1:15">
      <c r="A24" s="82" t="s">
        <v>29</v>
      </c>
      <c r="B24" s="79">
        <f t="shared" si="0"/>
        <v>191943980</v>
      </c>
      <c r="C24" s="79">
        <f>'Federal Non-Assistance'!C24+'State Non-Assistance'!C24</f>
        <v>7871725</v>
      </c>
      <c r="D24" s="79">
        <f>'Federal Non-Assistance'!D24+'State Non-Assistance'!D24</f>
        <v>5219488</v>
      </c>
      <c r="E24" s="79">
        <f>'Federal Non-Assistance'!E24+'State Non-Assistance'!E24</f>
        <v>2956649</v>
      </c>
      <c r="F24" s="79">
        <f>'Federal Non-Assistance'!F24+'State Non-Assistance'!F24</f>
        <v>1203053</v>
      </c>
      <c r="G24" s="79">
        <f>'Federal Non-Assistance'!G24+'State Non-Assistance'!G24</f>
        <v>0</v>
      </c>
      <c r="H24" s="79">
        <f>'Federal Non-Assistance'!H24+'State Non-Assistance'!H24</f>
        <v>24661</v>
      </c>
      <c r="I24" s="79">
        <f>'Federal Non-Assistance'!I24+'State Non-Assistance'!I24</f>
        <v>0</v>
      </c>
      <c r="J24" s="79">
        <f>'Federal Non-Assistance'!J24+'State Non-Assistance'!J24</f>
        <v>7921719</v>
      </c>
      <c r="K24" s="79">
        <f>'Federal Non-Assistance'!K24+'State Non-Assistance'!K24</f>
        <v>62525429</v>
      </c>
      <c r="L24" s="79">
        <f>'Federal Non-Assistance'!L24+'State Non-Assistance'!L24</f>
        <v>18069197</v>
      </c>
      <c r="M24" s="79">
        <f>'Federal Non-Assistance'!M24+'State Non-Assistance'!M24</f>
        <v>693184</v>
      </c>
      <c r="N24" s="79">
        <f>'Federal Non-Assistance'!N24+'State Non-Assistance'!N24</f>
        <v>1543</v>
      </c>
      <c r="O24" s="79">
        <f>'Federal Non-Assistance'!O24+'State Non-Assistance'!O24</f>
        <v>85457332</v>
      </c>
    </row>
    <row r="25" spans="1:15">
      <c r="A25" s="82" t="s">
        <v>30</v>
      </c>
      <c r="B25" s="79">
        <f t="shared" si="0"/>
        <v>31006308</v>
      </c>
      <c r="C25" s="79">
        <f>'Federal Non-Assistance'!C25+'State Non-Assistance'!C25</f>
        <v>11575430</v>
      </c>
      <c r="D25" s="79">
        <f>'Federal Non-Assistance'!D25+'State Non-Assistance'!D25</f>
        <v>6009011</v>
      </c>
      <c r="E25" s="79">
        <f>'Federal Non-Assistance'!E25+'State Non-Assistance'!E25</f>
        <v>2710176</v>
      </c>
      <c r="F25" s="79">
        <f>'Federal Non-Assistance'!F25+'State Non-Assistance'!F25</f>
        <v>0</v>
      </c>
      <c r="G25" s="79">
        <f>'Federal Non-Assistance'!G25+'State Non-Assistance'!G25</f>
        <v>0</v>
      </c>
      <c r="H25" s="79">
        <f>'Federal Non-Assistance'!H25+'State Non-Assistance'!H25</f>
        <v>4650488</v>
      </c>
      <c r="I25" s="79">
        <f>'Federal Non-Assistance'!I25+'State Non-Assistance'!I25</f>
        <v>1095057</v>
      </c>
      <c r="J25" s="79">
        <f>'Federal Non-Assistance'!J25+'State Non-Assistance'!J25</f>
        <v>0</v>
      </c>
      <c r="K25" s="79">
        <f>'Federal Non-Assistance'!K25+'State Non-Assistance'!K25</f>
        <v>0</v>
      </c>
      <c r="L25" s="79">
        <f>'Federal Non-Assistance'!L25+'State Non-Assistance'!L25</f>
        <v>3650271</v>
      </c>
      <c r="M25" s="79">
        <f>'Federal Non-Assistance'!M25+'State Non-Assistance'!M25</f>
        <v>175192</v>
      </c>
      <c r="N25" s="79">
        <f>'Federal Non-Assistance'!N25+'State Non-Assistance'!N25</f>
        <v>1140683</v>
      </c>
      <c r="O25" s="79">
        <f>'Federal Non-Assistance'!O25+'State Non-Assistance'!O25</f>
        <v>0</v>
      </c>
    </row>
    <row r="26" spans="1:15">
      <c r="A26" s="82" t="s">
        <v>31</v>
      </c>
      <c r="B26" s="79">
        <f t="shared" si="0"/>
        <v>366095921</v>
      </c>
      <c r="C26" s="79">
        <f>'Federal Non-Assistance'!C26+'State Non-Assistance'!C26</f>
        <v>36671885</v>
      </c>
      <c r="D26" s="79">
        <f>'Federal Non-Assistance'!D26+'State Non-Assistance'!D26</f>
        <v>23949039</v>
      </c>
      <c r="E26" s="79">
        <f>'Federal Non-Assistance'!E26+'State Non-Assistance'!E26</f>
        <v>8289501</v>
      </c>
      <c r="F26" s="79">
        <f>'Federal Non-Assistance'!F26+'State Non-Assistance'!F26</f>
        <v>0</v>
      </c>
      <c r="G26" s="79">
        <f>'Federal Non-Assistance'!G26+'State Non-Assistance'!G26</f>
        <v>121679104</v>
      </c>
      <c r="H26" s="79">
        <f>'Federal Non-Assistance'!H26+'State Non-Assistance'!H26</f>
        <v>0</v>
      </c>
      <c r="I26" s="79">
        <f>'Federal Non-Assistance'!I26+'State Non-Assistance'!I26</f>
        <v>45455834</v>
      </c>
      <c r="J26" s="79">
        <f>'Federal Non-Assistance'!J26+'State Non-Assistance'!J26</f>
        <v>157916</v>
      </c>
      <c r="K26" s="79">
        <f>'Federal Non-Assistance'!K26+'State Non-Assistance'!K26</f>
        <v>57401212</v>
      </c>
      <c r="L26" s="79">
        <f>'Federal Non-Assistance'!L26+'State Non-Assistance'!L26</f>
        <v>66303568</v>
      </c>
      <c r="M26" s="79">
        <f>'Federal Non-Assistance'!M26+'State Non-Assistance'!M26</f>
        <v>6187862</v>
      </c>
      <c r="N26" s="79">
        <f>'Federal Non-Assistance'!N26+'State Non-Assistance'!N26</f>
        <v>0</v>
      </c>
      <c r="O26" s="79">
        <f>'Federal Non-Assistance'!O26+'State Non-Assistance'!O26</f>
        <v>0</v>
      </c>
    </row>
    <row r="27" spans="1:15">
      <c r="A27" s="82" t="s">
        <v>32</v>
      </c>
      <c r="B27" s="79">
        <f t="shared" si="0"/>
        <v>684979863</v>
      </c>
      <c r="C27" s="79">
        <f>'Federal Non-Assistance'!C27+'State Non-Assistance'!C27</f>
        <v>12610487</v>
      </c>
      <c r="D27" s="79">
        <f>'Federal Non-Assistance'!D27+'State Non-Assistance'!D27</f>
        <v>221735894</v>
      </c>
      <c r="E27" s="79">
        <f>'Federal Non-Assistance'!E27+'State Non-Assistance'!E27</f>
        <v>0</v>
      </c>
      <c r="F27" s="79">
        <f>'Federal Non-Assistance'!F27+'State Non-Assistance'!F27</f>
        <v>0</v>
      </c>
      <c r="G27" s="79">
        <f>'Federal Non-Assistance'!G27+'State Non-Assistance'!G27</f>
        <v>102249692</v>
      </c>
      <c r="H27" s="79">
        <f>'Federal Non-Assistance'!H27+'State Non-Assistance'!H27</f>
        <v>0</v>
      </c>
      <c r="I27" s="79">
        <f>'Federal Non-Assistance'!I27+'State Non-Assistance'!I27</f>
        <v>72087300</v>
      </c>
      <c r="J27" s="79">
        <f>'Federal Non-Assistance'!J27+'State Non-Assistance'!J27</f>
        <v>36290010</v>
      </c>
      <c r="K27" s="79">
        <f>'Federal Non-Assistance'!K27+'State Non-Assistance'!K27</f>
        <v>0</v>
      </c>
      <c r="L27" s="79">
        <f>'Federal Non-Assistance'!L27+'State Non-Assistance'!L27</f>
        <v>35448841</v>
      </c>
      <c r="M27" s="79">
        <f>'Federal Non-Assistance'!M27+'State Non-Assistance'!M27</f>
        <v>0</v>
      </c>
      <c r="N27" s="79">
        <f>'Federal Non-Assistance'!N27+'State Non-Assistance'!N27</f>
        <v>0</v>
      </c>
      <c r="O27" s="79">
        <f>'Federal Non-Assistance'!O27+'State Non-Assistance'!O27</f>
        <v>204557639</v>
      </c>
    </row>
    <row r="28" spans="1:15">
      <c r="A28" s="82" t="s">
        <v>33</v>
      </c>
      <c r="B28" s="79">
        <f t="shared" si="0"/>
        <v>1182656360</v>
      </c>
      <c r="C28" s="79">
        <f>'Federal Non-Assistance'!C28+'State Non-Assistance'!C28</f>
        <v>83918337</v>
      </c>
      <c r="D28" s="79">
        <f>'Federal Non-Assistance'!D28+'State Non-Assistance'!D28</f>
        <v>23980181</v>
      </c>
      <c r="E28" s="79">
        <f>'Federal Non-Assistance'!E28+'State Non-Assistance'!E28</f>
        <v>1386723</v>
      </c>
      <c r="F28" s="79">
        <f>'Federal Non-Assistance'!F28+'State Non-Assistance'!F28</f>
        <v>0</v>
      </c>
      <c r="G28" s="79">
        <f>'Federal Non-Assistance'!G28+'State Non-Assistance'!G28</f>
        <v>217962012</v>
      </c>
      <c r="H28" s="79">
        <f>'Federal Non-Assistance'!H28+'State Non-Assistance'!H28</f>
        <v>0</v>
      </c>
      <c r="I28" s="79">
        <f>'Federal Non-Assistance'!I28+'State Non-Assistance'!I28</f>
        <v>34993466</v>
      </c>
      <c r="J28" s="79">
        <f>'Federal Non-Assistance'!J28+'State Non-Assistance'!J28</f>
        <v>392557004</v>
      </c>
      <c r="K28" s="79">
        <f>'Federal Non-Assistance'!K28+'State Non-Assistance'!K28</f>
        <v>26973100</v>
      </c>
      <c r="L28" s="79">
        <f>'Federal Non-Assistance'!L28+'State Non-Assistance'!L28</f>
        <v>115828629</v>
      </c>
      <c r="M28" s="79">
        <f>'Federal Non-Assistance'!M28+'State Non-Assistance'!M28</f>
        <v>7772661</v>
      </c>
      <c r="N28" s="79">
        <f>'Federal Non-Assistance'!N28+'State Non-Assistance'!N28</f>
        <v>89023477</v>
      </c>
      <c r="O28" s="79">
        <f>'Federal Non-Assistance'!O28+'State Non-Assistance'!O28</f>
        <v>188260770</v>
      </c>
    </row>
    <row r="29" spans="1:15">
      <c r="A29" s="82" t="s">
        <v>34</v>
      </c>
      <c r="B29" s="79">
        <f t="shared" si="0"/>
        <v>339294358</v>
      </c>
      <c r="C29" s="79">
        <f>'Federal Non-Assistance'!C29+'State Non-Assistance'!C29</f>
        <v>75146142</v>
      </c>
      <c r="D29" s="79">
        <f>'Federal Non-Assistance'!D29+'State Non-Assistance'!D29</f>
        <v>34615920</v>
      </c>
      <c r="E29" s="79">
        <f>'Federal Non-Assistance'!E29+'State Non-Assistance'!E29</f>
        <v>4432431</v>
      </c>
      <c r="F29" s="79">
        <f>'Federal Non-Assistance'!F29+'State Non-Assistance'!F29</f>
        <v>0</v>
      </c>
      <c r="G29" s="79">
        <f>'Federal Non-Assistance'!G29+'State Non-Assistance'!G29</f>
        <v>117007304</v>
      </c>
      <c r="H29" s="79">
        <f>'Federal Non-Assistance'!H29+'State Non-Assistance'!H29</f>
        <v>12011535</v>
      </c>
      <c r="I29" s="79">
        <f>'Federal Non-Assistance'!I29+'State Non-Assistance'!I29</f>
        <v>26096757</v>
      </c>
      <c r="J29" s="79">
        <f>'Federal Non-Assistance'!J29+'State Non-Assistance'!J29</f>
        <v>1156000</v>
      </c>
      <c r="K29" s="79">
        <f>'Federal Non-Assistance'!K29+'State Non-Assistance'!K29</f>
        <v>0</v>
      </c>
      <c r="L29" s="79">
        <f>'Federal Non-Assistance'!L29+'State Non-Assistance'!L29</f>
        <v>45077810</v>
      </c>
      <c r="M29" s="79">
        <f>'Federal Non-Assistance'!M29+'State Non-Assistance'!M29</f>
        <v>141685</v>
      </c>
      <c r="N29" s="79">
        <f>'Federal Non-Assistance'!N29+'State Non-Assistance'!N29</f>
        <v>0</v>
      </c>
      <c r="O29" s="79">
        <f>'Federal Non-Assistance'!O29+'State Non-Assistance'!O29</f>
        <v>23608774</v>
      </c>
    </row>
    <row r="30" spans="1:15">
      <c r="A30" s="82" t="s">
        <v>35</v>
      </c>
      <c r="B30" s="79">
        <f t="shared" si="0"/>
        <v>78045930</v>
      </c>
      <c r="C30" s="79">
        <f>'Federal Non-Assistance'!C30+'State Non-Assistance'!C30</f>
        <v>47035907</v>
      </c>
      <c r="D30" s="79">
        <f>'Federal Non-Assistance'!D30+'State Non-Assistance'!D30</f>
        <v>1719679</v>
      </c>
      <c r="E30" s="79">
        <f>'Federal Non-Assistance'!E30+'State Non-Assistance'!E30</f>
        <v>12216412</v>
      </c>
      <c r="F30" s="79">
        <f>'Federal Non-Assistance'!F30+'State Non-Assistance'!F30</f>
        <v>0</v>
      </c>
      <c r="G30" s="79">
        <f>'Federal Non-Assistance'!G30+'State Non-Assistance'!G30</f>
        <v>0</v>
      </c>
      <c r="H30" s="79">
        <f>'Federal Non-Assistance'!H30+'State Non-Assistance'!H30</f>
        <v>0</v>
      </c>
      <c r="I30" s="79">
        <f>'Federal Non-Assistance'!I30+'State Non-Assistance'!I30</f>
        <v>0</v>
      </c>
      <c r="J30" s="79">
        <f>'Federal Non-Assistance'!J30+'State Non-Assistance'!J30</f>
        <v>6516845</v>
      </c>
      <c r="K30" s="79">
        <f>'Federal Non-Assistance'!K30+'State Non-Assistance'!K30</f>
        <v>71891</v>
      </c>
      <c r="L30" s="79">
        <f>'Federal Non-Assistance'!L30+'State Non-Assistance'!L30</f>
        <v>4818857</v>
      </c>
      <c r="M30" s="79">
        <f>'Federal Non-Assistance'!M30+'State Non-Assistance'!M30</f>
        <v>560357</v>
      </c>
      <c r="N30" s="79">
        <f>'Federal Non-Assistance'!N30+'State Non-Assistance'!N30</f>
        <v>0</v>
      </c>
      <c r="O30" s="79">
        <f>'Federal Non-Assistance'!O30+'State Non-Assistance'!O30</f>
        <v>5105982</v>
      </c>
    </row>
    <row r="31" spans="1:15">
      <c r="A31" s="82" t="s">
        <v>36</v>
      </c>
      <c r="B31" s="79">
        <f t="shared" si="0"/>
        <v>231998708</v>
      </c>
      <c r="C31" s="79">
        <f>'Federal Non-Assistance'!C31+'State Non-Assistance'!C31</f>
        <v>7786118</v>
      </c>
      <c r="D31" s="79">
        <f>'Federal Non-Assistance'!D31+'State Non-Assistance'!D31</f>
        <v>55185397</v>
      </c>
      <c r="E31" s="79">
        <f>'Federal Non-Assistance'!E31+'State Non-Assistance'!E31</f>
        <v>0</v>
      </c>
      <c r="F31" s="79">
        <f>'Federal Non-Assistance'!F31+'State Non-Assistance'!F31</f>
        <v>0</v>
      </c>
      <c r="G31" s="79">
        <f>'Federal Non-Assistance'!G31+'State Non-Assistance'!G31</f>
        <v>0</v>
      </c>
      <c r="H31" s="79">
        <f>'Federal Non-Assistance'!H31+'State Non-Assistance'!H31</f>
        <v>0</v>
      </c>
      <c r="I31" s="79">
        <f>'Federal Non-Assistance'!I31+'State Non-Assistance'!I31</f>
        <v>15473030</v>
      </c>
      <c r="J31" s="79">
        <f>'Federal Non-Assistance'!J31+'State Non-Assistance'!J31</f>
        <v>0</v>
      </c>
      <c r="K31" s="79">
        <f>'Federal Non-Assistance'!K31+'State Non-Assistance'!K31</f>
        <v>0</v>
      </c>
      <c r="L31" s="79">
        <f>'Federal Non-Assistance'!L31+'State Non-Assistance'!L31</f>
        <v>9454747</v>
      </c>
      <c r="M31" s="79">
        <f>'Federal Non-Assistance'!M31+'State Non-Assistance'!M31</f>
        <v>3993664</v>
      </c>
      <c r="N31" s="79">
        <f>'Federal Non-Assistance'!N31+'State Non-Assistance'!N31</f>
        <v>81644702</v>
      </c>
      <c r="O31" s="79">
        <f>'Federal Non-Assistance'!O31+'State Non-Assistance'!O31</f>
        <v>58461050</v>
      </c>
    </row>
    <row r="32" spans="1:15">
      <c r="A32" s="82" t="s">
        <v>37</v>
      </c>
      <c r="B32" s="79">
        <f t="shared" si="0"/>
        <v>24438279</v>
      </c>
      <c r="C32" s="79">
        <f>'Federal Non-Assistance'!C32+'State Non-Assistance'!C32</f>
        <v>12273470</v>
      </c>
      <c r="D32" s="79">
        <f>'Federal Non-Assistance'!D32+'State Non-Assistance'!D32</f>
        <v>673295</v>
      </c>
      <c r="E32" s="79">
        <f>'Federal Non-Assistance'!E32+'State Non-Assistance'!E32</f>
        <v>0</v>
      </c>
      <c r="F32" s="79">
        <f>'Federal Non-Assistance'!F32+'State Non-Assistance'!F32</f>
        <v>0</v>
      </c>
      <c r="G32" s="79">
        <f>'Federal Non-Assistance'!G32+'State Non-Assistance'!G32</f>
        <v>0</v>
      </c>
      <c r="H32" s="79">
        <f>'Federal Non-Assistance'!H32+'State Non-Assistance'!H32</f>
        <v>0</v>
      </c>
      <c r="I32" s="79">
        <f>'Federal Non-Assistance'!I32+'State Non-Assistance'!I32</f>
        <v>6593</v>
      </c>
      <c r="J32" s="79">
        <f>'Federal Non-Assistance'!J32+'State Non-Assistance'!J32</f>
        <v>682015</v>
      </c>
      <c r="K32" s="79">
        <f>'Federal Non-Assistance'!K32+'State Non-Assistance'!K32</f>
        <v>0</v>
      </c>
      <c r="L32" s="79">
        <f>'Federal Non-Assistance'!L32+'State Non-Assistance'!L32</f>
        <v>3701143</v>
      </c>
      <c r="M32" s="79">
        <f>'Federal Non-Assistance'!M32+'State Non-Assistance'!M32</f>
        <v>3548298</v>
      </c>
      <c r="N32" s="79">
        <f>'Federal Non-Assistance'!N32+'State Non-Assistance'!N32</f>
        <v>1358828</v>
      </c>
      <c r="O32" s="79">
        <f>'Federal Non-Assistance'!O32+'State Non-Assistance'!O32</f>
        <v>2194637</v>
      </c>
    </row>
    <row r="33" spans="1:15">
      <c r="A33" s="82" t="s">
        <v>38</v>
      </c>
      <c r="B33" s="79">
        <f t="shared" si="0"/>
        <v>83147524</v>
      </c>
      <c r="C33" s="79">
        <f>'Federal Non-Assistance'!C33+'State Non-Assistance'!C33</f>
        <v>32102057</v>
      </c>
      <c r="D33" s="79">
        <f>'Federal Non-Assistance'!D33+'State Non-Assistance'!D33</f>
        <v>6499000</v>
      </c>
      <c r="E33" s="79">
        <f>'Federal Non-Assistance'!E33+'State Non-Assistance'!E33</f>
        <v>0</v>
      </c>
      <c r="F33" s="79">
        <f>'Federal Non-Assistance'!F33+'State Non-Assistance'!F33</f>
        <v>0</v>
      </c>
      <c r="G33" s="79">
        <f>'Federal Non-Assistance'!G33+'State Non-Assistance'!G33</f>
        <v>27480282</v>
      </c>
      <c r="H33" s="79">
        <f>'Federal Non-Assistance'!H33+'State Non-Assistance'!H33</f>
        <v>6980156</v>
      </c>
      <c r="I33" s="79">
        <f>'Federal Non-Assistance'!I33+'State Non-Assistance'!I33</f>
        <v>0</v>
      </c>
      <c r="J33" s="79">
        <f>'Federal Non-Assistance'!J33+'State Non-Assistance'!J33</f>
        <v>245255</v>
      </c>
      <c r="K33" s="79">
        <f>'Federal Non-Assistance'!K33+'State Non-Assistance'!K33</f>
        <v>0</v>
      </c>
      <c r="L33" s="79">
        <f>'Federal Non-Assistance'!L33+'State Non-Assistance'!L33</f>
        <v>4289496</v>
      </c>
      <c r="M33" s="79">
        <f>'Federal Non-Assistance'!M33+'State Non-Assistance'!M33</f>
        <v>1026121</v>
      </c>
      <c r="N33" s="79">
        <f>'Federal Non-Assistance'!N33+'State Non-Assistance'!N33</f>
        <v>0</v>
      </c>
      <c r="O33" s="79">
        <f>'Federal Non-Assistance'!O33+'State Non-Assistance'!O33</f>
        <v>4525157</v>
      </c>
    </row>
    <row r="34" spans="1:15">
      <c r="A34" s="82" t="s">
        <v>39</v>
      </c>
      <c r="B34" s="79">
        <f t="shared" si="0"/>
        <v>71417904</v>
      </c>
      <c r="C34" s="79">
        <f>'Federal Non-Assistance'!C34+'State Non-Assistance'!C34</f>
        <v>2233776</v>
      </c>
      <c r="D34" s="79">
        <f>'Federal Non-Assistance'!D34+'State Non-Assistance'!D34</f>
        <v>0</v>
      </c>
      <c r="E34" s="79">
        <f>'Federal Non-Assistance'!E34+'State Non-Assistance'!E34</f>
        <v>680701</v>
      </c>
      <c r="F34" s="79">
        <f>'Federal Non-Assistance'!F34+'State Non-Assistance'!F34</f>
        <v>0</v>
      </c>
      <c r="G34" s="79">
        <f>'Federal Non-Assistance'!G34+'State Non-Assistance'!G34</f>
        <v>0</v>
      </c>
      <c r="H34" s="79">
        <f>'Federal Non-Assistance'!H34+'State Non-Assistance'!H34</f>
        <v>0</v>
      </c>
      <c r="I34" s="79">
        <f>'Federal Non-Assistance'!I34+'State Non-Assistance'!I34</f>
        <v>0</v>
      </c>
      <c r="J34" s="79">
        <f>'Federal Non-Assistance'!J34+'State Non-Assistance'!J34</f>
        <v>0</v>
      </c>
      <c r="K34" s="79">
        <f>'Federal Non-Assistance'!K34+'State Non-Assistance'!K34</f>
        <v>0</v>
      </c>
      <c r="L34" s="79">
        <f>'Federal Non-Assistance'!L34+'State Non-Assistance'!L34</f>
        <v>4658010</v>
      </c>
      <c r="M34" s="79">
        <f>'Federal Non-Assistance'!M34+'State Non-Assistance'!M34</f>
        <v>4714694</v>
      </c>
      <c r="N34" s="79">
        <f>'Federal Non-Assistance'!N34+'State Non-Assistance'!N34</f>
        <v>3249751</v>
      </c>
      <c r="O34" s="79">
        <f>'Federal Non-Assistance'!O34+'State Non-Assistance'!O34</f>
        <v>55880972</v>
      </c>
    </row>
    <row r="35" spans="1:15">
      <c r="A35" s="82" t="s">
        <v>40</v>
      </c>
      <c r="B35" s="79">
        <f t="shared" si="0"/>
        <v>34360876</v>
      </c>
      <c r="C35" s="79">
        <f>'Federal Non-Assistance'!C35+'State Non-Assistance'!C35</f>
        <v>7069864</v>
      </c>
      <c r="D35" s="79">
        <f>'Federal Non-Assistance'!D35+'State Non-Assistance'!D35</f>
        <v>4581872</v>
      </c>
      <c r="E35" s="79">
        <f>'Federal Non-Assistance'!E35+'State Non-Assistance'!E35</f>
        <v>1598148</v>
      </c>
      <c r="F35" s="79">
        <f>'Federal Non-Assistance'!F35+'State Non-Assistance'!F35</f>
        <v>0</v>
      </c>
      <c r="G35" s="79">
        <f>'Federal Non-Assistance'!G35+'State Non-Assistance'!G35</f>
        <v>0</v>
      </c>
      <c r="H35" s="79">
        <f>'Federal Non-Assistance'!H35+'State Non-Assistance'!H35</f>
        <v>0</v>
      </c>
      <c r="I35" s="79">
        <f>'Federal Non-Assistance'!I35+'State Non-Assistance'!I35</f>
        <v>2034032</v>
      </c>
      <c r="J35" s="79">
        <f>'Federal Non-Assistance'!J35+'State Non-Assistance'!J35</f>
        <v>835617</v>
      </c>
      <c r="K35" s="79">
        <f>'Federal Non-Assistance'!K35+'State Non-Assistance'!K35</f>
        <v>0</v>
      </c>
      <c r="L35" s="79">
        <f>'Federal Non-Assistance'!L35+'State Non-Assistance'!L35</f>
        <v>7425102</v>
      </c>
      <c r="M35" s="79">
        <f>'Federal Non-Assistance'!M35+'State Non-Assistance'!M35</f>
        <v>4130264</v>
      </c>
      <c r="N35" s="79">
        <f>'Federal Non-Assistance'!N35+'State Non-Assistance'!N35</f>
        <v>0</v>
      </c>
      <c r="O35" s="79">
        <f>'Federal Non-Assistance'!O35+'State Non-Assistance'!O35</f>
        <v>6685977</v>
      </c>
    </row>
    <row r="36" spans="1:15">
      <c r="A36" s="82" t="s">
        <v>41</v>
      </c>
      <c r="B36" s="79">
        <f t="shared" si="0"/>
        <v>884290713</v>
      </c>
      <c r="C36" s="79">
        <f>'Federal Non-Assistance'!C36+'State Non-Assistance'!C36</f>
        <v>83864332</v>
      </c>
      <c r="D36" s="79">
        <f>'Federal Non-Assistance'!D36+'State Non-Assistance'!D36</f>
        <v>0</v>
      </c>
      <c r="E36" s="79">
        <f>'Federal Non-Assistance'!E36+'State Non-Assistance'!E36</f>
        <v>1282247</v>
      </c>
      <c r="F36" s="79">
        <f>'Federal Non-Assistance'!F36+'State Non-Assistance'!F36</f>
        <v>102530</v>
      </c>
      <c r="G36" s="79">
        <f>'Federal Non-Assistance'!G36+'State Non-Assistance'!G36</f>
        <v>231145990</v>
      </c>
      <c r="H36" s="79">
        <f>'Federal Non-Assistance'!H36+'State Non-Assistance'!H36</f>
        <v>0</v>
      </c>
      <c r="I36" s="79">
        <f>'Federal Non-Assistance'!I36+'State Non-Assistance'!I36</f>
        <v>7669914</v>
      </c>
      <c r="J36" s="79">
        <f>'Federal Non-Assistance'!J36+'State Non-Assistance'!J36</f>
        <v>462737653</v>
      </c>
      <c r="K36" s="79">
        <f>'Federal Non-Assistance'!K36+'State Non-Assistance'!K36</f>
        <v>5938860</v>
      </c>
      <c r="L36" s="79">
        <f>'Federal Non-Assistance'!L36+'State Non-Assistance'!L36</f>
        <v>69122692</v>
      </c>
      <c r="M36" s="79">
        <f>'Federal Non-Assistance'!M36+'State Non-Assistance'!M36</f>
        <v>7069201</v>
      </c>
      <c r="N36" s="79">
        <f>'Federal Non-Assistance'!N36+'State Non-Assistance'!N36</f>
        <v>6840000</v>
      </c>
      <c r="O36" s="79">
        <f>'Federal Non-Assistance'!O36+'State Non-Assistance'!O36</f>
        <v>8517294</v>
      </c>
    </row>
    <row r="37" spans="1:15">
      <c r="A37" s="82" t="s">
        <v>42</v>
      </c>
      <c r="B37" s="79">
        <f t="shared" si="0"/>
        <v>110807717</v>
      </c>
      <c r="C37" s="79">
        <f>'Federal Non-Assistance'!C37+'State Non-Assistance'!C37</f>
        <v>8432634</v>
      </c>
      <c r="D37" s="79">
        <f>'Federal Non-Assistance'!D37+'State Non-Assistance'!D37</f>
        <v>5793808</v>
      </c>
      <c r="E37" s="79">
        <f>'Federal Non-Assistance'!E37+'State Non-Assistance'!E37</f>
        <v>31596</v>
      </c>
      <c r="F37" s="79">
        <f>'Federal Non-Assistance'!F37+'State Non-Assistance'!F37</f>
        <v>0</v>
      </c>
      <c r="G37" s="79">
        <f>'Federal Non-Assistance'!G37+'State Non-Assistance'!G37</f>
        <v>49800000</v>
      </c>
      <c r="H37" s="79">
        <f>'Federal Non-Assistance'!H37+'State Non-Assistance'!H37</f>
        <v>0</v>
      </c>
      <c r="I37" s="79">
        <f>'Federal Non-Assistance'!I37+'State Non-Assistance'!I37</f>
        <v>0</v>
      </c>
      <c r="J37" s="79">
        <f>'Federal Non-Assistance'!J37+'State Non-Assistance'!J37</f>
        <v>1731888</v>
      </c>
      <c r="K37" s="79">
        <f>'Federal Non-Assistance'!K37+'State Non-Assistance'!K37</f>
        <v>7645961</v>
      </c>
      <c r="L37" s="79">
        <f>'Federal Non-Assistance'!L37+'State Non-Assistance'!L37</f>
        <v>8827853</v>
      </c>
      <c r="M37" s="79">
        <f>'Federal Non-Assistance'!M37+'State Non-Assistance'!M37</f>
        <v>1422161</v>
      </c>
      <c r="N37" s="79">
        <f>'Federal Non-Assistance'!N37+'State Non-Assistance'!N37</f>
        <v>0</v>
      </c>
      <c r="O37" s="79">
        <f>'Federal Non-Assistance'!O37+'State Non-Assistance'!O37</f>
        <v>27121816</v>
      </c>
    </row>
    <row r="38" spans="1:15">
      <c r="A38" s="82" t="s">
        <v>43</v>
      </c>
      <c r="B38" s="79">
        <f t="shared" si="0"/>
        <v>3106844984</v>
      </c>
      <c r="C38" s="79">
        <f>'Federal Non-Assistance'!C38+'State Non-Assistance'!C38</f>
        <v>171218582</v>
      </c>
      <c r="D38" s="79">
        <f>'Federal Non-Assistance'!D38+'State Non-Assistance'!D38</f>
        <v>0</v>
      </c>
      <c r="E38" s="79">
        <f>'Federal Non-Assistance'!E38+'State Non-Assistance'!E38</f>
        <v>12493004</v>
      </c>
      <c r="F38" s="79">
        <f>'Federal Non-Assistance'!F38+'State Non-Assistance'!F38</f>
        <v>0</v>
      </c>
      <c r="G38" s="79">
        <f>'Federal Non-Assistance'!G38+'State Non-Assistance'!G38</f>
        <v>868990385</v>
      </c>
      <c r="H38" s="79">
        <f>'Federal Non-Assistance'!H38+'State Non-Assistance'!H38</f>
        <v>494980294</v>
      </c>
      <c r="I38" s="79">
        <f>'Federal Non-Assistance'!I38+'State Non-Assistance'!I38</f>
        <v>163587203</v>
      </c>
      <c r="J38" s="79">
        <f>'Federal Non-Assistance'!J38+'State Non-Assistance'!J38</f>
        <v>263621028</v>
      </c>
      <c r="K38" s="79">
        <f>'Federal Non-Assistance'!K38+'State Non-Assistance'!K38</f>
        <v>1965690</v>
      </c>
      <c r="L38" s="79">
        <f>'Federal Non-Assistance'!L38+'State Non-Assistance'!L38</f>
        <v>314560378</v>
      </c>
      <c r="M38" s="79">
        <f>'Federal Non-Assistance'!M38+'State Non-Assistance'!M38</f>
        <v>19073044</v>
      </c>
      <c r="N38" s="79">
        <f>'Federal Non-Assistance'!N38+'State Non-Assistance'!N38</f>
        <v>38946844</v>
      </c>
      <c r="O38" s="79">
        <f>'Federal Non-Assistance'!O38+'State Non-Assistance'!O38</f>
        <v>757408532</v>
      </c>
    </row>
    <row r="39" spans="1:15">
      <c r="A39" s="82" t="s">
        <v>44</v>
      </c>
      <c r="B39" s="79">
        <f t="shared" si="0"/>
        <v>553496919</v>
      </c>
      <c r="C39" s="79">
        <f>'Federal Non-Assistance'!C39+'State Non-Assistance'!C39</f>
        <v>94121607</v>
      </c>
      <c r="D39" s="79">
        <f>'Federal Non-Assistance'!D39+'State Non-Assistance'!D39</f>
        <v>101200029</v>
      </c>
      <c r="E39" s="79">
        <f>'Federal Non-Assistance'!E39+'State Non-Assistance'!E39</f>
        <v>5192147</v>
      </c>
      <c r="F39" s="79">
        <f>'Federal Non-Assistance'!F39+'State Non-Assistance'!F39</f>
        <v>3136</v>
      </c>
      <c r="G39" s="79">
        <f>'Federal Non-Assistance'!G39+'State Non-Assistance'!G39</f>
        <v>51426213</v>
      </c>
      <c r="H39" s="79">
        <f>'Federal Non-Assistance'!H39+'State Non-Assistance'!H39</f>
        <v>0</v>
      </c>
      <c r="I39" s="79">
        <f>'Federal Non-Assistance'!I39+'State Non-Assistance'!I39</f>
        <v>8624050</v>
      </c>
      <c r="J39" s="79">
        <f>'Federal Non-Assistance'!J39+'State Non-Assistance'!J39</f>
        <v>114923538</v>
      </c>
      <c r="K39" s="79">
        <f>'Federal Non-Assistance'!K39+'State Non-Assistance'!K39</f>
        <v>0</v>
      </c>
      <c r="L39" s="79">
        <f>'Federal Non-Assistance'!L39+'State Non-Assistance'!L39</f>
        <v>41908437</v>
      </c>
      <c r="M39" s="79">
        <f>'Federal Non-Assistance'!M39+'State Non-Assistance'!M39</f>
        <v>1616038</v>
      </c>
      <c r="N39" s="79">
        <f>'Federal Non-Assistance'!N39+'State Non-Assistance'!N39</f>
        <v>95737699</v>
      </c>
      <c r="O39" s="79">
        <f>'Federal Non-Assistance'!O39+'State Non-Assistance'!O39</f>
        <v>38744025</v>
      </c>
    </row>
    <row r="40" spans="1:15">
      <c r="A40" s="82" t="s">
        <v>45</v>
      </c>
      <c r="B40" s="79">
        <f t="shared" si="0"/>
        <v>14823828</v>
      </c>
      <c r="C40" s="79">
        <f>'Federal Non-Assistance'!C40+'State Non-Assistance'!C40</f>
        <v>4135536</v>
      </c>
      <c r="D40" s="79">
        <f>'Federal Non-Assistance'!D40+'State Non-Assistance'!D40</f>
        <v>0</v>
      </c>
      <c r="E40" s="79">
        <f>'Federal Non-Assistance'!E40+'State Non-Assistance'!E40</f>
        <v>514463</v>
      </c>
      <c r="F40" s="79">
        <f>'Federal Non-Assistance'!F40+'State Non-Assistance'!F40</f>
        <v>0</v>
      </c>
      <c r="G40" s="79">
        <f>'Federal Non-Assistance'!G40+'State Non-Assistance'!G40</f>
        <v>0</v>
      </c>
      <c r="H40" s="79">
        <f>'Federal Non-Assistance'!H40+'State Non-Assistance'!H40</f>
        <v>0</v>
      </c>
      <c r="I40" s="79">
        <f>'Federal Non-Assistance'!I40+'State Non-Assistance'!I40</f>
        <v>40049</v>
      </c>
      <c r="J40" s="79">
        <f>'Federal Non-Assistance'!J40+'State Non-Assistance'!J40</f>
        <v>0</v>
      </c>
      <c r="K40" s="79">
        <f>'Federal Non-Assistance'!K40+'State Non-Assistance'!K40</f>
        <v>2950749</v>
      </c>
      <c r="L40" s="79">
        <f>'Federal Non-Assistance'!L40+'State Non-Assistance'!L40</f>
        <v>3489646</v>
      </c>
      <c r="M40" s="79">
        <f>'Federal Non-Assistance'!M40+'State Non-Assistance'!M40</f>
        <v>662096</v>
      </c>
      <c r="N40" s="79">
        <f>'Federal Non-Assistance'!N40+'State Non-Assistance'!N40</f>
        <v>2885497</v>
      </c>
      <c r="O40" s="79">
        <f>'Federal Non-Assistance'!O40+'State Non-Assistance'!O40</f>
        <v>145792</v>
      </c>
    </row>
    <row r="41" spans="1:15">
      <c r="A41" s="82" t="s">
        <v>46</v>
      </c>
      <c r="B41" s="79">
        <f t="shared" si="0"/>
        <v>747359923</v>
      </c>
      <c r="C41" s="79">
        <f>'Federal Non-Assistance'!C41+'State Non-Assistance'!C41</f>
        <v>44169598</v>
      </c>
      <c r="D41" s="79">
        <f>'Federal Non-Assistance'!D41+'State Non-Assistance'!D41</f>
        <v>394995467</v>
      </c>
      <c r="E41" s="79">
        <f>'Federal Non-Assistance'!E41+'State Non-Assistance'!E41</f>
        <v>10358745</v>
      </c>
      <c r="F41" s="79">
        <f>'Federal Non-Assistance'!F41+'State Non-Assistance'!F41</f>
        <v>0</v>
      </c>
      <c r="G41" s="79">
        <f>'Federal Non-Assistance'!G41+'State Non-Assistance'!G41</f>
        <v>0</v>
      </c>
      <c r="H41" s="79">
        <f>'Federal Non-Assistance'!H41+'State Non-Assistance'!H41</f>
        <v>0</v>
      </c>
      <c r="I41" s="79">
        <f>'Federal Non-Assistance'!I41+'State Non-Assistance'!I41</f>
        <v>49956103</v>
      </c>
      <c r="J41" s="79">
        <f>'Federal Non-Assistance'!J41+'State Non-Assistance'!J41</f>
        <v>24358513</v>
      </c>
      <c r="K41" s="79">
        <f>'Federal Non-Assistance'!K41+'State Non-Assistance'!K41</f>
        <v>5721848</v>
      </c>
      <c r="L41" s="79">
        <f>'Federal Non-Assistance'!L41+'State Non-Assistance'!L41</f>
        <v>152481642</v>
      </c>
      <c r="M41" s="79">
        <f>'Federal Non-Assistance'!M41+'State Non-Assistance'!M41</f>
        <v>1940130</v>
      </c>
      <c r="N41" s="79">
        <f>'Federal Non-Assistance'!N41+'State Non-Assistance'!N41</f>
        <v>0</v>
      </c>
      <c r="O41" s="79">
        <f>'Federal Non-Assistance'!O41+'State Non-Assistance'!O41</f>
        <v>63377877</v>
      </c>
    </row>
    <row r="42" spans="1:15">
      <c r="A42" s="82" t="s">
        <v>47</v>
      </c>
      <c r="B42" s="79">
        <f t="shared" si="0"/>
        <v>104246800</v>
      </c>
      <c r="C42" s="79">
        <f>'Federal Non-Assistance'!C42+'State Non-Assistance'!C42</f>
        <v>1058277</v>
      </c>
      <c r="D42" s="79">
        <f>'Federal Non-Assistance'!D42+'State Non-Assistance'!D42</f>
        <v>37322444</v>
      </c>
      <c r="E42" s="79">
        <f>'Federal Non-Assistance'!E42+'State Non-Assistance'!E42</f>
        <v>0</v>
      </c>
      <c r="F42" s="79">
        <f>'Federal Non-Assistance'!F42+'State Non-Assistance'!F42</f>
        <v>0</v>
      </c>
      <c r="G42" s="79">
        <f>'Federal Non-Assistance'!G42+'State Non-Assistance'!G42</f>
        <v>0</v>
      </c>
      <c r="H42" s="79">
        <f>'Federal Non-Assistance'!H42+'State Non-Assistance'!H42</f>
        <v>0</v>
      </c>
      <c r="I42" s="79">
        <f>'Federal Non-Assistance'!I42+'State Non-Assistance'!I42</f>
        <v>4705465</v>
      </c>
      <c r="J42" s="79">
        <f>'Federal Non-Assistance'!J42+'State Non-Assistance'!J42</f>
        <v>1430112</v>
      </c>
      <c r="K42" s="79">
        <f>'Federal Non-Assistance'!K42+'State Non-Assistance'!K42</f>
        <v>7450749</v>
      </c>
      <c r="L42" s="79">
        <f>'Federal Non-Assistance'!L42+'State Non-Assistance'!L42</f>
        <v>20549625</v>
      </c>
      <c r="M42" s="79">
        <f>'Federal Non-Assistance'!M42+'State Non-Assistance'!M42</f>
        <v>2008435</v>
      </c>
      <c r="N42" s="79">
        <f>'Federal Non-Assistance'!N42+'State Non-Assistance'!N42</f>
        <v>0</v>
      </c>
      <c r="O42" s="79">
        <f>'Federal Non-Assistance'!O42+'State Non-Assistance'!O42</f>
        <v>29721693</v>
      </c>
    </row>
    <row r="43" spans="1:15">
      <c r="A43" s="82" t="s">
        <v>48</v>
      </c>
      <c r="B43" s="79">
        <f t="shared" si="0"/>
        <v>141092912</v>
      </c>
      <c r="C43" s="79">
        <f>'Federal Non-Assistance'!C43+'State Non-Assistance'!C43</f>
        <v>45163958</v>
      </c>
      <c r="D43" s="79">
        <f>'Federal Non-Assistance'!D43+'State Non-Assistance'!D43</f>
        <v>75690</v>
      </c>
      <c r="E43" s="79">
        <f>'Federal Non-Assistance'!E43+'State Non-Assistance'!E43</f>
        <v>499531</v>
      </c>
      <c r="F43" s="79">
        <f>'Federal Non-Assistance'!F43+'State Non-Assistance'!F43</f>
        <v>0</v>
      </c>
      <c r="G43" s="79">
        <f>'Federal Non-Assistance'!G43+'State Non-Assistance'!G43</f>
        <v>0</v>
      </c>
      <c r="H43" s="79">
        <f>'Federal Non-Assistance'!H43+'State Non-Assistance'!H43</f>
        <v>1591295</v>
      </c>
      <c r="I43" s="79">
        <f>'Federal Non-Assistance'!I43+'State Non-Assistance'!I43</f>
        <v>0</v>
      </c>
      <c r="J43" s="79">
        <f>'Federal Non-Assistance'!J43+'State Non-Assistance'!J43</f>
        <v>69430</v>
      </c>
      <c r="K43" s="79">
        <f>'Federal Non-Assistance'!K43+'State Non-Assistance'!K43</f>
        <v>0</v>
      </c>
      <c r="L43" s="79">
        <f>'Federal Non-Assistance'!L43+'State Non-Assistance'!L43</f>
        <v>20001937</v>
      </c>
      <c r="M43" s="79">
        <f>'Federal Non-Assistance'!M43+'State Non-Assistance'!M43</f>
        <v>4175492</v>
      </c>
      <c r="N43" s="79">
        <f>'Federal Non-Assistance'!N43+'State Non-Assistance'!N43</f>
        <v>0</v>
      </c>
      <c r="O43" s="79">
        <f>'Federal Non-Assistance'!O43+'State Non-Assistance'!O43</f>
        <v>69515579</v>
      </c>
    </row>
    <row r="44" spans="1:15">
      <c r="A44" s="82" t="s">
        <v>49</v>
      </c>
      <c r="B44" s="79">
        <f t="shared" si="0"/>
        <v>741541382</v>
      </c>
      <c r="C44" s="79">
        <f>'Federal Non-Assistance'!C44+'State Non-Assistance'!C44</f>
        <v>149181212</v>
      </c>
      <c r="D44" s="79">
        <f>'Federal Non-Assistance'!D44+'State Non-Assistance'!D44</f>
        <v>310999129</v>
      </c>
      <c r="E44" s="79">
        <f>'Federal Non-Assistance'!E44+'State Non-Assistance'!E44</f>
        <v>10862403</v>
      </c>
      <c r="F44" s="79">
        <f>'Federal Non-Assistance'!F44+'State Non-Assistance'!F44</f>
        <v>0</v>
      </c>
      <c r="G44" s="79">
        <f>'Federal Non-Assistance'!G44+'State Non-Assistance'!G44</f>
        <v>0</v>
      </c>
      <c r="H44" s="79">
        <f>'Federal Non-Assistance'!H44+'State Non-Assistance'!H44</f>
        <v>0</v>
      </c>
      <c r="I44" s="79">
        <f>'Federal Non-Assistance'!I44+'State Non-Assistance'!I44</f>
        <v>45610893</v>
      </c>
      <c r="J44" s="79">
        <f>'Federal Non-Assistance'!J44+'State Non-Assistance'!J44</f>
        <v>82138120</v>
      </c>
      <c r="K44" s="79">
        <f>'Federal Non-Assistance'!K44+'State Non-Assistance'!K44</f>
        <v>2175542</v>
      </c>
      <c r="L44" s="79">
        <f>'Federal Non-Assistance'!L44+'State Non-Assistance'!L44</f>
        <v>67645988</v>
      </c>
      <c r="M44" s="79">
        <f>'Federal Non-Assistance'!M44+'State Non-Assistance'!M44</f>
        <v>12777523</v>
      </c>
      <c r="N44" s="79">
        <f>'Federal Non-Assistance'!N44+'State Non-Assistance'!N44</f>
        <v>60390781</v>
      </c>
      <c r="O44" s="79">
        <f>'Federal Non-Assistance'!O44+'State Non-Assistance'!O44</f>
        <v>-240209</v>
      </c>
    </row>
    <row r="45" spans="1:15">
      <c r="A45" s="82" t="s">
        <v>50</v>
      </c>
      <c r="B45" s="79">
        <f t="shared" si="0"/>
        <v>104127921</v>
      </c>
      <c r="C45" s="79">
        <f>'Federal Non-Assistance'!C45+'State Non-Assistance'!C45</f>
        <v>9993998</v>
      </c>
      <c r="D45" s="79">
        <f>'Federal Non-Assistance'!D45+'State Non-Assistance'!D45</f>
        <v>12953512</v>
      </c>
      <c r="E45" s="79">
        <f>'Federal Non-Assistance'!E45+'State Non-Assistance'!E45</f>
        <v>3287584</v>
      </c>
      <c r="F45" s="79">
        <f>'Federal Non-Assistance'!F45+'State Non-Assistance'!F45</f>
        <v>0</v>
      </c>
      <c r="G45" s="79">
        <f>'Federal Non-Assistance'!G45+'State Non-Assistance'!G45</f>
        <v>5085656</v>
      </c>
      <c r="H45" s="79">
        <f>'Federal Non-Assistance'!H45+'State Non-Assistance'!H45</f>
        <v>5085144</v>
      </c>
      <c r="I45" s="79">
        <f>'Federal Non-Assistance'!I45+'State Non-Assistance'!I45</f>
        <v>0</v>
      </c>
      <c r="J45" s="79">
        <f>'Federal Non-Assistance'!J45+'State Non-Assistance'!J45</f>
        <v>0</v>
      </c>
      <c r="K45" s="79">
        <f>'Federal Non-Assistance'!K45+'State Non-Assistance'!K45</f>
        <v>0</v>
      </c>
      <c r="L45" s="79">
        <f>'Federal Non-Assistance'!L45+'State Non-Assistance'!L45</f>
        <v>11053080</v>
      </c>
      <c r="M45" s="79">
        <f>'Federal Non-Assistance'!M45+'State Non-Assistance'!M45</f>
        <v>2610849</v>
      </c>
      <c r="N45" s="79">
        <f>'Federal Non-Assistance'!N45+'State Non-Assistance'!N45</f>
        <v>805031</v>
      </c>
      <c r="O45" s="79">
        <f>'Federal Non-Assistance'!O45+'State Non-Assistance'!O45</f>
        <v>53253067</v>
      </c>
    </row>
    <row r="46" spans="1:15">
      <c r="A46" s="82" t="s">
        <v>51</v>
      </c>
      <c r="B46" s="79">
        <f t="shared" si="0"/>
        <v>198230175</v>
      </c>
      <c r="C46" s="79">
        <f>'Federal Non-Assistance'!C46+'State Non-Assistance'!C46</f>
        <v>17318775</v>
      </c>
      <c r="D46" s="79">
        <f>'Federal Non-Assistance'!D46+'State Non-Assistance'!D46</f>
        <v>15285268</v>
      </c>
      <c r="E46" s="79">
        <f>'Federal Non-Assistance'!E46+'State Non-Assistance'!E46</f>
        <v>66798</v>
      </c>
      <c r="F46" s="79">
        <f>'Federal Non-Assistance'!F46+'State Non-Assistance'!F46</f>
        <v>0</v>
      </c>
      <c r="G46" s="79">
        <f>'Federal Non-Assistance'!G46+'State Non-Assistance'!G46</f>
        <v>0</v>
      </c>
      <c r="H46" s="79">
        <f>'Federal Non-Assistance'!H46+'State Non-Assistance'!H46</f>
        <v>0</v>
      </c>
      <c r="I46" s="79">
        <f>'Federal Non-Assistance'!I46+'State Non-Assistance'!I46</f>
        <v>0</v>
      </c>
      <c r="J46" s="79">
        <f>'Federal Non-Assistance'!J46+'State Non-Assistance'!J46</f>
        <v>156119</v>
      </c>
      <c r="K46" s="79">
        <f>'Federal Non-Assistance'!K46+'State Non-Assistance'!K46</f>
        <v>0</v>
      </c>
      <c r="L46" s="79">
        <f>'Federal Non-Assistance'!L46+'State Non-Assistance'!L46</f>
        <v>10619722</v>
      </c>
      <c r="M46" s="79">
        <f>'Federal Non-Assistance'!M46+'State Non-Assistance'!M46</f>
        <v>3898663</v>
      </c>
      <c r="N46" s="79">
        <f>'Federal Non-Assistance'!N46+'State Non-Assistance'!N46</f>
        <v>0</v>
      </c>
      <c r="O46" s="79">
        <f>'Federal Non-Assistance'!O46+'State Non-Assistance'!O46</f>
        <v>150884830</v>
      </c>
    </row>
    <row r="47" spans="1:15">
      <c r="A47" s="82" t="s">
        <v>52</v>
      </c>
      <c r="B47" s="79">
        <f t="shared" si="0"/>
        <v>8415039</v>
      </c>
      <c r="C47" s="79">
        <f>'Federal Non-Assistance'!C47+'State Non-Assistance'!C47</f>
        <v>4041245</v>
      </c>
      <c r="D47" s="79">
        <f>'Federal Non-Assistance'!D47+'State Non-Assistance'!D47</f>
        <v>0</v>
      </c>
      <c r="E47" s="79">
        <f>'Federal Non-Assistance'!E47+'State Non-Assistance'!E47</f>
        <v>127268</v>
      </c>
      <c r="F47" s="79">
        <f>'Federal Non-Assistance'!F47+'State Non-Assistance'!F47</f>
        <v>0</v>
      </c>
      <c r="G47" s="79">
        <f>'Federal Non-Assistance'!G47+'State Non-Assistance'!G47</f>
        <v>0</v>
      </c>
      <c r="H47" s="79">
        <f>'Federal Non-Assistance'!H47+'State Non-Assistance'!H47</f>
        <v>0</v>
      </c>
      <c r="I47" s="79">
        <f>'Federal Non-Assistance'!I47+'State Non-Assistance'!I47</f>
        <v>582971</v>
      </c>
      <c r="J47" s="79">
        <f>'Federal Non-Assistance'!J47+'State Non-Assistance'!J47</f>
        <v>0</v>
      </c>
      <c r="K47" s="79">
        <f>'Federal Non-Assistance'!K47+'State Non-Assistance'!K47</f>
        <v>0</v>
      </c>
      <c r="L47" s="79">
        <f>'Federal Non-Assistance'!L47+'State Non-Assistance'!L47</f>
        <v>2824338</v>
      </c>
      <c r="M47" s="79">
        <f>'Federal Non-Assistance'!M47+'State Non-Assistance'!M47</f>
        <v>0</v>
      </c>
      <c r="N47" s="79">
        <f>'Federal Non-Assistance'!N47+'State Non-Assistance'!N47</f>
        <v>0</v>
      </c>
      <c r="O47" s="79">
        <f>'Federal Non-Assistance'!O47+'State Non-Assistance'!O47</f>
        <v>839217</v>
      </c>
    </row>
    <row r="48" spans="1:15">
      <c r="A48" s="82" t="s">
        <v>53</v>
      </c>
      <c r="B48" s="79">
        <f t="shared" si="0"/>
        <v>204685863</v>
      </c>
      <c r="C48" s="79">
        <f>'Federal Non-Assistance'!C48+'State Non-Assistance'!C48</f>
        <v>93111617</v>
      </c>
      <c r="D48" s="79">
        <f>'Federal Non-Assistance'!D48+'State Non-Assistance'!D48</f>
        <v>4136340</v>
      </c>
      <c r="E48" s="79">
        <f>'Federal Non-Assistance'!E48+'State Non-Assistance'!E48</f>
        <v>0</v>
      </c>
      <c r="F48" s="79">
        <f>'Federal Non-Assistance'!F48+'State Non-Assistance'!F48</f>
        <v>0</v>
      </c>
      <c r="G48" s="79">
        <f>'Federal Non-Assistance'!G48+'State Non-Assistance'!G48</f>
        <v>0</v>
      </c>
      <c r="H48" s="79">
        <f>'Federal Non-Assistance'!H48+'State Non-Assistance'!H48</f>
        <v>0</v>
      </c>
      <c r="I48" s="79">
        <f>'Federal Non-Assistance'!I48+'State Non-Assistance'!I48</f>
        <v>0</v>
      </c>
      <c r="J48" s="79">
        <f>'Federal Non-Assistance'!J48+'State Non-Assistance'!J48</f>
        <v>0</v>
      </c>
      <c r="K48" s="79">
        <f>'Federal Non-Assistance'!K48+'State Non-Assistance'!K48</f>
        <v>0</v>
      </c>
      <c r="L48" s="79">
        <f>'Federal Non-Assistance'!L48+'State Non-Assistance'!L48</f>
        <v>35148073</v>
      </c>
      <c r="M48" s="79">
        <f>'Federal Non-Assistance'!M48+'State Non-Assistance'!M48</f>
        <v>4928154</v>
      </c>
      <c r="N48" s="79">
        <f>'Federal Non-Assistance'!N48+'State Non-Assistance'!N48</f>
        <v>0</v>
      </c>
      <c r="O48" s="79">
        <f>'Federal Non-Assistance'!O48+'State Non-Assistance'!O48</f>
        <v>67361679</v>
      </c>
    </row>
    <row r="49" spans="1:15">
      <c r="A49" s="82" t="s">
        <v>54</v>
      </c>
      <c r="B49" s="79">
        <f t="shared" si="0"/>
        <v>651633512</v>
      </c>
      <c r="C49" s="79">
        <f>'Federal Non-Assistance'!C49+'State Non-Assistance'!C49</f>
        <v>85937585</v>
      </c>
      <c r="D49" s="79">
        <f>'Federal Non-Assistance'!D49+'State Non-Assistance'!D49</f>
        <v>26988605</v>
      </c>
      <c r="E49" s="79">
        <f>'Federal Non-Assistance'!E49+'State Non-Assistance'!E49</f>
        <v>6759194</v>
      </c>
      <c r="F49" s="79">
        <f>'Federal Non-Assistance'!F49+'State Non-Assistance'!F49</f>
        <v>31199</v>
      </c>
      <c r="G49" s="79">
        <f>'Federal Non-Assistance'!G49+'State Non-Assistance'!G49</f>
        <v>0</v>
      </c>
      <c r="H49" s="79">
        <f>'Federal Non-Assistance'!H49+'State Non-Assistance'!H49</f>
        <v>0</v>
      </c>
      <c r="I49" s="79">
        <f>'Federal Non-Assistance'!I49+'State Non-Assistance'!I49</f>
        <v>21124166</v>
      </c>
      <c r="J49" s="79">
        <f>'Federal Non-Assistance'!J49+'State Non-Assistance'!J49</f>
        <v>6243821</v>
      </c>
      <c r="K49" s="79">
        <f>'Federal Non-Assistance'!K49+'State Non-Assistance'!K49</f>
        <v>7452683</v>
      </c>
      <c r="L49" s="79">
        <f>'Federal Non-Assistance'!L49+'State Non-Assistance'!L49</f>
        <v>75480980</v>
      </c>
      <c r="M49" s="79">
        <f>'Federal Non-Assistance'!M49+'State Non-Assistance'!M49</f>
        <v>18211909</v>
      </c>
      <c r="N49" s="79">
        <f>'Federal Non-Assistance'!N49+'State Non-Assistance'!N49</f>
        <v>228132937</v>
      </c>
      <c r="O49" s="79">
        <f>'Federal Non-Assistance'!O49+'State Non-Assistance'!O49</f>
        <v>175270433</v>
      </c>
    </row>
    <row r="50" spans="1:15">
      <c r="A50" s="82" t="s">
        <v>55</v>
      </c>
      <c r="B50" s="79">
        <f t="shared" si="0"/>
        <v>75901485</v>
      </c>
      <c r="C50" s="79">
        <f>'Federal Non-Assistance'!C50+'State Non-Assistance'!C50</f>
        <v>30870767</v>
      </c>
      <c r="D50" s="79">
        <f>'Federal Non-Assistance'!D50+'State Non-Assistance'!D50</f>
        <v>4474924</v>
      </c>
      <c r="E50" s="79">
        <f>'Federal Non-Assistance'!E50+'State Non-Assistance'!E50</f>
        <v>0</v>
      </c>
      <c r="F50" s="79">
        <f>'Federal Non-Assistance'!F50+'State Non-Assistance'!F50</f>
        <v>0</v>
      </c>
      <c r="G50" s="79">
        <f>'Federal Non-Assistance'!G50+'State Non-Assistance'!G50</f>
        <v>0</v>
      </c>
      <c r="H50" s="79">
        <f>'Federal Non-Assistance'!H50+'State Non-Assistance'!H50</f>
        <v>0</v>
      </c>
      <c r="I50" s="79">
        <f>'Federal Non-Assistance'!I50+'State Non-Assistance'!I50</f>
        <v>4428204</v>
      </c>
      <c r="J50" s="79">
        <f>'Federal Non-Assistance'!J50+'State Non-Assistance'!J50</f>
        <v>3701336</v>
      </c>
      <c r="K50" s="79">
        <f>'Federal Non-Assistance'!K50+'State Non-Assistance'!K50</f>
        <v>3697972</v>
      </c>
      <c r="L50" s="79">
        <f>'Federal Non-Assistance'!L50+'State Non-Assistance'!L50</f>
        <v>10527358</v>
      </c>
      <c r="M50" s="79">
        <f>'Federal Non-Assistance'!M50+'State Non-Assistance'!M50</f>
        <v>1341145</v>
      </c>
      <c r="N50" s="79">
        <f>'Federal Non-Assistance'!N50+'State Non-Assistance'!N50</f>
        <v>0</v>
      </c>
      <c r="O50" s="79">
        <f>'Federal Non-Assistance'!O50+'State Non-Assistance'!O50</f>
        <v>16859779</v>
      </c>
    </row>
    <row r="51" spans="1:15">
      <c r="A51" s="82" t="s">
        <v>56</v>
      </c>
      <c r="B51" s="79">
        <f t="shared" si="0"/>
        <v>48559590</v>
      </c>
      <c r="C51" s="79">
        <f>'Federal Non-Assistance'!C51+'State Non-Assistance'!C51</f>
        <v>158645</v>
      </c>
      <c r="D51" s="79">
        <f>'Federal Non-Assistance'!D51+'State Non-Assistance'!D51</f>
        <v>17122782</v>
      </c>
      <c r="E51" s="79">
        <f>'Federal Non-Assistance'!E51+'State Non-Assistance'!E51</f>
        <v>0</v>
      </c>
      <c r="F51" s="79">
        <f>'Federal Non-Assistance'!F51+'State Non-Assistance'!F51</f>
        <v>0</v>
      </c>
      <c r="G51" s="79">
        <f>'Federal Non-Assistance'!G51+'State Non-Assistance'!G51</f>
        <v>20151139</v>
      </c>
      <c r="H51" s="79">
        <f>'Federal Non-Assistance'!H51+'State Non-Assistance'!H51</f>
        <v>0</v>
      </c>
      <c r="I51" s="79">
        <f>'Federal Non-Assistance'!I51+'State Non-Assistance'!I51</f>
        <v>4962265</v>
      </c>
      <c r="J51" s="79">
        <f>'Federal Non-Assistance'!J51+'State Non-Assistance'!J51</f>
        <v>0</v>
      </c>
      <c r="K51" s="79">
        <f>'Federal Non-Assistance'!K51+'State Non-Assistance'!K51</f>
        <v>0</v>
      </c>
      <c r="L51" s="79">
        <f>'Federal Non-Assistance'!L51+'State Non-Assistance'!L51</f>
        <v>5550804</v>
      </c>
      <c r="M51" s="79">
        <f>'Federal Non-Assistance'!M51+'State Non-Assistance'!M51</f>
        <v>613955</v>
      </c>
      <c r="N51" s="79">
        <f>'Federal Non-Assistance'!N51+'State Non-Assistance'!N51</f>
        <v>0</v>
      </c>
      <c r="O51" s="79">
        <f>'Federal Non-Assistance'!O51+'State Non-Assistance'!O51</f>
        <v>0</v>
      </c>
    </row>
    <row r="52" spans="1:15">
      <c r="A52" s="82" t="s">
        <v>57</v>
      </c>
      <c r="B52" s="79">
        <f t="shared" si="0"/>
        <v>164673576</v>
      </c>
      <c r="C52" s="79">
        <f>'Federal Non-Assistance'!C52+'State Non-Assistance'!C52</f>
        <v>52456565</v>
      </c>
      <c r="D52" s="79">
        <f>'Federal Non-Assistance'!D52+'State Non-Assistance'!D52</f>
        <v>21426315</v>
      </c>
      <c r="E52" s="79">
        <f>'Federal Non-Assistance'!E52+'State Non-Assistance'!E52</f>
        <v>8843794</v>
      </c>
      <c r="F52" s="79">
        <f>'Federal Non-Assistance'!F52+'State Non-Assistance'!F52</f>
        <v>1390</v>
      </c>
      <c r="G52" s="79">
        <f>'Federal Non-Assistance'!G52+'State Non-Assistance'!G52</f>
        <v>0</v>
      </c>
      <c r="H52" s="79">
        <f>'Federal Non-Assistance'!H52+'State Non-Assistance'!H52</f>
        <v>0</v>
      </c>
      <c r="I52" s="79">
        <f>'Federal Non-Assistance'!I52+'State Non-Assistance'!I52</f>
        <v>1811688</v>
      </c>
      <c r="J52" s="79">
        <f>'Federal Non-Assistance'!J52+'State Non-Assistance'!J52</f>
        <v>0</v>
      </c>
      <c r="K52" s="79">
        <f>'Federal Non-Assistance'!K52+'State Non-Assistance'!K52</f>
        <v>35973242</v>
      </c>
      <c r="L52" s="79">
        <f>'Federal Non-Assistance'!L52+'State Non-Assistance'!L52</f>
        <v>19272492</v>
      </c>
      <c r="M52" s="79">
        <f>'Federal Non-Assistance'!M52+'State Non-Assistance'!M52</f>
        <v>1758735</v>
      </c>
      <c r="N52" s="79">
        <f>'Federal Non-Assistance'!N52+'State Non-Assistance'!N52</f>
        <v>0</v>
      </c>
      <c r="O52" s="79">
        <f>'Federal Non-Assistance'!O52+'State Non-Assistance'!O52</f>
        <v>23129355</v>
      </c>
    </row>
    <row r="53" spans="1:15">
      <c r="A53" s="82" t="s">
        <v>58</v>
      </c>
      <c r="B53" s="79">
        <f t="shared" si="0"/>
        <v>757534561</v>
      </c>
      <c r="C53" s="79">
        <f>'Federal Non-Assistance'!C53+'State Non-Assistance'!C53</f>
        <v>115150698</v>
      </c>
      <c r="D53" s="79">
        <f>'Federal Non-Assistance'!D53+'State Non-Assistance'!D53</f>
        <v>91212184</v>
      </c>
      <c r="E53" s="79">
        <f>'Federal Non-Assistance'!E53+'State Non-Assistance'!E53</f>
        <v>3051153</v>
      </c>
      <c r="F53" s="79">
        <f>'Federal Non-Assistance'!F53+'State Non-Assistance'!F53</f>
        <v>0</v>
      </c>
      <c r="G53" s="79">
        <f>'Federal Non-Assistance'!G53+'State Non-Assistance'!G53</f>
        <v>0</v>
      </c>
      <c r="H53" s="79">
        <f>'Federal Non-Assistance'!H53+'State Non-Assistance'!H53</f>
        <v>0</v>
      </c>
      <c r="I53" s="79">
        <f>'Federal Non-Assistance'!I53+'State Non-Assistance'!I53</f>
        <v>33421813</v>
      </c>
      <c r="J53" s="79">
        <f>'Federal Non-Assistance'!J53+'State Non-Assistance'!J53</f>
        <v>225264456</v>
      </c>
      <c r="K53" s="79">
        <f>'Federal Non-Assistance'!K53+'State Non-Assistance'!K53</f>
        <v>0</v>
      </c>
      <c r="L53" s="79">
        <f>'Federal Non-Assistance'!L53+'State Non-Assistance'!L53</f>
        <v>32539201</v>
      </c>
      <c r="M53" s="79">
        <f>'Federal Non-Assistance'!M53+'State Non-Assistance'!M53</f>
        <v>9986985</v>
      </c>
      <c r="N53" s="79">
        <f>'Federal Non-Assistance'!N53+'State Non-Assistance'!N53</f>
        <v>11484593</v>
      </c>
      <c r="O53" s="79">
        <f>'Federal Non-Assistance'!O53+'State Non-Assistance'!O53</f>
        <v>235423478</v>
      </c>
    </row>
    <row r="54" spans="1:15">
      <c r="A54" s="263" t="s">
        <v>59</v>
      </c>
      <c r="B54" s="79">
        <f t="shared" si="0"/>
        <v>98249978</v>
      </c>
      <c r="C54" s="79">
        <f>'Federal Non-Assistance'!C54+'State Non-Assistance'!C54</f>
        <v>5858580</v>
      </c>
      <c r="D54" s="79">
        <f>'Federal Non-Assistance'!D54+'State Non-Assistance'!D54</f>
        <v>30176608</v>
      </c>
      <c r="E54" s="79">
        <f>'Federal Non-Assistance'!E54+'State Non-Assistance'!E54</f>
        <v>0</v>
      </c>
      <c r="F54" s="79">
        <f>'Federal Non-Assistance'!F54+'State Non-Assistance'!F54</f>
        <v>0</v>
      </c>
      <c r="G54" s="79">
        <f>'Federal Non-Assistance'!G54+'State Non-Assistance'!G54</f>
        <v>0</v>
      </c>
      <c r="H54" s="79">
        <f>'Federal Non-Assistance'!H54+'State Non-Assistance'!H54</f>
        <v>0</v>
      </c>
      <c r="I54" s="79">
        <f>'Federal Non-Assistance'!I54+'State Non-Assistance'!I54</f>
        <v>20488681</v>
      </c>
      <c r="J54" s="79">
        <f>'Federal Non-Assistance'!J54+'State Non-Assistance'!J54</f>
        <v>1898728</v>
      </c>
      <c r="K54" s="79">
        <f>'Federal Non-Assistance'!K54+'State Non-Assistance'!K54</f>
        <v>8371321</v>
      </c>
      <c r="L54" s="79">
        <f>'Federal Non-Assistance'!L54+'State Non-Assistance'!L54</f>
        <v>15783356</v>
      </c>
      <c r="M54" s="79">
        <f>'Federal Non-Assistance'!M54+'State Non-Assistance'!M54</f>
        <v>6382300</v>
      </c>
      <c r="N54" s="79">
        <f>'Federal Non-Assistance'!N54+'State Non-Assistance'!N54</f>
        <v>36930</v>
      </c>
      <c r="O54" s="79">
        <f>'Federal Non-Assistance'!O54+'State Non-Assistance'!O54</f>
        <v>9253474</v>
      </c>
    </row>
    <row r="55" spans="1:15">
      <c r="A55" s="82" t="s">
        <v>60</v>
      </c>
      <c r="B55" s="79">
        <f t="shared" si="0"/>
        <v>448801867</v>
      </c>
      <c r="C55" s="79">
        <f>'Federal Non-Assistance'!C55+'State Non-Assistance'!C55</f>
        <v>63059789</v>
      </c>
      <c r="D55" s="79">
        <f>'Federal Non-Assistance'!D55+'State Non-Assistance'!D55</f>
        <v>148970330</v>
      </c>
      <c r="E55" s="79">
        <f>'Federal Non-Assistance'!E55+'State Non-Assistance'!E55</f>
        <v>3980021</v>
      </c>
      <c r="F55" s="79">
        <f>'Federal Non-Assistance'!F55+'State Non-Assistance'!F55</f>
        <v>0</v>
      </c>
      <c r="G55" s="79">
        <f>'Federal Non-Assistance'!G55+'State Non-Assistance'!G55</f>
        <v>58682500</v>
      </c>
      <c r="H55" s="79">
        <f>'Federal Non-Assistance'!H55+'State Non-Assistance'!H55</f>
        <v>0</v>
      </c>
      <c r="I55" s="79">
        <f>'Federal Non-Assistance'!I55+'State Non-Assistance'!I55</f>
        <v>36349800</v>
      </c>
      <c r="J55" s="79">
        <f>'Federal Non-Assistance'!J55+'State Non-Assistance'!J55</f>
        <v>1616676</v>
      </c>
      <c r="K55" s="79">
        <f>'Federal Non-Assistance'!K55+'State Non-Assistance'!K55</f>
        <v>12988832</v>
      </c>
      <c r="L55" s="79">
        <f>'Federal Non-Assistance'!L55+'State Non-Assistance'!L55</f>
        <v>27469775</v>
      </c>
      <c r="M55" s="79">
        <f>'Federal Non-Assistance'!M55+'State Non-Assistance'!M55</f>
        <v>6672872</v>
      </c>
      <c r="N55" s="79">
        <f>'Federal Non-Assistance'!N55+'State Non-Assistance'!N55</f>
        <v>299129</v>
      </c>
      <c r="O55" s="79">
        <f>'Federal Non-Assistance'!O55+'State Non-Assistance'!O55</f>
        <v>88712143</v>
      </c>
    </row>
    <row r="56" spans="1:15">
      <c r="A56" s="82" t="s">
        <v>61</v>
      </c>
      <c r="B56" s="79">
        <f t="shared" si="0"/>
        <v>21687616</v>
      </c>
      <c r="C56" s="79">
        <f>'Federal Non-Assistance'!C56+'State Non-Assistance'!C56</f>
        <v>253811</v>
      </c>
      <c r="D56" s="79">
        <f>'Federal Non-Assistance'!D56+'State Non-Assistance'!D56</f>
        <v>2100000</v>
      </c>
      <c r="E56" s="79">
        <f>'Federal Non-Assistance'!E56+'State Non-Assistance'!E56</f>
        <v>0</v>
      </c>
      <c r="F56" s="79">
        <f>'Federal Non-Assistance'!F56+'State Non-Assistance'!F56</f>
        <v>0</v>
      </c>
      <c r="G56" s="79">
        <f>'Federal Non-Assistance'!G56+'State Non-Assistance'!G56</f>
        <v>0</v>
      </c>
      <c r="H56" s="79">
        <f>'Federal Non-Assistance'!H56+'State Non-Assistance'!H56</f>
        <v>0</v>
      </c>
      <c r="I56" s="79">
        <f>'Federal Non-Assistance'!I56+'State Non-Assistance'!I56</f>
        <v>0</v>
      </c>
      <c r="J56" s="79">
        <f>'Federal Non-Assistance'!J56+'State Non-Assistance'!J56</f>
        <v>0</v>
      </c>
      <c r="K56" s="79">
        <f>'Federal Non-Assistance'!K56+'State Non-Assistance'!K56</f>
        <v>0</v>
      </c>
      <c r="L56" s="79">
        <f>'Federal Non-Assistance'!L56+'State Non-Assistance'!L56</f>
        <v>777681</v>
      </c>
      <c r="M56" s="79">
        <f>'Federal Non-Assistance'!M56+'State Non-Assistance'!M56</f>
        <v>212580</v>
      </c>
      <c r="N56" s="79">
        <f>'Federal Non-Assistance'!N56+'State Non-Assistance'!N56</f>
        <v>0</v>
      </c>
      <c r="O56" s="79">
        <f>'Federal Non-Assistance'!O56+'State Non-Assistance'!O56</f>
        <v>18343544</v>
      </c>
    </row>
  </sheetData>
  <mergeCells count="2">
    <mergeCell ref="A1:O1"/>
    <mergeCell ref="A2:A4"/>
  </mergeCells>
  <pageMargins left="0.7" right="0.7" top="0.75" bottom="0.75" header="0.3" footer="0.3"/>
  <pageSetup scale="52"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pageSetUpPr fitToPage="1"/>
  </sheetPr>
  <dimension ref="A1:H56"/>
  <sheetViews>
    <sheetView workbookViewId="0">
      <selection activeCell="D11" sqref="D11"/>
    </sheetView>
  </sheetViews>
  <sheetFormatPr defaultRowHeight="15"/>
  <cols>
    <col min="1" max="1" width="21.28515625" customWidth="1"/>
    <col min="2" max="3" width="15.7109375" bestFit="1" customWidth="1"/>
    <col min="4" max="4" width="14.42578125" bestFit="1" customWidth="1"/>
    <col min="5" max="5" width="15.7109375" bestFit="1" customWidth="1"/>
    <col min="6" max="6" width="15.7109375" customWidth="1"/>
    <col min="7" max="7" width="13.85546875" customWidth="1"/>
    <col min="8" max="8" width="14.28515625" customWidth="1"/>
  </cols>
  <sheetData>
    <row r="1" spans="1:8">
      <c r="A1" s="524" t="s">
        <v>285</v>
      </c>
      <c r="B1" s="521"/>
      <c r="C1" s="521"/>
      <c r="D1" s="521"/>
      <c r="E1" s="521"/>
      <c r="F1" s="521"/>
      <c r="G1" s="521"/>
      <c r="H1" s="522"/>
    </row>
    <row r="2" spans="1:8">
      <c r="A2" s="523" t="s">
        <v>10</v>
      </c>
      <c r="B2" s="525" t="s">
        <v>284</v>
      </c>
      <c r="C2" s="526"/>
      <c r="D2" s="526"/>
      <c r="E2" s="527"/>
      <c r="F2" s="528" t="s">
        <v>275</v>
      </c>
      <c r="G2" s="526"/>
      <c r="H2" s="529"/>
    </row>
    <row r="3" spans="1:8" ht="29.25">
      <c r="A3" s="523"/>
      <c r="B3" s="278" t="s">
        <v>83</v>
      </c>
      <c r="C3" s="278" t="s">
        <v>71</v>
      </c>
      <c r="D3" s="278" t="s">
        <v>72</v>
      </c>
      <c r="E3" s="412" t="s">
        <v>73</v>
      </c>
      <c r="F3" s="453" t="s">
        <v>83</v>
      </c>
      <c r="G3" s="278" t="s">
        <v>70</v>
      </c>
      <c r="H3" s="278" t="s">
        <v>69</v>
      </c>
    </row>
    <row r="4" spans="1:8">
      <c r="A4" s="523"/>
      <c r="B4" s="3"/>
      <c r="C4" s="3"/>
      <c r="D4" s="3"/>
      <c r="E4" s="454"/>
      <c r="F4" s="34"/>
      <c r="G4" s="3"/>
      <c r="H4" s="3"/>
    </row>
    <row r="5" spans="1:8">
      <c r="A5" s="31" t="s">
        <v>77</v>
      </c>
      <c r="B5" s="79">
        <f>IF('Federal Non-A Subcategories'!B5+'State Non-A Subcategories'!B4=SUM(B6:B56),SUM(B6:B56),"ERROR")</f>
        <v>2648333987</v>
      </c>
      <c r="C5" s="79">
        <f>IF('Federal Non-A Subcategories'!C5+'State Non-A Subcategories'!C4=SUM(C6:C56),SUM(C6:C56),"ERROR")</f>
        <v>490695888</v>
      </c>
      <c r="D5" s="79">
        <f>IF('Federal Non-A Subcategories'!D5+'State Non-A Subcategories'!D4=SUM(D6:D56),SUM(D6:D56),"ERROR")</f>
        <v>327992167</v>
      </c>
      <c r="E5" s="88">
        <f>IF('Federal Non-A Subcategories'!E5+'State Non-A Subcategories'!E4=SUM(E6:E56),SUM(E6:E56),"ERROR")</f>
        <v>1829645932</v>
      </c>
      <c r="F5" s="58">
        <f>IF('Federal Non-A Subcategories'!F5+'State Non-A Subcategories'!F4=SUM(F6:F56),SUM(F6:F56),"ERROR")</f>
        <v>187457563</v>
      </c>
      <c r="G5" s="79">
        <f>IF('Federal Non-A Subcategories'!G5+'State Non-A Subcategories'!G4=SUM(G6:G56),SUM(G6:G56),"ERROR")</f>
        <v>15177192</v>
      </c>
      <c r="H5" s="79">
        <f>IF('Federal Non-A Subcategories'!H5+'State Non-A Subcategories'!H4=SUM(H6:H56),SUM(H6:H56),"ERROR")</f>
        <v>172280371</v>
      </c>
    </row>
    <row r="6" spans="1:8">
      <c r="A6" s="31" t="s">
        <v>11</v>
      </c>
      <c r="B6" s="79">
        <f>SUM(C6:E6)</f>
        <v>24141574</v>
      </c>
      <c r="C6" s="79">
        <f>'Federal Non-A Subcategories'!C6+'State Non-A Subcategories'!C5</f>
        <v>0</v>
      </c>
      <c r="D6" s="79">
        <f>'Federal Non-A Subcategories'!D6+'State Non-A Subcategories'!D5</f>
        <v>779739</v>
      </c>
      <c r="E6" s="88">
        <f>'Federal Non-A Subcategories'!E6+'State Non-A Subcategories'!E5</f>
        <v>23361835</v>
      </c>
      <c r="F6" s="58">
        <f>SUM(G6:H6)</f>
        <v>987603</v>
      </c>
      <c r="G6" s="79">
        <f>'Federal Non-A Subcategories'!G6+'State Non-A Subcategories'!G5</f>
        <v>985348</v>
      </c>
      <c r="H6" s="79">
        <f>'Federal Non-A Subcategories'!H6+'State Non-A Subcategories'!H5</f>
        <v>2255</v>
      </c>
    </row>
    <row r="7" spans="1:8">
      <c r="A7" s="18" t="s">
        <v>12</v>
      </c>
      <c r="B7" s="79">
        <f t="shared" ref="B7:B56" si="0">SUM(C7:E7)</f>
        <v>12501793</v>
      </c>
      <c r="C7" s="79">
        <f>'Federal Non-A Subcategories'!C7+'State Non-A Subcategories'!C6</f>
        <v>148939</v>
      </c>
      <c r="D7" s="79">
        <f>'Federal Non-A Subcategories'!D7+'State Non-A Subcategories'!D6</f>
        <v>0</v>
      </c>
      <c r="E7" s="88">
        <f>'Federal Non-A Subcategories'!E7+'State Non-A Subcategories'!E6</f>
        <v>12352854</v>
      </c>
      <c r="F7" s="58">
        <f t="shared" ref="F7:F56" si="1">SUM(G7:H7)</f>
        <v>153010</v>
      </c>
      <c r="G7" s="79">
        <f>'Federal Non-A Subcategories'!G7+'State Non-A Subcategories'!G6</f>
        <v>0</v>
      </c>
      <c r="H7" s="79">
        <f>'Federal Non-A Subcategories'!H7+'State Non-A Subcategories'!H6</f>
        <v>153010</v>
      </c>
    </row>
    <row r="8" spans="1:8">
      <c r="A8" s="18" t="s">
        <v>13</v>
      </c>
      <c r="B8" s="79">
        <f t="shared" si="0"/>
        <v>7690077</v>
      </c>
      <c r="C8" s="79">
        <f>'Federal Non-A Subcategories'!C8+'State Non-A Subcategories'!C7</f>
        <v>89585</v>
      </c>
      <c r="D8" s="79">
        <f>'Federal Non-A Subcategories'!D8+'State Non-A Subcategories'!D7</f>
        <v>-111748</v>
      </c>
      <c r="E8" s="88">
        <f>'Federal Non-A Subcategories'!E8+'State Non-A Subcategories'!E7</f>
        <v>7712240</v>
      </c>
      <c r="F8" s="58">
        <f t="shared" si="1"/>
        <v>-73933</v>
      </c>
      <c r="G8" s="79">
        <f>'Federal Non-A Subcategories'!G8+'State Non-A Subcategories'!G7</f>
        <v>0</v>
      </c>
      <c r="H8" s="79">
        <f>'Federal Non-A Subcategories'!H8+'State Non-A Subcategories'!H7</f>
        <v>-73933</v>
      </c>
    </row>
    <row r="9" spans="1:8">
      <c r="A9" s="18" t="s">
        <v>14</v>
      </c>
      <c r="B9" s="79">
        <f t="shared" si="0"/>
        <v>28072915</v>
      </c>
      <c r="C9" s="79">
        <f>'Federal Non-A Subcategories'!C9+'State Non-A Subcategories'!C8</f>
        <v>100866</v>
      </c>
      <c r="D9" s="79">
        <f>'Federal Non-A Subcategories'!D9+'State Non-A Subcategories'!D8</f>
        <v>8243415</v>
      </c>
      <c r="E9" s="88">
        <f>'Federal Non-A Subcategories'!E9+'State Non-A Subcategories'!E8</f>
        <v>19728634</v>
      </c>
      <c r="F9" s="58">
        <f t="shared" si="1"/>
        <v>3524445</v>
      </c>
      <c r="G9" s="79">
        <f>'Federal Non-A Subcategories'!G9+'State Non-A Subcategories'!G8</f>
        <v>0</v>
      </c>
      <c r="H9" s="79">
        <f>'Federal Non-A Subcategories'!H9+'State Non-A Subcategories'!H8</f>
        <v>3524445</v>
      </c>
    </row>
    <row r="10" spans="1:8">
      <c r="A10" s="18" t="s">
        <v>15</v>
      </c>
      <c r="B10" s="79">
        <f t="shared" si="0"/>
        <v>627035354</v>
      </c>
      <c r="C10" s="79">
        <f>'Federal Non-A Subcategories'!C10+'State Non-A Subcategories'!C9</f>
        <v>76672553</v>
      </c>
      <c r="D10" s="79">
        <f>'Federal Non-A Subcategories'!D10+'State Non-A Subcategories'!D9</f>
        <v>62225243</v>
      </c>
      <c r="E10" s="88">
        <f>'Federal Non-A Subcategories'!E10+'State Non-A Subcategories'!E9</f>
        <v>488137558</v>
      </c>
      <c r="F10" s="58">
        <f t="shared" si="1"/>
        <v>56689931</v>
      </c>
      <c r="G10" s="79">
        <f>'Federal Non-A Subcategories'!G10+'State Non-A Subcategories'!G9</f>
        <v>122284</v>
      </c>
      <c r="H10" s="79">
        <f>'Federal Non-A Subcategories'!H10+'State Non-A Subcategories'!H9</f>
        <v>56567647</v>
      </c>
    </row>
    <row r="11" spans="1:8">
      <c r="A11" s="18" t="s">
        <v>16</v>
      </c>
      <c r="B11" s="79">
        <f t="shared" si="0"/>
        <v>5677317</v>
      </c>
      <c r="C11" s="79">
        <f>'Federal Non-A Subcategories'!C11+'State Non-A Subcategories'!C10</f>
        <v>4665874</v>
      </c>
      <c r="D11" s="79">
        <f>'Federal Non-A Subcategories'!D11+'State Non-A Subcategories'!D10</f>
        <v>778625</v>
      </c>
      <c r="E11" s="88">
        <f>'Federal Non-A Subcategories'!E11+'State Non-A Subcategories'!E10</f>
        <v>232818</v>
      </c>
      <c r="F11" s="58">
        <f t="shared" si="1"/>
        <v>946944</v>
      </c>
      <c r="G11" s="79">
        <f>'Federal Non-A Subcategories'!G11+'State Non-A Subcategories'!G10</f>
        <v>0</v>
      </c>
      <c r="H11" s="79">
        <f>'Federal Non-A Subcategories'!H11+'State Non-A Subcategories'!H10</f>
        <v>946944</v>
      </c>
    </row>
    <row r="12" spans="1:8">
      <c r="A12" s="18" t="s">
        <v>17</v>
      </c>
      <c r="B12" s="79">
        <f t="shared" si="0"/>
        <v>16989761</v>
      </c>
      <c r="C12" s="79">
        <f>'Federal Non-A Subcategories'!C12+'State Non-A Subcategories'!C11</f>
        <v>-109550</v>
      </c>
      <c r="D12" s="79">
        <f>'Federal Non-A Subcategories'!D12+'State Non-A Subcategories'!D11</f>
        <v>55566</v>
      </c>
      <c r="E12" s="88">
        <f>'Federal Non-A Subcategories'!E12+'State Non-A Subcategories'!E11</f>
        <v>17043745</v>
      </c>
      <c r="F12" s="58">
        <f t="shared" si="1"/>
        <v>5117238</v>
      </c>
      <c r="G12" s="79">
        <f>'Federal Non-A Subcategories'!G12+'State Non-A Subcategories'!G11</f>
        <v>5117238</v>
      </c>
      <c r="H12" s="79">
        <f>'Federal Non-A Subcategories'!H12+'State Non-A Subcategories'!H11</f>
        <v>0</v>
      </c>
    </row>
    <row r="13" spans="1:8">
      <c r="A13" s="18" t="s">
        <v>18</v>
      </c>
      <c r="B13" s="79">
        <f t="shared" si="0"/>
        <v>1278432</v>
      </c>
      <c r="C13" s="79">
        <f>'Federal Non-A Subcategories'!C13+'State Non-A Subcategories'!C12</f>
        <v>1264</v>
      </c>
      <c r="D13" s="79">
        <f>'Federal Non-A Subcategories'!D13+'State Non-A Subcategories'!D12</f>
        <v>785266</v>
      </c>
      <c r="E13" s="88">
        <f>'Federal Non-A Subcategories'!E13+'State Non-A Subcategories'!E12</f>
        <v>491902</v>
      </c>
      <c r="F13" s="58">
        <f t="shared" si="1"/>
        <v>388000</v>
      </c>
      <c r="G13" s="79">
        <f>'Federal Non-A Subcategories'!G13+'State Non-A Subcategories'!G12</f>
        <v>388000</v>
      </c>
      <c r="H13" s="79">
        <f>'Federal Non-A Subcategories'!H13+'State Non-A Subcategories'!H12</f>
        <v>0</v>
      </c>
    </row>
    <row r="14" spans="1:8">
      <c r="A14" s="18" t="s">
        <v>19</v>
      </c>
      <c r="B14" s="79">
        <f t="shared" si="0"/>
        <v>22892963</v>
      </c>
      <c r="C14" s="79">
        <f>'Federal Non-A Subcategories'!C14+'State Non-A Subcategories'!C13</f>
        <v>8079755</v>
      </c>
      <c r="D14" s="79">
        <f>'Federal Non-A Subcategories'!D14+'State Non-A Subcategories'!D13</f>
        <v>2567120</v>
      </c>
      <c r="E14" s="88">
        <f>'Federal Non-A Subcategories'!E14+'State Non-A Subcategories'!E13</f>
        <v>12246088</v>
      </c>
      <c r="F14" s="58">
        <f t="shared" si="1"/>
        <v>0</v>
      </c>
      <c r="G14" s="79">
        <f>'Federal Non-A Subcategories'!G14+'State Non-A Subcategories'!G13</f>
        <v>0</v>
      </c>
      <c r="H14" s="79">
        <f>'Federal Non-A Subcategories'!H14+'State Non-A Subcategories'!H13</f>
        <v>0</v>
      </c>
    </row>
    <row r="15" spans="1:8">
      <c r="A15" s="18" t="s">
        <v>20</v>
      </c>
      <c r="B15" s="79">
        <f t="shared" si="0"/>
        <v>73674047</v>
      </c>
      <c r="C15" s="79">
        <f>'Federal Non-A Subcategories'!C15+'State Non-A Subcategories'!C14</f>
        <v>9907954</v>
      </c>
      <c r="D15" s="79">
        <f>'Federal Non-A Subcategories'!D15+'State Non-A Subcategories'!D14</f>
        <v>4376551</v>
      </c>
      <c r="E15" s="88">
        <f>'Federal Non-A Subcategories'!E15+'State Non-A Subcategories'!E14</f>
        <v>59389542</v>
      </c>
      <c r="F15" s="58">
        <f t="shared" si="1"/>
        <v>4451712</v>
      </c>
      <c r="G15" s="79">
        <f>'Federal Non-A Subcategories'!G15+'State Non-A Subcategories'!G14</f>
        <v>0</v>
      </c>
      <c r="H15" s="79">
        <f>'Federal Non-A Subcategories'!H15+'State Non-A Subcategories'!H14</f>
        <v>4451712</v>
      </c>
    </row>
    <row r="16" spans="1:8">
      <c r="A16" s="18" t="s">
        <v>21</v>
      </c>
      <c r="B16" s="79">
        <f t="shared" si="0"/>
        <v>23335201</v>
      </c>
      <c r="C16" s="79">
        <f>'Federal Non-A Subcategories'!C16+'State Non-A Subcategories'!C15</f>
        <v>5998368</v>
      </c>
      <c r="D16" s="79">
        <f>'Federal Non-A Subcategories'!D16+'State Non-A Subcategories'!D15</f>
        <v>1412216</v>
      </c>
      <c r="E16" s="88">
        <f>'Federal Non-A Subcategories'!E16+'State Non-A Subcategories'!E15</f>
        <v>15924617</v>
      </c>
      <c r="F16" s="58">
        <f t="shared" si="1"/>
        <v>1147768</v>
      </c>
      <c r="G16" s="79">
        <f>'Federal Non-A Subcategories'!G16+'State Non-A Subcategories'!G15</f>
        <v>0</v>
      </c>
      <c r="H16" s="79">
        <f>'Federal Non-A Subcategories'!H16+'State Non-A Subcategories'!H15</f>
        <v>1147768</v>
      </c>
    </row>
    <row r="17" spans="1:8">
      <c r="A17" s="18" t="s">
        <v>22</v>
      </c>
      <c r="B17" s="79">
        <f t="shared" si="0"/>
        <v>132963389</v>
      </c>
      <c r="C17" s="79">
        <f>'Federal Non-A Subcategories'!C17+'State Non-A Subcategories'!C16</f>
        <v>7552301</v>
      </c>
      <c r="D17" s="79">
        <f>'Federal Non-A Subcategories'!D17+'State Non-A Subcategories'!D16</f>
        <v>57730920</v>
      </c>
      <c r="E17" s="88">
        <f>'Federal Non-A Subcategories'!E17+'State Non-A Subcategories'!E16</f>
        <v>67680168</v>
      </c>
      <c r="F17" s="58">
        <f t="shared" si="1"/>
        <v>1892050</v>
      </c>
      <c r="G17" s="79">
        <f>'Federal Non-A Subcategories'!G17+'State Non-A Subcategories'!G16</f>
        <v>0</v>
      </c>
      <c r="H17" s="79">
        <f>'Federal Non-A Subcategories'!H17+'State Non-A Subcategories'!H16</f>
        <v>1892050</v>
      </c>
    </row>
    <row r="18" spans="1:8">
      <c r="A18" s="18" t="s">
        <v>23</v>
      </c>
      <c r="B18" s="79">
        <f t="shared" si="0"/>
        <v>9118752</v>
      </c>
      <c r="C18" s="79">
        <f>'Federal Non-A Subcategories'!C18+'State Non-A Subcategories'!C17</f>
        <v>1397510</v>
      </c>
      <c r="D18" s="79">
        <f>'Federal Non-A Subcategories'!D18+'State Non-A Subcategories'!D17</f>
        <v>55694</v>
      </c>
      <c r="E18" s="88">
        <f>'Federal Non-A Subcategories'!E18+'State Non-A Subcategories'!E17</f>
        <v>7665548</v>
      </c>
      <c r="F18" s="58">
        <f t="shared" si="1"/>
        <v>216256</v>
      </c>
      <c r="G18" s="79">
        <f>'Federal Non-A Subcategories'!G18+'State Non-A Subcategories'!G17</f>
        <v>216256</v>
      </c>
      <c r="H18" s="79">
        <f>'Federal Non-A Subcategories'!H18+'State Non-A Subcategories'!H17</f>
        <v>0</v>
      </c>
    </row>
    <row r="19" spans="1:8">
      <c r="A19" s="18" t="s">
        <v>24</v>
      </c>
      <c r="B19" s="79">
        <f t="shared" si="0"/>
        <v>180182414</v>
      </c>
      <c r="C19" s="79">
        <f>'Federal Non-A Subcategories'!C19+'State Non-A Subcategories'!C18</f>
        <v>130195366</v>
      </c>
      <c r="D19" s="79">
        <f>'Federal Non-A Subcategories'!D19+'State Non-A Subcategories'!D18</f>
        <v>30147703</v>
      </c>
      <c r="E19" s="88">
        <f>'Federal Non-A Subcategories'!E19+'State Non-A Subcategories'!E18</f>
        <v>19839345</v>
      </c>
      <c r="F19" s="58">
        <f t="shared" si="1"/>
        <v>488599</v>
      </c>
      <c r="G19" s="79">
        <f>'Federal Non-A Subcategories'!G19+'State Non-A Subcategories'!G18</f>
        <v>0</v>
      </c>
      <c r="H19" s="79">
        <f>'Federal Non-A Subcategories'!H19+'State Non-A Subcategories'!H18</f>
        <v>488599</v>
      </c>
    </row>
    <row r="20" spans="1:8">
      <c r="A20" s="18" t="s">
        <v>25</v>
      </c>
      <c r="B20" s="79">
        <f t="shared" si="0"/>
        <v>16016687</v>
      </c>
      <c r="C20" s="79">
        <f>'Federal Non-A Subcategories'!C20+'State Non-A Subcategories'!C19</f>
        <v>0</v>
      </c>
      <c r="D20" s="79">
        <f>'Federal Non-A Subcategories'!D20+'State Non-A Subcategories'!D19</f>
        <v>15759914</v>
      </c>
      <c r="E20" s="88">
        <f>'Federal Non-A Subcategories'!E20+'State Non-A Subcategories'!E19</f>
        <v>256773</v>
      </c>
      <c r="F20" s="58">
        <f t="shared" si="1"/>
        <v>0</v>
      </c>
      <c r="G20" s="79">
        <f>'Federal Non-A Subcategories'!G20+'State Non-A Subcategories'!G19</f>
        <v>0</v>
      </c>
      <c r="H20" s="79">
        <f>'Federal Non-A Subcategories'!H20+'State Non-A Subcategories'!H19</f>
        <v>0</v>
      </c>
    </row>
    <row r="21" spans="1:8">
      <c r="A21" s="18" t="s">
        <v>26</v>
      </c>
      <c r="B21" s="79">
        <f t="shared" si="0"/>
        <v>18747543</v>
      </c>
      <c r="C21" s="79">
        <f>'Federal Non-A Subcategories'!C21+'State Non-A Subcategories'!C20</f>
        <v>21551</v>
      </c>
      <c r="D21" s="79">
        <f>'Federal Non-A Subcategories'!D21+'State Non-A Subcategories'!D20</f>
        <v>168181</v>
      </c>
      <c r="E21" s="88">
        <f>'Federal Non-A Subcategories'!E21+'State Non-A Subcategories'!E20</f>
        <v>18557811</v>
      </c>
      <c r="F21" s="58">
        <f t="shared" si="1"/>
        <v>2273576</v>
      </c>
      <c r="G21" s="79">
        <f>'Federal Non-A Subcategories'!G21+'State Non-A Subcategories'!G20</f>
        <v>14</v>
      </c>
      <c r="H21" s="79">
        <f>'Federal Non-A Subcategories'!H21+'State Non-A Subcategories'!H20</f>
        <v>2273562</v>
      </c>
    </row>
    <row r="22" spans="1:8">
      <c r="A22" s="18" t="s">
        <v>27</v>
      </c>
      <c r="B22" s="79">
        <f t="shared" si="0"/>
        <v>1472722</v>
      </c>
      <c r="C22" s="79">
        <f>'Federal Non-A Subcategories'!C22+'State Non-A Subcategories'!C21</f>
        <v>0</v>
      </c>
      <c r="D22" s="79">
        <f>'Federal Non-A Subcategories'!D22+'State Non-A Subcategories'!D21</f>
        <v>1371865</v>
      </c>
      <c r="E22" s="88">
        <f>'Federal Non-A Subcategories'!E22+'State Non-A Subcategories'!E21</f>
        <v>100857</v>
      </c>
      <c r="F22" s="58">
        <f t="shared" si="1"/>
        <v>2144825</v>
      </c>
      <c r="G22" s="79">
        <f>'Federal Non-A Subcategories'!G22+'State Non-A Subcategories'!G21</f>
        <v>0</v>
      </c>
      <c r="H22" s="79">
        <f>'Federal Non-A Subcategories'!H22+'State Non-A Subcategories'!H21</f>
        <v>2144825</v>
      </c>
    </row>
    <row r="23" spans="1:8">
      <c r="A23" s="18" t="s">
        <v>28</v>
      </c>
      <c r="B23" s="79">
        <f t="shared" si="0"/>
        <v>30690037</v>
      </c>
      <c r="C23" s="79">
        <f>'Federal Non-A Subcategories'!C23+'State Non-A Subcategories'!C22</f>
        <v>7366467</v>
      </c>
      <c r="D23" s="79">
        <f>'Federal Non-A Subcategories'!D23+'State Non-A Subcategories'!D22</f>
        <v>1603213</v>
      </c>
      <c r="E23" s="88">
        <f>'Federal Non-A Subcategories'!E23+'State Non-A Subcategories'!E22</f>
        <v>21720357</v>
      </c>
      <c r="F23" s="58">
        <f t="shared" si="1"/>
        <v>5488850</v>
      </c>
      <c r="G23" s="79">
        <f>'Federal Non-A Subcategories'!G23+'State Non-A Subcategories'!G22</f>
        <v>0</v>
      </c>
      <c r="H23" s="79">
        <f>'Federal Non-A Subcategories'!H23+'State Non-A Subcategories'!H22</f>
        <v>5488850</v>
      </c>
    </row>
    <row r="24" spans="1:8">
      <c r="A24" s="18" t="s">
        <v>29</v>
      </c>
      <c r="B24" s="79">
        <f t="shared" si="0"/>
        <v>7871725</v>
      </c>
      <c r="C24" s="79">
        <f>'Federal Non-A Subcategories'!C24+'State Non-A Subcategories'!C23</f>
        <v>0</v>
      </c>
      <c r="D24" s="79">
        <f>'Federal Non-A Subcategories'!D24+'State Non-A Subcategories'!D23</f>
        <v>6988686</v>
      </c>
      <c r="E24" s="88">
        <f>'Federal Non-A Subcategories'!E24+'State Non-A Subcategories'!E23</f>
        <v>883039</v>
      </c>
      <c r="F24" s="58">
        <f t="shared" si="1"/>
        <v>2956649</v>
      </c>
      <c r="G24" s="79">
        <f>'Federal Non-A Subcategories'!G24+'State Non-A Subcategories'!G23</f>
        <v>-45924</v>
      </c>
      <c r="H24" s="79">
        <f>'Federal Non-A Subcategories'!H24+'State Non-A Subcategories'!H23</f>
        <v>3002573</v>
      </c>
    </row>
    <row r="25" spans="1:8">
      <c r="A25" s="18" t="s">
        <v>30</v>
      </c>
      <c r="B25" s="79">
        <f t="shared" si="0"/>
        <v>11575430</v>
      </c>
      <c r="C25" s="79">
        <f>'Federal Non-A Subcategories'!C25+'State Non-A Subcategories'!C24</f>
        <v>0</v>
      </c>
      <c r="D25" s="79">
        <f>'Federal Non-A Subcategories'!D25+'State Non-A Subcategories'!D24</f>
        <v>733448</v>
      </c>
      <c r="E25" s="88">
        <f>'Federal Non-A Subcategories'!E25+'State Non-A Subcategories'!E24</f>
        <v>10841982</v>
      </c>
      <c r="F25" s="58">
        <f t="shared" si="1"/>
        <v>2710176</v>
      </c>
      <c r="G25" s="79">
        <f>'Federal Non-A Subcategories'!G25+'State Non-A Subcategories'!G24</f>
        <v>0</v>
      </c>
      <c r="H25" s="79">
        <f>'Federal Non-A Subcategories'!H25+'State Non-A Subcategories'!H24</f>
        <v>2710176</v>
      </c>
    </row>
    <row r="26" spans="1:8">
      <c r="A26" s="18" t="s">
        <v>31</v>
      </c>
      <c r="B26" s="79">
        <f t="shared" si="0"/>
        <v>36671885</v>
      </c>
      <c r="C26" s="79">
        <f>'Federal Non-A Subcategories'!C26+'State Non-A Subcategories'!C25</f>
        <v>6743469</v>
      </c>
      <c r="D26" s="79">
        <f>'Federal Non-A Subcategories'!D26+'State Non-A Subcategories'!D25</f>
        <v>2476932</v>
      </c>
      <c r="E26" s="88">
        <f>'Federal Non-A Subcategories'!E26+'State Non-A Subcategories'!E25</f>
        <v>27451484</v>
      </c>
      <c r="F26" s="58">
        <f t="shared" si="1"/>
        <v>8289501</v>
      </c>
      <c r="G26" s="79">
        <f>'Federal Non-A Subcategories'!G26+'State Non-A Subcategories'!G25</f>
        <v>2202333</v>
      </c>
      <c r="H26" s="79">
        <f>'Federal Non-A Subcategories'!H26+'State Non-A Subcategories'!H25</f>
        <v>6087168</v>
      </c>
    </row>
    <row r="27" spans="1:8">
      <c r="A27" s="18" t="s">
        <v>32</v>
      </c>
      <c r="B27" s="79">
        <f t="shared" si="0"/>
        <v>12610487</v>
      </c>
      <c r="C27" s="79">
        <f>'Federal Non-A Subcategories'!C27+'State Non-A Subcategories'!C26</f>
        <v>3436883</v>
      </c>
      <c r="D27" s="79">
        <f>'Federal Non-A Subcategories'!D27+'State Non-A Subcategories'!D26</f>
        <v>8571481</v>
      </c>
      <c r="E27" s="88">
        <f>'Federal Non-A Subcategories'!E27+'State Non-A Subcategories'!E26</f>
        <v>602123</v>
      </c>
      <c r="F27" s="58">
        <f t="shared" si="1"/>
        <v>0</v>
      </c>
      <c r="G27" s="79">
        <f>'Federal Non-A Subcategories'!G27+'State Non-A Subcategories'!G26</f>
        <v>0</v>
      </c>
      <c r="H27" s="79">
        <f>'Federal Non-A Subcategories'!H27+'State Non-A Subcategories'!H26</f>
        <v>0</v>
      </c>
    </row>
    <row r="28" spans="1:8">
      <c r="A28" s="18" t="s">
        <v>33</v>
      </c>
      <c r="B28" s="79">
        <f t="shared" si="0"/>
        <v>83918337</v>
      </c>
      <c r="C28" s="79">
        <f>'Federal Non-A Subcategories'!C28+'State Non-A Subcategories'!C27</f>
        <v>575248</v>
      </c>
      <c r="D28" s="79">
        <f>'Federal Non-A Subcategories'!D28+'State Non-A Subcategories'!D27</f>
        <v>5587483</v>
      </c>
      <c r="E28" s="88">
        <f>'Federal Non-A Subcategories'!E28+'State Non-A Subcategories'!E27</f>
        <v>77755606</v>
      </c>
      <c r="F28" s="58">
        <f t="shared" si="1"/>
        <v>1386723</v>
      </c>
      <c r="G28" s="79">
        <f>'Federal Non-A Subcategories'!G28+'State Non-A Subcategories'!G27</f>
        <v>1100000</v>
      </c>
      <c r="H28" s="79">
        <f>'Federal Non-A Subcategories'!H28+'State Non-A Subcategories'!H27</f>
        <v>286723</v>
      </c>
    </row>
    <row r="29" spans="1:8">
      <c r="A29" s="18" t="s">
        <v>34</v>
      </c>
      <c r="B29" s="79">
        <f t="shared" si="0"/>
        <v>75146142</v>
      </c>
      <c r="C29" s="79">
        <f>'Federal Non-A Subcategories'!C29+'State Non-A Subcategories'!C28</f>
        <v>0</v>
      </c>
      <c r="D29" s="79">
        <f>'Federal Non-A Subcategories'!D29+'State Non-A Subcategories'!D28</f>
        <v>712983</v>
      </c>
      <c r="E29" s="88">
        <f>'Federal Non-A Subcategories'!E29+'State Non-A Subcategories'!E28</f>
        <v>74433159</v>
      </c>
      <c r="F29" s="58">
        <f t="shared" si="1"/>
        <v>4432431</v>
      </c>
      <c r="G29" s="79">
        <f>'Federal Non-A Subcategories'!G29+'State Non-A Subcategories'!G28</f>
        <v>0</v>
      </c>
      <c r="H29" s="79">
        <f>'Federal Non-A Subcategories'!H29+'State Non-A Subcategories'!H28</f>
        <v>4432431</v>
      </c>
    </row>
    <row r="30" spans="1:8">
      <c r="A30" s="18" t="s">
        <v>35</v>
      </c>
      <c r="B30" s="79">
        <f t="shared" si="0"/>
        <v>47035907</v>
      </c>
      <c r="C30" s="79">
        <f>'Federal Non-A Subcategories'!C30+'State Non-A Subcategories'!C29</f>
        <v>20707950</v>
      </c>
      <c r="D30" s="79">
        <f>'Federal Non-A Subcategories'!D30+'State Non-A Subcategories'!D29</f>
        <v>3190049</v>
      </c>
      <c r="E30" s="88">
        <f>'Federal Non-A Subcategories'!E30+'State Non-A Subcategories'!E29</f>
        <v>23137908</v>
      </c>
      <c r="F30" s="58">
        <f t="shared" si="1"/>
        <v>12216412</v>
      </c>
      <c r="G30" s="79">
        <f>'Federal Non-A Subcategories'!G30+'State Non-A Subcategories'!G29</f>
        <v>0</v>
      </c>
      <c r="H30" s="79">
        <f>'Federal Non-A Subcategories'!H30+'State Non-A Subcategories'!H29</f>
        <v>12216412</v>
      </c>
    </row>
    <row r="31" spans="1:8">
      <c r="A31" s="18" t="s">
        <v>36</v>
      </c>
      <c r="B31" s="79">
        <f t="shared" si="0"/>
        <v>7786118</v>
      </c>
      <c r="C31" s="79">
        <f>'Federal Non-A Subcategories'!C31+'State Non-A Subcategories'!C30</f>
        <v>2562234</v>
      </c>
      <c r="D31" s="79">
        <f>'Federal Non-A Subcategories'!D31+'State Non-A Subcategories'!D30</f>
        <v>0</v>
      </c>
      <c r="E31" s="88">
        <f>'Federal Non-A Subcategories'!E31+'State Non-A Subcategories'!E30</f>
        <v>5223884</v>
      </c>
      <c r="F31" s="58">
        <f t="shared" si="1"/>
        <v>0</v>
      </c>
      <c r="G31" s="79">
        <f>'Federal Non-A Subcategories'!G31+'State Non-A Subcategories'!G30</f>
        <v>0</v>
      </c>
      <c r="H31" s="79">
        <f>'Federal Non-A Subcategories'!H31+'State Non-A Subcategories'!H30</f>
        <v>0</v>
      </c>
    </row>
    <row r="32" spans="1:8">
      <c r="A32" s="18" t="s">
        <v>37</v>
      </c>
      <c r="B32" s="79">
        <f t="shared" si="0"/>
        <v>12273470</v>
      </c>
      <c r="C32" s="79">
        <f>'Federal Non-A Subcategories'!C32+'State Non-A Subcategories'!C31</f>
        <v>565350</v>
      </c>
      <c r="D32" s="79">
        <f>'Federal Non-A Subcategories'!D32+'State Non-A Subcategories'!D31</f>
        <v>10342809</v>
      </c>
      <c r="E32" s="88">
        <f>'Federal Non-A Subcategories'!E32+'State Non-A Subcategories'!E31</f>
        <v>1365311</v>
      </c>
      <c r="F32" s="58">
        <f t="shared" si="1"/>
        <v>0</v>
      </c>
      <c r="G32" s="79">
        <f>'Federal Non-A Subcategories'!G32+'State Non-A Subcategories'!G31</f>
        <v>0</v>
      </c>
      <c r="H32" s="79">
        <f>'Federal Non-A Subcategories'!H32+'State Non-A Subcategories'!H31</f>
        <v>0</v>
      </c>
    </row>
    <row r="33" spans="1:8">
      <c r="A33" s="18" t="s">
        <v>38</v>
      </c>
      <c r="B33" s="79">
        <f t="shared" si="0"/>
        <v>32102057</v>
      </c>
      <c r="C33" s="79">
        <f>'Federal Non-A Subcategories'!C33+'State Non-A Subcategories'!C32</f>
        <v>0</v>
      </c>
      <c r="D33" s="79">
        <f>'Federal Non-A Subcategories'!D33+'State Non-A Subcategories'!D32</f>
        <v>0</v>
      </c>
      <c r="E33" s="88">
        <f>'Federal Non-A Subcategories'!E33+'State Non-A Subcategories'!E32</f>
        <v>32102057</v>
      </c>
      <c r="F33" s="58">
        <f t="shared" si="1"/>
        <v>0</v>
      </c>
      <c r="G33" s="79">
        <f>'Federal Non-A Subcategories'!G33+'State Non-A Subcategories'!G32</f>
        <v>0</v>
      </c>
      <c r="H33" s="79">
        <f>'Federal Non-A Subcategories'!H33+'State Non-A Subcategories'!H32</f>
        <v>0</v>
      </c>
    </row>
    <row r="34" spans="1:8">
      <c r="A34" s="18" t="s">
        <v>39</v>
      </c>
      <c r="B34" s="79">
        <f t="shared" si="0"/>
        <v>2233776</v>
      </c>
      <c r="C34" s="79">
        <f>'Federal Non-A Subcategories'!C34+'State Non-A Subcategories'!C33</f>
        <v>0</v>
      </c>
      <c r="D34" s="79">
        <f>'Federal Non-A Subcategories'!D34+'State Non-A Subcategories'!D33</f>
        <v>131759</v>
      </c>
      <c r="E34" s="88">
        <f>'Federal Non-A Subcategories'!E34+'State Non-A Subcategories'!E33</f>
        <v>2102017</v>
      </c>
      <c r="F34" s="58">
        <f t="shared" si="1"/>
        <v>680701</v>
      </c>
      <c r="G34" s="79">
        <f>'Federal Non-A Subcategories'!G34+'State Non-A Subcategories'!G33</f>
        <v>0</v>
      </c>
      <c r="H34" s="79">
        <f>'Federal Non-A Subcategories'!H34+'State Non-A Subcategories'!H33</f>
        <v>680701</v>
      </c>
    </row>
    <row r="35" spans="1:8">
      <c r="A35" s="18" t="s">
        <v>40</v>
      </c>
      <c r="B35" s="79">
        <f t="shared" si="0"/>
        <v>7069864</v>
      </c>
      <c r="C35" s="79">
        <f>'Federal Non-A Subcategories'!C35+'State Non-A Subcategories'!C34</f>
        <v>0</v>
      </c>
      <c r="D35" s="79">
        <f>'Federal Non-A Subcategories'!D35+'State Non-A Subcategories'!D34</f>
        <v>280192</v>
      </c>
      <c r="E35" s="88">
        <f>'Federal Non-A Subcategories'!E35+'State Non-A Subcategories'!E34</f>
        <v>6789672</v>
      </c>
      <c r="F35" s="58">
        <f t="shared" si="1"/>
        <v>1598148</v>
      </c>
      <c r="G35" s="79">
        <f>'Federal Non-A Subcategories'!G35+'State Non-A Subcategories'!G34</f>
        <v>170494</v>
      </c>
      <c r="H35" s="79">
        <f>'Federal Non-A Subcategories'!H35+'State Non-A Subcategories'!H34</f>
        <v>1427654</v>
      </c>
    </row>
    <row r="36" spans="1:8">
      <c r="A36" s="18" t="s">
        <v>41</v>
      </c>
      <c r="B36" s="79">
        <f t="shared" si="0"/>
        <v>83864332</v>
      </c>
      <c r="C36" s="79">
        <f>'Federal Non-A Subcategories'!C36+'State Non-A Subcategories'!C35</f>
        <v>648528</v>
      </c>
      <c r="D36" s="79">
        <f>'Federal Non-A Subcategories'!D36+'State Non-A Subcategories'!D35</f>
        <v>18861811</v>
      </c>
      <c r="E36" s="88">
        <f>'Federal Non-A Subcategories'!E36+'State Non-A Subcategories'!E35</f>
        <v>64353993</v>
      </c>
      <c r="F36" s="58">
        <f t="shared" si="1"/>
        <v>1282247</v>
      </c>
      <c r="G36" s="79">
        <f>'Federal Non-A Subcategories'!G36+'State Non-A Subcategories'!G35</f>
        <v>1282247</v>
      </c>
      <c r="H36" s="79">
        <f>'Federal Non-A Subcategories'!H36+'State Non-A Subcategories'!H35</f>
        <v>0</v>
      </c>
    </row>
    <row r="37" spans="1:8">
      <c r="A37" s="18" t="s">
        <v>42</v>
      </c>
      <c r="B37" s="79">
        <f t="shared" si="0"/>
        <v>8432634</v>
      </c>
      <c r="C37" s="79">
        <f>'Federal Non-A Subcategories'!C37+'State Non-A Subcategories'!C36</f>
        <v>333109</v>
      </c>
      <c r="D37" s="79">
        <f>'Federal Non-A Subcategories'!D37+'State Non-A Subcategories'!D36</f>
        <v>2382</v>
      </c>
      <c r="E37" s="88">
        <f>'Federal Non-A Subcategories'!E37+'State Non-A Subcategories'!E36</f>
        <v>8097143</v>
      </c>
      <c r="F37" s="58">
        <f t="shared" si="1"/>
        <v>31596</v>
      </c>
      <c r="G37" s="79">
        <f>'Federal Non-A Subcategories'!G37+'State Non-A Subcategories'!G36</f>
        <v>31596</v>
      </c>
      <c r="H37" s="79">
        <f>'Federal Non-A Subcategories'!H37+'State Non-A Subcategories'!H36</f>
        <v>0</v>
      </c>
    </row>
    <row r="38" spans="1:8">
      <c r="A38" s="18" t="s">
        <v>43</v>
      </c>
      <c r="B38" s="79">
        <f t="shared" si="0"/>
        <v>171218582</v>
      </c>
      <c r="C38" s="79">
        <f>'Federal Non-A Subcategories'!C38+'State Non-A Subcategories'!C37</f>
        <v>35784854</v>
      </c>
      <c r="D38" s="79">
        <f>'Federal Non-A Subcategories'!D38+'State Non-A Subcategories'!D37</f>
        <v>1729640</v>
      </c>
      <c r="E38" s="88">
        <f>'Federal Non-A Subcategories'!E38+'State Non-A Subcategories'!E37</f>
        <v>133704088</v>
      </c>
      <c r="F38" s="58">
        <f t="shared" si="1"/>
        <v>12493004</v>
      </c>
      <c r="G38" s="79">
        <f>'Federal Non-A Subcategories'!G38+'State Non-A Subcategories'!G37</f>
        <v>0</v>
      </c>
      <c r="H38" s="79">
        <f>'Federal Non-A Subcategories'!H38+'State Non-A Subcategories'!H37</f>
        <v>12493004</v>
      </c>
    </row>
    <row r="39" spans="1:8">
      <c r="A39" s="18" t="s">
        <v>44</v>
      </c>
      <c r="B39" s="79">
        <f t="shared" si="0"/>
        <v>94121607</v>
      </c>
      <c r="C39" s="79">
        <f>'Federal Non-A Subcategories'!C39+'State Non-A Subcategories'!C38</f>
        <v>44493449</v>
      </c>
      <c r="D39" s="79">
        <f>'Federal Non-A Subcategories'!D39+'State Non-A Subcategories'!D38</f>
        <v>1446327</v>
      </c>
      <c r="E39" s="88">
        <f>'Federal Non-A Subcategories'!E39+'State Non-A Subcategories'!E38</f>
        <v>48181831</v>
      </c>
      <c r="F39" s="58">
        <f t="shared" si="1"/>
        <v>5192147</v>
      </c>
      <c r="G39" s="79">
        <f>'Federal Non-A Subcategories'!G39+'State Non-A Subcategories'!G38</f>
        <v>0</v>
      </c>
      <c r="H39" s="79">
        <f>'Federal Non-A Subcategories'!H39+'State Non-A Subcategories'!H38</f>
        <v>5192147</v>
      </c>
    </row>
    <row r="40" spans="1:8">
      <c r="A40" s="18" t="s">
        <v>45</v>
      </c>
      <c r="B40" s="79">
        <f t="shared" si="0"/>
        <v>4135536</v>
      </c>
      <c r="C40" s="79">
        <f>'Federal Non-A Subcategories'!C40+'State Non-A Subcategories'!C39</f>
        <v>59899</v>
      </c>
      <c r="D40" s="79">
        <f>'Federal Non-A Subcategories'!D40+'State Non-A Subcategories'!D39</f>
        <v>21500</v>
      </c>
      <c r="E40" s="88">
        <f>'Federal Non-A Subcategories'!E40+'State Non-A Subcategories'!E39</f>
        <v>4054137</v>
      </c>
      <c r="F40" s="58">
        <f t="shared" si="1"/>
        <v>514463</v>
      </c>
      <c r="G40" s="79">
        <f>'Federal Non-A Subcategories'!G40+'State Non-A Subcategories'!G39</f>
        <v>0</v>
      </c>
      <c r="H40" s="79">
        <f>'Federal Non-A Subcategories'!H40+'State Non-A Subcategories'!H39</f>
        <v>514463</v>
      </c>
    </row>
    <row r="41" spans="1:8">
      <c r="A41" s="18" t="s">
        <v>46</v>
      </c>
      <c r="B41" s="79">
        <f t="shared" si="0"/>
        <v>44169598</v>
      </c>
      <c r="C41" s="79">
        <f>'Federal Non-A Subcategories'!C41+'State Non-A Subcategories'!C40</f>
        <v>15436310</v>
      </c>
      <c r="D41" s="79">
        <f>'Federal Non-A Subcategories'!D41+'State Non-A Subcategories'!D40</f>
        <v>3096800</v>
      </c>
      <c r="E41" s="88">
        <f>'Federal Non-A Subcategories'!E41+'State Non-A Subcategories'!E40</f>
        <v>25636488</v>
      </c>
      <c r="F41" s="58">
        <f t="shared" si="1"/>
        <v>10358745</v>
      </c>
      <c r="G41" s="79">
        <f>'Federal Non-A Subcategories'!G41+'State Non-A Subcategories'!G40</f>
        <v>25000</v>
      </c>
      <c r="H41" s="79">
        <f>'Federal Non-A Subcategories'!H41+'State Non-A Subcategories'!H40</f>
        <v>10333745</v>
      </c>
    </row>
    <row r="42" spans="1:8">
      <c r="A42" s="18" t="s">
        <v>47</v>
      </c>
      <c r="B42" s="79">
        <f t="shared" si="0"/>
        <v>1058277</v>
      </c>
      <c r="C42" s="79">
        <f>'Federal Non-A Subcategories'!C42+'State Non-A Subcategories'!C41</f>
        <v>1058277</v>
      </c>
      <c r="D42" s="79">
        <f>'Federal Non-A Subcategories'!D42+'State Non-A Subcategories'!D41</f>
        <v>0</v>
      </c>
      <c r="E42" s="88">
        <f>'Federal Non-A Subcategories'!E42+'State Non-A Subcategories'!E41</f>
        <v>0</v>
      </c>
      <c r="F42" s="58">
        <f t="shared" si="1"/>
        <v>0</v>
      </c>
      <c r="G42" s="79">
        <f>'Federal Non-A Subcategories'!G42+'State Non-A Subcategories'!G41</f>
        <v>0</v>
      </c>
      <c r="H42" s="79">
        <f>'Federal Non-A Subcategories'!H42+'State Non-A Subcategories'!H41</f>
        <v>0</v>
      </c>
    </row>
    <row r="43" spans="1:8">
      <c r="A43" s="18" t="s">
        <v>48</v>
      </c>
      <c r="B43" s="79">
        <f t="shared" si="0"/>
        <v>45163958</v>
      </c>
      <c r="C43" s="79">
        <f>'Federal Non-A Subcategories'!C43+'State Non-A Subcategories'!C42</f>
        <v>7497067</v>
      </c>
      <c r="D43" s="79">
        <f>'Federal Non-A Subcategories'!D43+'State Non-A Subcategories'!D42</f>
        <v>10767520</v>
      </c>
      <c r="E43" s="88">
        <f>'Federal Non-A Subcategories'!E43+'State Non-A Subcategories'!E42</f>
        <v>26899371</v>
      </c>
      <c r="F43" s="58">
        <f t="shared" si="1"/>
        <v>499531</v>
      </c>
      <c r="G43" s="79">
        <f>'Federal Non-A Subcategories'!G43+'State Non-A Subcategories'!G42</f>
        <v>0</v>
      </c>
      <c r="H43" s="79">
        <f>'Federal Non-A Subcategories'!H43+'State Non-A Subcategories'!H42</f>
        <v>499531</v>
      </c>
    </row>
    <row r="44" spans="1:8">
      <c r="A44" s="18" t="s">
        <v>49</v>
      </c>
      <c r="B44" s="79">
        <f t="shared" si="0"/>
        <v>149181212</v>
      </c>
      <c r="C44" s="79">
        <f>'Federal Non-A Subcategories'!C44+'State Non-A Subcategories'!C43</f>
        <v>25119354</v>
      </c>
      <c r="D44" s="79">
        <f>'Federal Non-A Subcategories'!D44+'State Non-A Subcategories'!D43</f>
        <v>6732026</v>
      </c>
      <c r="E44" s="88">
        <f>'Federal Non-A Subcategories'!E44+'State Non-A Subcategories'!E43</f>
        <v>117329832</v>
      </c>
      <c r="F44" s="58">
        <f t="shared" si="1"/>
        <v>10862403</v>
      </c>
      <c r="G44" s="79">
        <f>'Federal Non-A Subcategories'!G44+'State Non-A Subcategories'!G43</f>
        <v>0</v>
      </c>
      <c r="H44" s="79">
        <f>'Federal Non-A Subcategories'!H44+'State Non-A Subcategories'!H43</f>
        <v>10862403</v>
      </c>
    </row>
    <row r="45" spans="1:8">
      <c r="A45" s="18" t="s">
        <v>50</v>
      </c>
      <c r="B45" s="79">
        <f t="shared" si="0"/>
        <v>9993998</v>
      </c>
      <c r="C45" s="79">
        <f>'Federal Non-A Subcategories'!C45+'State Non-A Subcategories'!C44</f>
        <v>752680</v>
      </c>
      <c r="D45" s="79">
        <f>'Federal Non-A Subcategories'!D45+'State Non-A Subcategories'!D44</f>
        <v>0</v>
      </c>
      <c r="E45" s="88">
        <f>'Federal Non-A Subcategories'!E45+'State Non-A Subcategories'!E44</f>
        <v>9241318</v>
      </c>
      <c r="F45" s="58">
        <f t="shared" si="1"/>
        <v>3287584</v>
      </c>
      <c r="G45" s="79">
        <f>'Federal Non-A Subcategories'!G45+'State Non-A Subcategories'!G44</f>
        <v>3287584</v>
      </c>
      <c r="H45" s="79">
        <f>'Federal Non-A Subcategories'!H45+'State Non-A Subcategories'!H44</f>
        <v>0</v>
      </c>
    </row>
    <row r="46" spans="1:8">
      <c r="A46" s="18" t="s">
        <v>51</v>
      </c>
      <c r="B46" s="79">
        <f t="shared" si="0"/>
        <v>17318775</v>
      </c>
      <c r="C46" s="79">
        <f>'Federal Non-A Subcategories'!C46+'State Non-A Subcategories'!C45</f>
        <v>-1862578</v>
      </c>
      <c r="D46" s="79">
        <f>'Federal Non-A Subcategories'!D46+'State Non-A Subcategories'!D45</f>
        <v>18687648</v>
      </c>
      <c r="E46" s="88">
        <f>'Federal Non-A Subcategories'!E46+'State Non-A Subcategories'!E45</f>
        <v>493705</v>
      </c>
      <c r="F46" s="58">
        <f t="shared" si="1"/>
        <v>66798</v>
      </c>
      <c r="G46" s="79">
        <f>'Federal Non-A Subcategories'!G46+'State Non-A Subcategories'!G45</f>
        <v>0</v>
      </c>
      <c r="H46" s="79">
        <f>'Federal Non-A Subcategories'!H46+'State Non-A Subcategories'!H45</f>
        <v>66798</v>
      </c>
    </row>
    <row r="47" spans="1:8">
      <c r="A47" s="18" t="s">
        <v>52</v>
      </c>
      <c r="B47" s="79">
        <f t="shared" si="0"/>
        <v>4041245</v>
      </c>
      <c r="C47" s="79">
        <f>'Federal Non-A Subcategories'!C47+'State Non-A Subcategories'!C46</f>
        <v>210751</v>
      </c>
      <c r="D47" s="79">
        <f>'Federal Non-A Subcategories'!D47+'State Non-A Subcategories'!D46</f>
        <v>0</v>
      </c>
      <c r="E47" s="88">
        <f>'Federal Non-A Subcategories'!E47+'State Non-A Subcategories'!E46</f>
        <v>3830494</v>
      </c>
      <c r="F47" s="58">
        <f t="shared" si="1"/>
        <v>127268</v>
      </c>
      <c r="G47" s="79">
        <f>'Federal Non-A Subcategories'!G47+'State Non-A Subcategories'!G46</f>
        <v>0</v>
      </c>
      <c r="H47" s="79">
        <f>'Federal Non-A Subcategories'!H47+'State Non-A Subcategories'!H46</f>
        <v>127268</v>
      </c>
    </row>
    <row r="48" spans="1:8">
      <c r="A48" s="18" t="s">
        <v>53</v>
      </c>
      <c r="B48" s="79">
        <f t="shared" si="0"/>
        <v>93111617</v>
      </c>
      <c r="C48" s="79">
        <f>'Federal Non-A Subcategories'!C48+'State Non-A Subcategories'!C47</f>
        <v>25511088</v>
      </c>
      <c r="D48" s="79">
        <f>'Federal Non-A Subcategories'!D48+'State Non-A Subcategories'!D47</f>
        <v>0</v>
      </c>
      <c r="E48" s="88">
        <f>'Federal Non-A Subcategories'!E48+'State Non-A Subcategories'!E47</f>
        <v>67600529</v>
      </c>
      <c r="F48" s="58">
        <f t="shared" si="1"/>
        <v>0</v>
      </c>
      <c r="G48" s="79">
        <f>'Federal Non-A Subcategories'!G48+'State Non-A Subcategories'!G47</f>
        <v>0</v>
      </c>
      <c r="H48" s="79">
        <f>'Federal Non-A Subcategories'!H48+'State Non-A Subcategories'!H47</f>
        <v>0</v>
      </c>
    </row>
    <row r="49" spans="1:8">
      <c r="A49" s="18" t="s">
        <v>54</v>
      </c>
      <c r="B49" s="79">
        <f t="shared" si="0"/>
        <v>85937585</v>
      </c>
      <c r="C49" s="79">
        <f>'Federal Non-A Subcategories'!C49+'State Non-A Subcategories'!C48</f>
        <v>7599534</v>
      </c>
      <c r="D49" s="79">
        <f>'Federal Non-A Subcategories'!D49+'State Non-A Subcategories'!D48</f>
        <v>8922069</v>
      </c>
      <c r="E49" s="88">
        <f>'Federal Non-A Subcategories'!E49+'State Non-A Subcategories'!E48</f>
        <v>69415982</v>
      </c>
      <c r="F49" s="58">
        <f t="shared" si="1"/>
        <v>6759194</v>
      </c>
      <c r="G49" s="79">
        <f>'Federal Non-A Subcategories'!G49+'State Non-A Subcategories'!G48</f>
        <v>110180</v>
      </c>
      <c r="H49" s="79">
        <f>'Federal Non-A Subcategories'!H49+'State Non-A Subcategories'!H48</f>
        <v>6649014</v>
      </c>
    </row>
    <row r="50" spans="1:8">
      <c r="A50" s="18" t="s">
        <v>55</v>
      </c>
      <c r="B50" s="79">
        <f t="shared" si="0"/>
        <v>30870767</v>
      </c>
      <c r="C50" s="79">
        <f>'Federal Non-A Subcategories'!C50+'State Non-A Subcategories'!C49</f>
        <v>2068453</v>
      </c>
      <c r="D50" s="79">
        <f>'Federal Non-A Subcategories'!D50+'State Non-A Subcategories'!D49</f>
        <v>1410963</v>
      </c>
      <c r="E50" s="88">
        <f>'Federal Non-A Subcategories'!E50+'State Non-A Subcategories'!E49</f>
        <v>27391351</v>
      </c>
      <c r="F50" s="58">
        <f t="shared" si="1"/>
        <v>0</v>
      </c>
      <c r="G50" s="79">
        <f>'Federal Non-A Subcategories'!G50+'State Non-A Subcategories'!G49</f>
        <v>0</v>
      </c>
      <c r="H50" s="79">
        <f>'Federal Non-A Subcategories'!H50+'State Non-A Subcategories'!H49</f>
        <v>0</v>
      </c>
    </row>
    <row r="51" spans="1:8">
      <c r="A51" s="18" t="s">
        <v>56</v>
      </c>
      <c r="B51" s="79">
        <f t="shared" si="0"/>
        <v>158645</v>
      </c>
      <c r="C51" s="79">
        <f>'Federal Non-A Subcategories'!C51+'State Non-A Subcategories'!C50</f>
        <v>0</v>
      </c>
      <c r="D51" s="79">
        <f>'Federal Non-A Subcategories'!D51+'State Non-A Subcategories'!D50</f>
        <v>0</v>
      </c>
      <c r="E51" s="88">
        <f>'Federal Non-A Subcategories'!E51+'State Non-A Subcategories'!E50</f>
        <v>158645</v>
      </c>
      <c r="F51" s="58">
        <f t="shared" si="1"/>
        <v>0</v>
      </c>
      <c r="G51" s="79">
        <f>'Federal Non-A Subcategories'!G51+'State Non-A Subcategories'!G50</f>
        <v>0</v>
      </c>
      <c r="H51" s="79">
        <f>'Federal Non-A Subcategories'!H51+'State Non-A Subcategories'!H50</f>
        <v>0</v>
      </c>
    </row>
    <row r="52" spans="1:8">
      <c r="A52" s="18" t="s">
        <v>57</v>
      </c>
      <c r="B52" s="79">
        <f t="shared" si="0"/>
        <v>52456565</v>
      </c>
      <c r="C52" s="79">
        <f>'Federal Non-A Subcategories'!C52+'State Non-A Subcategories'!C51</f>
        <v>108600</v>
      </c>
      <c r="D52" s="79">
        <f>'Federal Non-A Subcategories'!D52+'State Non-A Subcategories'!D51</f>
        <v>126527</v>
      </c>
      <c r="E52" s="88">
        <f>'Federal Non-A Subcategories'!E52+'State Non-A Subcategories'!E51</f>
        <v>52221438</v>
      </c>
      <c r="F52" s="58">
        <f t="shared" si="1"/>
        <v>8843794</v>
      </c>
      <c r="G52" s="79">
        <f>'Federal Non-A Subcategories'!G52+'State Non-A Subcategories'!G51</f>
        <v>184542</v>
      </c>
      <c r="H52" s="79">
        <f>'Federal Non-A Subcategories'!H52+'State Non-A Subcategories'!H51</f>
        <v>8659252</v>
      </c>
    </row>
    <row r="53" spans="1:8">
      <c r="A53" s="18" t="s">
        <v>58</v>
      </c>
      <c r="B53" s="79">
        <f t="shared" si="0"/>
        <v>115150698</v>
      </c>
      <c r="C53" s="79">
        <f>'Federal Non-A Subcategories'!C53+'State Non-A Subcategories'!C52</f>
        <v>24914292</v>
      </c>
      <c r="D53" s="79">
        <f>'Federal Non-A Subcategories'!D53+'State Non-A Subcategories'!D52</f>
        <v>25975307</v>
      </c>
      <c r="E53" s="88">
        <f>'Federal Non-A Subcategories'!E53+'State Non-A Subcategories'!E52</f>
        <v>64261099</v>
      </c>
      <c r="F53" s="58">
        <f t="shared" si="1"/>
        <v>3051153</v>
      </c>
      <c r="G53" s="79">
        <f>'Federal Non-A Subcategories'!G53+'State Non-A Subcategories'!G52</f>
        <v>0</v>
      </c>
      <c r="H53" s="79">
        <f>'Federal Non-A Subcategories'!H53+'State Non-A Subcategories'!H52</f>
        <v>3051153</v>
      </c>
    </row>
    <row r="54" spans="1:8">
      <c r="A54" s="18" t="s">
        <v>59</v>
      </c>
      <c r="B54" s="79">
        <f t="shared" si="0"/>
        <v>5858580</v>
      </c>
      <c r="C54" s="79">
        <f>'Federal Non-A Subcategories'!C54+'State Non-A Subcategories'!C53</f>
        <v>4329617</v>
      </c>
      <c r="D54" s="79">
        <f>'Federal Non-A Subcategories'!D54+'State Non-A Subcategories'!D53</f>
        <v>0</v>
      </c>
      <c r="E54" s="88">
        <f>'Federal Non-A Subcategories'!E54+'State Non-A Subcategories'!E53</f>
        <v>1528963</v>
      </c>
      <c r="F54" s="58">
        <f t="shared" si="1"/>
        <v>0</v>
      </c>
      <c r="G54" s="79">
        <f>'Federal Non-A Subcategories'!G54+'State Non-A Subcategories'!G53</f>
        <v>0</v>
      </c>
      <c r="H54" s="79">
        <f>'Federal Non-A Subcategories'!H54+'State Non-A Subcategories'!H53</f>
        <v>0</v>
      </c>
    </row>
    <row r="55" spans="1:8">
      <c r="A55" s="18" t="s">
        <v>60</v>
      </c>
      <c r="B55" s="79">
        <f t="shared" si="0"/>
        <v>63059789</v>
      </c>
      <c r="C55" s="79">
        <f>'Federal Non-A Subcategories'!C55+'State Non-A Subcategories'!C54</f>
        <v>9952667</v>
      </c>
      <c r="D55" s="79">
        <f>'Federal Non-A Subcategories'!D55+'State Non-A Subcategories'!D54</f>
        <v>2995290</v>
      </c>
      <c r="E55" s="88">
        <f>'Federal Non-A Subcategories'!E55+'State Non-A Subcategories'!E54</f>
        <v>50111832</v>
      </c>
      <c r="F55" s="58">
        <f t="shared" si="1"/>
        <v>3980021</v>
      </c>
      <c r="G55" s="79">
        <f>'Federal Non-A Subcategories'!G55+'State Non-A Subcategories'!G54</f>
        <v>0</v>
      </c>
      <c r="H55" s="79">
        <f>'Federal Non-A Subcategories'!H55+'State Non-A Subcategories'!H54</f>
        <v>3980021</v>
      </c>
    </row>
    <row r="56" spans="1:8">
      <c r="A56" s="18" t="s">
        <v>61</v>
      </c>
      <c r="B56" s="79">
        <f t="shared" si="0"/>
        <v>253811</v>
      </c>
      <c r="C56" s="79">
        <f>'Federal Non-A Subcategories'!C56+'State Non-A Subcategories'!C55</f>
        <v>0</v>
      </c>
      <c r="D56" s="79">
        <f>'Federal Non-A Subcategories'!D56+'State Non-A Subcategories'!D55</f>
        <v>251052</v>
      </c>
      <c r="E56" s="88">
        <f>'Federal Non-A Subcategories'!E56+'State Non-A Subcategories'!E55</f>
        <v>2759</v>
      </c>
      <c r="F56" s="58">
        <f t="shared" si="1"/>
        <v>0</v>
      </c>
      <c r="G56" s="79">
        <f>'Federal Non-A Subcategories'!G56+'State Non-A Subcategories'!G55</f>
        <v>0</v>
      </c>
      <c r="H56" s="79">
        <f>'Federal Non-A Subcategories'!H56+'State Non-A Subcategories'!H55</f>
        <v>0</v>
      </c>
    </row>
  </sheetData>
  <mergeCells count="4">
    <mergeCell ref="A1:H1"/>
    <mergeCell ref="A2:A4"/>
    <mergeCell ref="B2:E2"/>
    <mergeCell ref="F2:H2"/>
  </mergeCells>
  <pageMargins left="0.7" right="0.7" top="0.75" bottom="0.75" header="0.3" footer="0.3"/>
  <pageSetup scale="71"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FFFF00"/>
    <pageSetUpPr fitToPage="1"/>
  </sheetPr>
  <dimension ref="A1"/>
  <sheetViews>
    <sheetView workbookViewId="0">
      <selection activeCell="D11" sqref="D11"/>
    </sheetView>
  </sheetViews>
  <sheetFormatPr defaultRowHeight="15"/>
  <sheetData/>
  <pageMargins left="0.7" right="0.7" top="0.75" bottom="0.7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00B050"/>
    <pageSetUpPr fitToPage="1"/>
  </sheetPr>
  <dimension ref="A1"/>
  <sheetViews>
    <sheetView workbookViewId="0">
      <selection activeCell="D11" sqref="D11"/>
    </sheetView>
  </sheetViews>
  <sheetFormatPr defaultRowHeight="15"/>
  <sheetData/>
  <pageMargins left="0.7" right="0.7" top="0.75" bottom="0.7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D56"/>
  <sheetViews>
    <sheetView workbookViewId="0">
      <selection activeCell="D11" sqref="D11"/>
    </sheetView>
  </sheetViews>
  <sheetFormatPr defaultRowHeight="15"/>
  <cols>
    <col min="1" max="1" width="21" customWidth="1"/>
    <col min="2" max="4" width="16.7109375" customWidth="1"/>
  </cols>
  <sheetData>
    <row r="1" spans="1:4">
      <c r="A1" s="524" t="s">
        <v>272</v>
      </c>
      <c r="B1" s="530"/>
      <c r="C1" s="530"/>
      <c r="D1" s="531"/>
    </row>
    <row r="2" spans="1:4">
      <c r="A2" s="41"/>
      <c r="B2" s="40"/>
      <c r="C2" s="40"/>
      <c r="D2" s="40"/>
    </row>
    <row r="3" spans="1:4" ht="39">
      <c r="A3" s="40" t="s">
        <v>10</v>
      </c>
      <c r="B3" s="40" t="s">
        <v>0</v>
      </c>
      <c r="C3" s="40" t="s">
        <v>208</v>
      </c>
      <c r="D3" s="40" t="s">
        <v>209</v>
      </c>
    </row>
    <row r="4" spans="1:4">
      <c r="A4" s="40"/>
      <c r="B4" s="41"/>
      <c r="C4" s="41"/>
      <c r="D4" s="41"/>
    </row>
    <row r="5" spans="1:4">
      <c r="A5" s="73" t="s">
        <v>77</v>
      </c>
      <c r="B5" s="81">
        <f>IF(SUM(C5:D5)=('SFAG Summary'!I5+'Contingency Summary'!I5+'ECF Summary'!I5+'Supplemental Summary'!I5),SUM(C5:D5),"ERROR")</f>
        <v>15183349454</v>
      </c>
      <c r="C5" s="81">
        <f>SUM(C6:C56)</f>
        <v>6448705694</v>
      </c>
      <c r="D5" s="81">
        <f>SUM(D6:D56)</f>
        <v>8734643760</v>
      </c>
    </row>
    <row r="6" spans="1:4">
      <c r="A6" s="80" t="s">
        <v>11</v>
      </c>
      <c r="B6" s="81">
        <f>IF(SUM(C6:D6)=('SFAG Summary'!I6+'Contingency Summary'!I6+'ECF Summary'!I6+'Supplemental Summary'!I6),SUM(C6:D6),"ERROR")</f>
        <v>109737857</v>
      </c>
      <c r="C6" s="81">
        <f>'Federal Assistance'!B6</f>
        <v>55578212</v>
      </c>
      <c r="D6" s="81">
        <f>'Federal Non-Assistance'!B6</f>
        <v>54159645</v>
      </c>
    </row>
    <row r="7" spans="1:4">
      <c r="A7" s="80" t="s">
        <v>12</v>
      </c>
      <c r="B7" s="81">
        <f>IF(SUM(C7:D7)=('SFAG Summary'!I7+'Contingency Summary'!I7+'ECF Summary'!I7+'Supplemental Summary'!I7),SUM(C7:D7),"ERROR")</f>
        <v>28483329</v>
      </c>
      <c r="C7" s="81">
        <f>'Federal Assistance'!B7</f>
        <v>11477640</v>
      </c>
      <c r="D7" s="81">
        <f>'Federal Non-Assistance'!B7</f>
        <v>17005689</v>
      </c>
    </row>
    <row r="8" spans="1:4">
      <c r="A8" s="80" t="s">
        <v>13</v>
      </c>
      <c r="B8" s="81">
        <f>IF(SUM(C8:D8)=('SFAG Summary'!I8+'Contingency Summary'!I8+'ECF Summary'!I8+'Supplemental Summary'!I8),SUM(C8:D8),"ERROR")</f>
        <v>234417720</v>
      </c>
      <c r="C8" s="81">
        <f>'Federal Assistance'!B8</f>
        <v>87963550</v>
      </c>
      <c r="D8" s="81">
        <f>'Federal Non-Assistance'!B8</f>
        <v>146454170</v>
      </c>
    </row>
    <row r="9" spans="1:4">
      <c r="A9" s="80" t="s">
        <v>14</v>
      </c>
      <c r="B9" s="81">
        <f>IF(SUM(C9:D9)=('SFAG Summary'!I9+'Contingency Summary'!I9+'ECF Summary'!I9+'Supplemental Summary'!I9),SUM(C9:D9),"ERROR")</f>
        <v>69485642</v>
      </c>
      <c r="C9" s="81">
        <f>'Federal Assistance'!B9</f>
        <v>15706228</v>
      </c>
      <c r="D9" s="81">
        <f>'Federal Non-Assistance'!B9</f>
        <v>53779414</v>
      </c>
    </row>
    <row r="10" spans="1:4">
      <c r="A10" s="80" t="s">
        <v>15</v>
      </c>
      <c r="B10" s="81">
        <f>IF(SUM(C10:D10)=('SFAG Summary'!I10+'Contingency Summary'!I10+'ECF Summary'!I10+'Supplemental Summary'!I10),SUM(C10:D10),"ERROR")</f>
        <v>3457463001</v>
      </c>
      <c r="C10" s="81">
        <f>'Federal Assistance'!B10</f>
        <v>2134346489</v>
      </c>
      <c r="D10" s="81">
        <f>'Federal Non-Assistance'!B10</f>
        <v>1323116512</v>
      </c>
    </row>
    <row r="11" spans="1:4">
      <c r="A11" s="80" t="s">
        <v>16</v>
      </c>
      <c r="B11" s="81">
        <f>IF(SUM(C11:D11)=('SFAG Summary'!I11+'Contingency Summary'!I11+'ECF Summary'!I11+'Supplemental Summary'!I11),SUM(C11:D11),"ERROR")</f>
        <v>176073168</v>
      </c>
      <c r="C11" s="81">
        <f>'Federal Assistance'!B11</f>
        <v>78952352</v>
      </c>
      <c r="D11" s="81">
        <f>'Federal Non-Assistance'!B11</f>
        <v>97120816</v>
      </c>
    </row>
    <row r="12" spans="1:4">
      <c r="A12" s="80" t="s">
        <v>17</v>
      </c>
      <c r="B12" s="81">
        <f>IF(SUM(C12:D12)=('SFAG Summary'!I12+'Contingency Summary'!I12+'ECF Summary'!I12+'Supplemental Summary'!I12),SUM(C12:D12),"ERROR")</f>
        <v>245487055</v>
      </c>
      <c r="C12" s="81">
        <f>'Federal Assistance'!B12</f>
        <v>4887402</v>
      </c>
      <c r="D12" s="81">
        <f>'Federal Non-Assistance'!B12</f>
        <v>240599653</v>
      </c>
    </row>
    <row r="13" spans="1:4">
      <c r="A13" s="80" t="s">
        <v>18</v>
      </c>
      <c r="B13" s="81">
        <f>IF(SUM(C13:D13)=('SFAG Summary'!I13+'Contingency Summary'!I13+'ECF Summary'!I13+'Supplemental Summary'!I13),SUM(C13:D13),"ERROR")</f>
        <v>31612277</v>
      </c>
      <c r="C13" s="81">
        <f>'Federal Assistance'!B13</f>
        <v>17059367</v>
      </c>
      <c r="D13" s="81">
        <f>'Federal Non-Assistance'!B13</f>
        <v>14552910</v>
      </c>
    </row>
    <row r="14" spans="1:4">
      <c r="A14" s="80" t="s">
        <v>19</v>
      </c>
      <c r="B14" s="81">
        <f>IF(SUM(C14:D14)=('SFAG Summary'!I14+'Contingency Summary'!I14+'ECF Summary'!I14+'Supplemental Summary'!I14),SUM(C14:D14),"ERROR")</f>
        <v>107505423</v>
      </c>
      <c r="C14" s="81">
        <f>'Federal Assistance'!B14</f>
        <v>23697533</v>
      </c>
      <c r="D14" s="81">
        <f>'Federal Non-Assistance'!B14</f>
        <v>83807890</v>
      </c>
    </row>
    <row r="15" spans="1:4">
      <c r="A15" s="80" t="s">
        <v>20</v>
      </c>
      <c r="B15" s="81">
        <f>IF(SUM(C15:D15)=('SFAG Summary'!I15+'Contingency Summary'!I15+'ECF Summary'!I15+'Supplemental Summary'!I15),SUM(C15:D15),"ERROR")</f>
        <v>427834778</v>
      </c>
      <c r="C15" s="81">
        <f>'Federal Assistance'!B15</f>
        <v>53888741</v>
      </c>
      <c r="D15" s="81">
        <f>'Federal Non-Assistance'!B15</f>
        <v>373946037</v>
      </c>
    </row>
    <row r="16" spans="1:4">
      <c r="A16" s="80" t="s">
        <v>21</v>
      </c>
      <c r="B16" s="81">
        <f>IF(SUM(C16:D16)=('SFAG Summary'!I16+'Contingency Summary'!I16+'ECF Summary'!I16+'Supplemental Summary'!I16),SUM(C16:D16),"ERROR")</f>
        <v>388134240</v>
      </c>
      <c r="C16" s="81">
        <f>'Federal Assistance'!B16</f>
        <v>60829721</v>
      </c>
      <c r="D16" s="81">
        <f>'Federal Non-Assistance'!B16</f>
        <v>327304519</v>
      </c>
    </row>
    <row r="17" spans="1:4">
      <c r="A17" s="80" t="s">
        <v>22</v>
      </c>
      <c r="B17" s="81">
        <f>IF(SUM(C17:D17)=('SFAG Summary'!I17+'Contingency Summary'!I17+'ECF Summary'!I17+'Supplemental Summary'!I17),SUM(C17:D17),"ERROR")</f>
        <v>82230727</v>
      </c>
      <c r="C17" s="81">
        <f>'Federal Assistance'!B17</f>
        <v>38493318</v>
      </c>
      <c r="D17" s="81">
        <f>'Federal Non-Assistance'!B17</f>
        <v>43737409</v>
      </c>
    </row>
    <row r="18" spans="1:4">
      <c r="A18" s="80" t="s">
        <v>23</v>
      </c>
      <c r="B18" s="81">
        <f>IF(SUM(C18:D18)=('SFAG Summary'!I18+'Contingency Summary'!I18+'ECF Summary'!I18+'Supplemental Summary'!I18),SUM(C18:D18),"ERROR")</f>
        <v>12862685</v>
      </c>
      <c r="C18" s="81">
        <f>'Federal Assistance'!B18</f>
        <v>-310684</v>
      </c>
      <c r="D18" s="81">
        <f>'Federal Non-Assistance'!B18</f>
        <v>13173369</v>
      </c>
    </row>
    <row r="19" spans="1:4">
      <c r="A19" s="80" t="s">
        <v>24</v>
      </c>
      <c r="B19" s="81">
        <f>IF(SUM(C19:D19)=('SFAG Summary'!I19+'Contingency Summary'!I19+'ECF Summary'!I19+'Supplemental Summary'!I19),SUM(C19:D19),"ERROR")</f>
        <v>604847837</v>
      </c>
      <c r="C19" s="81">
        <f>'Federal Assistance'!B19</f>
        <v>72449064</v>
      </c>
      <c r="D19" s="81">
        <f>'Federal Non-Assistance'!B19</f>
        <v>532398773</v>
      </c>
    </row>
    <row r="20" spans="1:4">
      <c r="A20" s="80" t="s">
        <v>25</v>
      </c>
      <c r="B20" s="81">
        <f>IF(SUM(C20:D20)=('SFAG Summary'!I20+'Contingency Summary'!I20+'ECF Summary'!I20+'Supplemental Summary'!I20),SUM(C20:D20),"ERROR")</f>
        <v>135875967</v>
      </c>
      <c r="C20" s="81">
        <f>'Federal Assistance'!B20</f>
        <v>71524114</v>
      </c>
      <c r="D20" s="81">
        <f>'Federal Non-Assistance'!B20</f>
        <v>64351853</v>
      </c>
    </row>
    <row r="21" spans="1:4">
      <c r="A21" s="80" t="s">
        <v>26</v>
      </c>
      <c r="B21" s="81">
        <f>IF(SUM(C21:D21)=('SFAG Summary'!I21+'Contingency Summary'!I21+'ECF Summary'!I21+'Supplemental Summary'!I21),SUM(C21:D21),"ERROR")</f>
        <v>115876723</v>
      </c>
      <c r="C21" s="81">
        <f>'Federal Assistance'!B21</f>
        <v>36338488</v>
      </c>
      <c r="D21" s="81">
        <f>'Federal Non-Assistance'!B21</f>
        <v>79538235</v>
      </c>
    </row>
    <row r="22" spans="1:4">
      <c r="A22" s="80" t="s">
        <v>27</v>
      </c>
      <c r="B22" s="81">
        <f>IF(SUM(C22:D22)=('SFAG Summary'!I22+'Contingency Summary'!I22+'ECF Summary'!I22+'Supplemental Summary'!I22),SUM(C22:D22),"ERROR")</f>
        <v>90439375</v>
      </c>
      <c r="C22" s="81">
        <f>'Federal Assistance'!B22</f>
        <v>50330935</v>
      </c>
      <c r="D22" s="81">
        <f>'Federal Non-Assistance'!B22</f>
        <v>40108440</v>
      </c>
    </row>
    <row r="23" spans="1:4">
      <c r="A23" s="80" t="s">
        <v>28</v>
      </c>
      <c r="B23" s="81">
        <f>IF(SUM(C23:D23)=('SFAG Summary'!I23+'Contingency Summary'!I23+'ECF Summary'!I23+'Supplemental Summary'!I23),SUM(C23:D23),"ERROR")</f>
        <v>155000922</v>
      </c>
      <c r="C23" s="81">
        <f>'Federal Assistance'!B23</f>
        <v>104668231</v>
      </c>
      <c r="D23" s="81">
        <f>'Federal Non-Assistance'!B23</f>
        <v>50332691</v>
      </c>
    </row>
    <row r="24" spans="1:4">
      <c r="A24" s="80" t="s">
        <v>29</v>
      </c>
      <c r="B24" s="81">
        <f>IF(SUM(C24:D24)=('SFAG Summary'!I24+'Contingency Summary'!I24+'ECF Summary'!I24+'Supplemental Summary'!I24),SUM(C24:D24),"ERROR")</f>
        <v>212368302</v>
      </c>
      <c r="C24" s="81">
        <f>'Federal Assistance'!B24</f>
        <v>84668911</v>
      </c>
      <c r="D24" s="81">
        <f>'Federal Non-Assistance'!B24</f>
        <v>127699391</v>
      </c>
    </row>
    <row r="25" spans="1:4">
      <c r="A25" s="80" t="s">
        <v>30</v>
      </c>
      <c r="B25" s="81">
        <f>IF(SUM(C25:D25)=('SFAG Summary'!I25+'Contingency Summary'!I25+'ECF Summary'!I25+'Supplemental Summary'!I25),SUM(C25:D25),"ERROR")</f>
        <v>81396694</v>
      </c>
      <c r="C25" s="81">
        <f>'Federal Assistance'!B25</f>
        <v>57211915</v>
      </c>
      <c r="D25" s="81">
        <f>'Federal Non-Assistance'!B25</f>
        <v>24184779</v>
      </c>
    </row>
    <row r="26" spans="1:4">
      <c r="A26" s="80" t="s">
        <v>31</v>
      </c>
      <c r="B26" s="81">
        <f>IF(SUM(C26:D26)=('SFAG Summary'!I26+'Contingency Summary'!I26+'ECF Summary'!I26+'Supplemental Summary'!I26),SUM(C26:D26),"ERROR")</f>
        <v>220162019</v>
      </c>
      <c r="C26" s="81">
        <f>'Federal Assistance'!B26</f>
        <v>81203652</v>
      </c>
      <c r="D26" s="81">
        <f>'Federal Non-Assistance'!B26</f>
        <v>138958367</v>
      </c>
    </row>
    <row r="27" spans="1:4">
      <c r="A27" s="80" t="s">
        <v>32</v>
      </c>
      <c r="B27" s="81">
        <f>IF(SUM(C27:D27)=('SFAG Summary'!I27+'Contingency Summary'!I27+'ECF Summary'!I27+'Supplemental Summary'!I27),SUM(C27:D27),"ERROR")</f>
        <v>344528334</v>
      </c>
      <c r="C27" s="81">
        <f>'Federal Assistance'!B27</f>
        <v>9570141</v>
      </c>
      <c r="D27" s="81">
        <f>'Federal Non-Assistance'!B27</f>
        <v>334958193</v>
      </c>
    </row>
    <row r="28" spans="1:4">
      <c r="A28" s="80" t="s">
        <v>33</v>
      </c>
      <c r="B28" s="81">
        <f>IF(SUM(C28:D28)=('SFAG Summary'!I28+'Contingency Summary'!I28+'ECF Summary'!I28+'Supplemental Summary'!I28),SUM(C28:D28),"ERROR")</f>
        <v>665119842</v>
      </c>
      <c r="C28" s="81">
        <f>'Federal Assistance'!B28</f>
        <v>101105652</v>
      </c>
      <c r="D28" s="81">
        <f>'Federal Non-Assistance'!B28</f>
        <v>564014190</v>
      </c>
    </row>
    <row r="29" spans="1:4">
      <c r="A29" s="80" t="s">
        <v>34</v>
      </c>
      <c r="B29" s="81">
        <f>IF(SUM(C29:D29)=('SFAG Summary'!I29+'Contingency Summary'!I29+'ECF Summary'!I29+'Supplemental Summary'!I29),SUM(C29:D29),"ERROR")</f>
        <v>200744630</v>
      </c>
      <c r="C29" s="81">
        <f>'Federal Assistance'!B29</f>
        <v>42081521</v>
      </c>
      <c r="D29" s="81">
        <f>'Federal Non-Assistance'!B29</f>
        <v>158663109</v>
      </c>
    </row>
    <row r="30" spans="1:4">
      <c r="A30" s="80" t="s">
        <v>35</v>
      </c>
      <c r="B30" s="81">
        <f>IF(SUM(C30:D30)=('SFAG Summary'!I30+'Contingency Summary'!I30+'ECF Summary'!I30+'Supplemental Summary'!I30),SUM(C30:D30),"ERROR")</f>
        <v>88117247</v>
      </c>
      <c r="C30" s="81">
        <f>'Federal Assistance'!B30</f>
        <v>23786122</v>
      </c>
      <c r="D30" s="81">
        <f>'Federal Non-Assistance'!B30</f>
        <v>64331125</v>
      </c>
    </row>
    <row r="31" spans="1:4">
      <c r="A31" s="80" t="s">
        <v>36</v>
      </c>
      <c r="B31" s="81">
        <f>IF(SUM(C31:D31)=('SFAG Summary'!I31+'Contingency Summary'!I31+'ECF Summary'!I31+'Supplemental Summary'!I31),SUM(C31:D31),"ERROR")</f>
        <v>190385828</v>
      </c>
      <c r="C31" s="81">
        <f>'Federal Assistance'!B31</f>
        <v>34843543</v>
      </c>
      <c r="D31" s="81">
        <f>'Federal Non-Assistance'!B31</f>
        <v>155542285</v>
      </c>
    </row>
    <row r="32" spans="1:4">
      <c r="A32" s="80" t="s">
        <v>37</v>
      </c>
      <c r="B32" s="81">
        <f>IF(SUM(C32:D32)=('SFAG Summary'!I32+'Contingency Summary'!I32+'ECF Summary'!I32+'Supplemental Summary'!I32),SUM(C32:D32),"ERROR")</f>
        <v>29921743</v>
      </c>
      <c r="C32" s="81">
        <f>'Federal Assistance'!B32</f>
        <v>18585396</v>
      </c>
      <c r="D32" s="81">
        <f>'Federal Non-Assistance'!B32</f>
        <v>11336347</v>
      </c>
    </row>
    <row r="33" spans="1:4">
      <c r="A33" s="80" t="s">
        <v>38</v>
      </c>
      <c r="B33" s="81">
        <f>IF(SUM(C33:D33)=('SFAG Summary'!I33+'Contingency Summary'!I33+'ECF Summary'!I33+'Supplemental Summary'!I33),SUM(C33:D33),"ERROR")</f>
        <v>52858929</v>
      </c>
      <c r="C33" s="81">
        <f>'Federal Assistance'!B33</f>
        <v>19122747</v>
      </c>
      <c r="D33" s="81">
        <f>'Federal Non-Assistance'!B33</f>
        <v>33736182</v>
      </c>
    </row>
    <row r="34" spans="1:4">
      <c r="A34" s="80" t="s">
        <v>39</v>
      </c>
      <c r="B34" s="81">
        <f>IF(SUM(C34:D34)=('SFAG Summary'!I34+'Contingency Summary'!I34+'ECF Summary'!I34+'Supplemental Summary'!I34),SUM(C34:D34),"ERROR")</f>
        <v>55652188</v>
      </c>
      <c r="C34" s="81">
        <f>'Federal Assistance'!B34</f>
        <v>26341092</v>
      </c>
      <c r="D34" s="81">
        <f>'Federal Non-Assistance'!B34</f>
        <v>29311096</v>
      </c>
    </row>
    <row r="35" spans="1:4">
      <c r="A35" s="80" t="s">
        <v>40</v>
      </c>
      <c r="B35" s="81">
        <f>IF(SUM(C35:D35)=('SFAG Summary'!I35+'Contingency Summary'!I35+'ECF Summary'!I35+'Supplemental Summary'!I35),SUM(C35:D35),"ERROR")</f>
        <v>40429955</v>
      </c>
      <c r="C35" s="81">
        <f>'Federal Assistance'!B35</f>
        <v>25386826</v>
      </c>
      <c r="D35" s="81">
        <f>'Federal Non-Assistance'!B35</f>
        <v>15043129</v>
      </c>
    </row>
    <row r="36" spans="1:4">
      <c r="A36" s="80" t="s">
        <v>41</v>
      </c>
      <c r="B36" s="81">
        <f>IF(SUM(C36:D36)=('SFAG Summary'!I36+'Contingency Summary'!I36+'ECF Summary'!I36+'Supplemental Summary'!I36),SUM(C36:D36),"ERROR")</f>
        <v>303902545</v>
      </c>
      <c r="C36" s="81">
        <f>'Federal Assistance'!B36</f>
        <v>159924672</v>
      </c>
      <c r="D36" s="81">
        <f>'Federal Non-Assistance'!B36</f>
        <v>143977873</v>
      </c>
    </row>
    <row r="37" spans="1:4">
      <c r="A37" s="80" t="s">
        <v>42</v>
      </c>
      <c r="B37" s="81">
        <f>IF(SUM(C37:D37)=('SFAG Summary'!I37+'Contingency Summary'!I37+'ECF Summary'!I37+'Supplemental Summary'!I37),SUM(C37:D37),"ERROR")</f>
        <v>101440053</v>
      </c>
      <c r="C37" s="81">
        <f>'Federal Assistance'!B37</f>
        <v>80643661</v>
      </c>
      <c r="D37" s="81">
        <f>'Federal Non-Assistance'!B37</f>
        <v>20796392</v>
      </c>
    </row>
    <row r="38" spans="1:4">
      <c r="A38" s="80" t="s">
        <v>43</v>
      </c>
      <c r="B38" s="81">
        <f>IF(SUM(C38:D38)=('SFAG Summary'!I38+'Contingency Summary'!I38+'ECF Summary'!I38+'Supplemental Summary'!I38),SUM(C38:D38),"ERROR")</f>
        <v>2245285831</v>
      </c>
      <c r="C38" s="81">
        <f>'Federal Assistance'!B38</f>
        <v>1353250408</v>
      </c>
      <c r="D38" s="81">
        <f>'Federal Non-Assistance'!B38</f>
        <v>892035423</v>
      </c>
    </row>
    <row r="39" spans="1:4">
      <c r="A39" s="80" t="s">
        <v>44</v>
      </c>
      <c r="B39" s="81">
        <f>IF(SUM(C39:D39)=('SFAG Summary'!I39+'Contingency Summary'!I39+'ECF Summary'!I39+'Supplemental Summary'!I39),SUM(C39:D39),"ERROR")</f>
        <v>314087897</v>
      </c>
      <c r="C39" s="81">
        <f>'Federal Assistance'!B39</f>
        <v>75160984</v>
      </c>
      <c r="D39" s="81">
        <f>'Federal Non-Assistance'!B39</f>
        <v>238926913</v>
      </c>
    </row>
    <row r="40" spans="1:4">
      <c r="A40" s="80" t="s">
        <v>45</v>
      </c>
      <c r="B40" s="81">
        <f>IF(SUM(C40:D40)=('SFAG Summary'!I40+'Contingency Summary'!I40+'ECF Summary'!I40+'Supplemental Summary'!I40),SUM(C40:D40),"ERROR")</f>
        <v>25861453</v>
      </c>
      <c r="C40" s="81">
        <f>'Federal Assistance'!B40</f>
        <v>12209056</v>
      </c>
      <c r="D40" s="81">
        <f>'Federal Non-Assistance'!B40</f>
        <v>13652397</v>
      </c>
    </row>
    <row r="41" spans="1:4">
      <c r="A41" s="80" t="s">
        <v>46</v>
      </c>
      <c r="B41" s="81">
        <f>IF(SUM(C41:D41)=('SFAG Summary'!I41+'Contingency Summary'!I41+'ECF Summary'!I41+'Supplemental Summary'!I41),SUM(C41:D41),"ERROR")</f>
        <v>718061644</v>
      </c>
      <c r="C41" s="81">
        <f>'Federal Assistance'!B41</f>
        <v>301334989</v>
      </c>
      <c r="D41" s="81">
        <f>'Federal Non-Assistance'!B41</f>
        <v>416726655</v>
      </c>
    </row>
    <row r="42" spans="1:4">
      <c r="A42" s="80" t="s">
        <v>47</v>
      </c>
      <c r="B42" s="81">
        <f>IF(SUM(C42:D42)=('SFAG Summary'!I42+'Contingency Summary'!I42+'ECF Summary'!I42+'Supplemental Summary'!I42),SUM(C42:D42),"ERROR")</f>
        <v>112513400</v>
      </c>
      <c r="C42" s="81">
        <f>'Federal Assistance'!B42</f>
        <v>34397702</v>
      </c>
      <c r="D42" s="81">
        <f>'Federal Non-Assistance'!B42</f>
        <v>78115698</v>
      </c>
    </row>
    <row r="43" spans="1:4">
      <c r="A43" s="80" t="s">
        <v>48</v>
      </c>
      <c r="B43" s="81">
        <f>IF(SUM(C43:D43)=('SFAG Summary'!I43+'Contingency Summary'!I43+'ECF Summary'!I43+'Supplemental Summary'!I43),SUM(C43:D43),"ERROR")</f>
        <v>175138560</v>
      </c>
      <c r="C43" s="81">
        <f>'Federal Assistance'!B43</f>
        <v>104648310</v>
      </c>
      <c r="D43" s="81">
        <f>'Federal Non-Assistance'!B43</f>
        <v>70490250</v>
      </c>
    </row>
    <row r="44" spans="1:4">
      <c r="A44" s="80" t="s">
        <v>49</v>
      </c>
      <c r="B44" s="81">
        <f>IF(SUM(C44:D44)=('SFAG Summary'!I44+'Contingency Summary'!I44+'ECF Summary'!I44+'Supplemental Summary'!I44),SUM(C44:D44),"ERROR")</f>
        <v>525208208</v>
      </c>
      <c r="C44" s="81">
        <f>'Federal Assistance'!B44</f>
        <v>170676171</v>
      </c>
      <c r="D44" s="81">
        <f>'Federal Non-Assistance'!B44</f>
        <v>354532037</v>
      </c>
    </row>
    <row r="45" spans="1:4">
      <c r="A45" s="80" t="s">
        <v>50</v>
      </c>
      <c r="B45" s="81">
        <f>IF(SUM(C45:D45)=('SFAG Summary'!I45+'Contingency Summary'!I45+'ECF Summary'!I45+'Supplemental Summary'!I45),SUM(C45:D45),"ERROR")</f>
        <v>75331611</v>
      </c>
      <c r="C45" s="81">
        <f>'Federal Assistance'!B45</f>
        <v>34391609</v>
      </c>
      <c r="D45" s="81">
        <f>'Federal Non-Assistance'!B45</f>
        <v>40940002</v>
      </c>
    </row>
    <row r="46" spans="1:4">
      <c r="A46" s="80" t="s">
        <v>51</v>
      </c>
      <c r="B46" s="81">
        <f>IF(SUM(C46:D46)=('SFAG Summary'!I46+'Contingency Summary'!I46+'ECF Summary'!I46+'Supplemental Summary'!I46),SUM(C46:D46),"ERROR")</f>
        <v>104966214</v>
      </c>
      <c r="C46" s="81">
        <f>'Federal Assistance'!B46</f>
        <v>38018317</v>
      </c>
      <c r="D46" s="81">
        <f>'Federal Non-Assistance'!B46</f>
        <v>66947897</v>
      </c>
    </row>
    <row r="47" spans="1:4">
      <c r="A47" s="80" t="s">
        <v>52</v>
      </c>
      <c r="B47" s="81">
        <f>IF(SUM(C47:D47)=('SFAG Summary'!I47+'Contingency Summary'!I47+'ECF Summary'!I47+'Supplemental Summary'!I47),SUM(C47:D47),"ERROR")</f>
        <v>22544340</v>
      </c>
      <c r="C47" s="81">
        <f>'Federal Assistance'!B47</f>
        <v>16653548</v>
      </c>
      <c r="D47" s="81">
        <f>'Federal Non-Assistance'!B47</f>
        <v>5890792</v>
      </c>
    </row>
    <row r="48" spans="1:4">
      <c r="A48" s="80" t="s">
        <v>53</v>
      </c>
      <c r="B48" s="81">
        <f>IF(SUM(C48:D48)=('SFAG Summary'!I48+'Contingency Summary'!I48+'ECF Summary'!I48+'Supplemental Summary'!I48),SUM(C48:D48),"ERROR")</f>
        <v>215673488</v>
      </c>
      <c r="C48" s="81">
        <f>'Federal Assistance'!B48</f>
        <v>134223048</v>
      </c>
      <c r="D48" s="81">
        <f>'Federal Non-Assistance'!B48</f>
        <v>81450440</v>
      </c>
    </row>
    <row r="49" spans="1:4">
      <c r="A49" s="80" t="s">
        <v>54</v>
      </c>
      <c r="B49" s="81">
        <f>IF(SUM(C49:D49)=('SFAG Summary'!I49+'Contingency Summary'!I49+'ECF Summary'!I49+'Supplemental Summary'!I49),SUM(C49:D49),"ERROR")</f>
        <v>550059409</v>
      </c>
      <c r="C49" s="81">
        <f>'Federal Assistance'!B49</f>
        <v>95994453</v>
      </c>
      <c r="D49" s="81">
        <f>'Federal Non-Assistance'!B49</f>
        <v>454064956</v>
      </c>
    </row>
    <row r="50" spans="1:4">
      <c r="A50" s="80" t="s">
        <v>55</v>
      </c>
      <c r="B50" s="81">
        <f>IF(SUM(C50:D50)=('SFAG Summary'!I50+'Contingency Summary'!I50+'ECF Summary'!I50+'Supplemental Summary'!I50),SUM(C50:D50),"ERROR")</f>
        <v>85982970</v>
      </c>
      <c r="C50" s="81">
        <f>'Federal Assistance'!B50</f>
        <v>36207875</v>
      </c>
      <c r="D50" s="81">
        <f>'Federal Non-Assistance'!B50</f>
        <v>49775095</v>
      </c>
    </row>
    <row r="51" spans="1:4">
      <c r="A51" s="80" t="s">
        <v>56</v>
      </c>
      <c r="B51" s="81">
        <f>IF(SUM(C51:D51)=('SFAG Summary'!I51+'Contingency Summary'!I51+'ECF Summary'!I51+'Supplemental Summary'!I51),SUM(C51:D51),"ERROR")</f>
        <v>33380075</v>
      </c>
      <c r="C51" s="81">
        <f>'Federal Assistance'!B51</f>
        <v>4361881</v>
      </c>
      <c r="D51" s="81">
        <f>'Federal Non-Assistance'!B51</f>
        <v>29018194</v>
      </c>
    </row>
    <row r="52" spans="1:4">
      <c r="A52" s="80" t="s">
        <v>57</v>
      </c>
      <c r="B52" s="81">
        <f>IF(SUM(C52:D52)=('SFAG Summary'!I52+'Contingency Summary'!I52+'ECF Summary'!I52+'Supplemental Summary'!I52),SUM(C52:D52),"ERROR")</f>
        <v>146161049</v>
      </c>
      <c r="C52" s="81">
        <f>'Federal Assistance'!B52</f>
        <v>73583576</v>
      </c>
      <c r="D52" s="81">
        <f>'Federal Non-Assistance'!B52</f>
        <v>72577473</v>
      </c>
    </row>
    <row r="53" spans="1:4">
      <c r="A53" s="80" t="s">
        <v>58</v>
      </c>
      <c r="B53" s="81">
        <f>IF(SUM(C53:D53)=('SFAG Summary'!I53+'Contingency Summary'!I53+'ECF Summary'!I53+'Supplemental Summary'!I53),SUM(C53:D53),"ERROR")</f>
        <v>309214830</v>
      </c>
      <c r="C53" s="81">
        <f>'Federal Assistance'!B53</f>
        <v>207792044</v>
      </c>
      <c r="D53" s="81">
        <f>'Federal Non-Assistance'!B53</f>
        <v>101422786</v>
      </c>
    </row>
    <row r="54" spans="1:4">
      <c r="A54" s="80" t="s">
        <v>59</v>
      </c>
      <c r="B54" s="81">
        <f>IF(SUM(C54:D54)=('SFAG Summary'!I54+'Contingency Summary'!I54+'ECF Summary'!I54+'Supplemental Summary'!I54),SUM(C54:D54),"ERROR")</f>
        <v>137508964</v>
      </c>
      <c r="C54" s="81">
        <f>'Federal Assistance'!B54</f>
        <v>44425952</v>
      </c>
      <c r="D54" s="81">
        <f>'Federal Non-Assistance'!B54</f>
        <v>93083012</v>
      </c>
    </row>
    <row r="55" spans="1:4">
      <c r="A55" s="80" t="s">
        <v>60</v>
      </c>
      <c r="B55" s="81">
        <f>IF(SUM(C55:D55)=('SFAG Summary'!I55+'Contingency Summary'!I55+'ECF Summary'!I55+'Supplemental Summary'!I55),SUM(C55:D55),"ERROR")</f>
        <v>298679480</v>
      </c>
      <c r="C55" s="81">
        <f>'Federal Assistance'!B55</f>
        <v>21321972</v>
      </c>
      <c r="D55" s="81">
        <f>'Federal Non-Assistance'!B55</f>
        <v>277357508</v>
      </c>
    </row>
    <row r="56" spans="1:4">
      <c r="A56" s="80" t="s">
        <v>61</v>
      </c>
      <c r="B56" s="81">
        <f>IF(SUM(C56:D56)=('SFAG Summary'!I56+'Contingency Summary'!I56+'ECF Summary'!I56+'Supplemental Summary'!I56),SUM(C56:D56),"ERROR")</f>
        <v>27292996</v>
      </c>
      <c r="C56" s="81">
        <f>'Federal Assistance'!B56</f>
        <v>7697247</v>
      </c>
      <c r="D56" s="81">
        <f>'Federal Non-Assistance'!B56</f>
        <v>19595749</v>
      </c>
    </row>
  </sheetData>
  <mergeCells count="1">
    <mergeCell ref="A1:D1"/>
  </mergeCells>
  <pageMargins left="0.7" right="0.7" top="0.75" bottom="0.75" header="0.3" footer="0.3"/>
  <pageSetup scale="8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F56"/>
  <sheetViews>
    <sheetView workbookViewId="0">
      <selection activeCell="D11" sqref="D11"/>
    </sheetView>
  </sheetViews>
  <sheetFormatPr defaultRowHeight="15"/>
  <cols>
    <col min="1" max="1" width="20.7109375" bestFit="1" customWidth="1"/>
    <col min="2" max="2" width="16.140625" bestFit="1" customWidth="1"/>
    <col min="3" max="3" width="16.7109375" bestFit="1" customWidth="1"/>
    <col min="4" max="4" width="14" bestFit="1" customWidth="1"/>
    <col min="5" max="5" width="16.140625" customWidth="1"/>
    <col min="6" max="6" width="14" bestFit="1" customWidth="1"/>
  </cols>
  <sheetData>
    <row r="1" spans="1:6">
      <c r="A1" s="532" t="s">
        <v>273</v>
      </c>
      <c r="B1" s="533"/>
      <c r="C1" s="533"/>
      <c r="D1" s="533"/>
      <c r="E1" s="533"/>
      <c r="F1" s="533"/>
    </row>
    <row r="2" spans="1:6">
      <c r="A2" s="523" t="s">
        <v>10</v>
      </c>
      <c r="B2" s="278"/>
      <c r="C2" s="278"/>
      <c r="D2" s="278"/>
      <c r="E2" s="278"/>
      <c r="F2" s="278"/>
    </row>
    <row r="3" spans="1:6" ht="39">
      <c r="A3" s="523"/>
      <c r="B3" s="278" t="s">
        <v>74</v>
      </c>
      <c r="C3" s="278" t="s">
        <v>62</v>
      </c>
      <c r="D3" s="278" t="s">
        <v>63</v>
      </c>
      <c r="E3" s="278" t="s">
        <v>75</v>
      </c>
      <c r="F3" s="278" t="s">
        <v>76</v>
      </c>
    </row>
    <row r="4" spans="1:6">
      <c r="A4" s="523"/>
      <c r="B4" s="278"/>
      <c r="C4" s="278"/>
      <c r="D4" s="278"/>
      <c r="E4" s="278"/>
      <c r="F4" s="278"/>
    </row>
    <row r="5" spans="1:6">
      <c r="A5" s="409" t="s">
        <v>77</v>
      </c>
      <c r="B5" s="262">
        <f>IF(SUM(B6:B56)='SFAG Assistance'!B5+'Contingency Assistance'!B5+'ECF Assistance'!B5+'Supplemental Assistance'!B5,SUM(B6:B56),"ERROR")</f>
        <v>6448705694</v>
      </c>
      <c r="C5" s="262">
        <f>IF(SUM(C6:C56)='SFAG Assistance'!C5+'Contingency Assistance'!C5+'ECF Assistance'!C5+'Supplemental Assistance'!C5,SUM(C6:C56),"ERROR")</f>
        <v>5254652818</v>
      </c>
      <c r="D5" s="262">
        <f>IF(SUM(D6:D56)='SFAG Assistance'!D5+'Contingency Assistance'!D5+'ECF Assistance'!D5+'Supplemental Assistance'!D5,SUM(D6:D56),"ERROR")</f>
        <v>268016212</v>
      </c>
      <c r="E5" s="262">
        <f>IF(SUM(E6:E56)='SFAG Assistance'!E5+'Contingency Assistance'!E5+'ECF Assistance'!E5+'Supplemental Assistance'!E5,SUM(E6:E56),"ERROR")</f>
        <v>255879888</v>
      </c>
      <c r="F5" s="262">
        <f>IF(SUM(F6:F56)='SFAG Assistance'!F5+'Contingency Assistance'!F5+'ECF Assistance'!F5+'Supplemental Assistance'!F5,SUM(F6:F56),"ERROR")</f>
        <v>670156776</v>
      </c>
    </row>
    <row r="6" spans="1:6">
      <c r="A6" s="410" t="s">
        <v>11</v>
      </c>
      <c r="B6" s="79">
        <f>SUM(C6:F6)</f>
        <v>55578212</v>
      </c>
      <c r="C6" s="79">
        <f>'SFAG Assistance'!C6+'Contingency Assistance'!C6+'ECF Assistance'!C6+'Supplemental Assistance'!C6</f>
        <v>53974713</v>
      </c>
      <c r="D6" s="79">
        <f>'SFAG Assistance'!D6+'Contingency Assistance'!D6+'ECF Assistance'!D6+'Supplemental Assistance'!D6</f>
        <v>0</v>
      </c>
      <c r="E6" s="79">
        <f>'SFAG Assistance'!E6+'Contingency Assistance'!E6+'ECF Assistance'!E6+'Supplemental Assistance'!E6</f>
        <v>1603499</v>
      </c>
      <c r="F6" s="79">
        <f>'SFAG Assistance'!F6+'Contingency Assistance'!F6+'ECF Assistance'!F6+'Supplemental Assistance'!F6</f>
        <v>0</v>
      </c>
    </row>
    <row r="7" spans="1:6">
      <c r="A7" s="410" t="s">
        <v>12</v>
      </c>
      <c r="B7" s="79">
        <f t="shared" ref="B7:B56" si="0">SUM(C7:F7)</f>
        <v>11477640</v>
      </c>
      <c r="C7" s="79">
        <f>'SFAG Assistance'!C7+'Contingency Assistance'!C7+'ECF Assistance'!C7+'Supplemental Assistance'!C7</f>
        <v>9235413</v>
      </c>
      <c r="D7" s="79">
        <f>'SFAG Assistance'!D7+'Contingency Assistance'!D7+'ECF Assistance'!D7+'Supplemental Assistance'!D7</f>
        <v>1758456</v>
      </c>
      <c r="E7" s="79">
        <f>'SFAG Assistance'!E7+'Contingency Assistance'!E7+'ECF Assistance'!E7+'Supplemental Assistance'!E7</f>
        <v>483771</v>
      </c>
      <c r="F7" s="79">
        <f>'SFAG Assistance'!F7+'Contingency Assistance'!F7+'ECF Assistance'!F7+'Supplemental Assistance'!F7</f>
        <v>0</v>
      </c>
    </row>
    <row r="8" spans="1:6">
      <c r="A8" s="410" t="s">
        <v>13</v>
      </c>
      <c r="B8" s="79">
        <f t="shared" si="0"/>
        <v>87963550</v>
      </c>
      <c r="C8" s="79">
        <f>'SFAG Assistance'!C8+'Contingency Assistance'!C8+'ECF Assistance'!C8+'Supplemental Assistance'!C8</f>
        <v>87439348</v>
      </c>
      <c r="D8" s="79">
        <f>'SFAG Assistance'!D8+'Contingency Assistance'!D8+'ECF Assistance'!D8+'Supplemental Assistance'!D8</f>
        <v>0</v>
      </c>
      <c r="E8" s="79">
        <f>'SFAG Assistance'!E8+'Contingency Assistance'!E8+'ECF Assistance'!E8+'Supplemental Assistance'!E8</f>
        <v>524202</v>
      </c>
      <c r="F8" s="79">
        <f>'SFAG Assistance'!F8+'Contingency Assistance'!F8+'ECF Assistance'!F8+'Supplemental Assistance'!F8</f>
        <v>0</v>
      </c>
    </row>
    <row r="9" spans="1:6">
      <c r="A9" s="410" t="s">
        <v>14</v>
      </c>
      <c r="B9" s="79">
        <f t="shared" si="0"/>
        <v>15706228</v>
      </c>
      <c r="C9" s="79">
        <f>'SFAG Assistance'!C9+'Contingency Assistance'!C9+'ECF Assistance'!C9+'Supplemental Assistance'!C9</f>
        <v>15706228</v>
      </c>
      <c r="D9" s="79">
        <f>'SFAG Assistance'!D9+'Contingency Assistance'!D9+'ECF Assistance'!D9+'Supplemental Assistance'!D9</f>
        <v>0</v>
      </c>
      <c r="E9" s="79">
        <f>'SFAG Assistance'!E9+'Contingency Assistance'!E9+'ECF Assistance'!E9+'Supplemental Assistance'!E9</f>
        <v>0</v>
      </c>
      <c r="F9" s="79">
        <f>'SFAG Assistance'!F9+'Contingency Assistance'!F9+'ECF Assistance'!F9+'Supplemental Assistance'!F9</f>
        <v>0</v>
      </c>
    </row>
    <row r="10" spans="1:6">
      <c r="A10" s="410" t="s">
        <v>15</v>
      </c>
      <c r="B10" s="79">
        <f t="shared" si="0"/>
        <v>2134346489</v>
      </c>
      <c r="C10" s="79">
        <f>'SFAG Assistance'!C10+'Contingency Assistance'!C10+'ECF Assistance'!C10+'Supplemental Assistance'!C10</f>
        <v>1648397125</v>
      </c>
      <c r="D10" s="79">
        <f>'SFAG Assistance'!D10+'Contingency Assistance'!D10+'ECF Assistance'!D10+'Supplemental Assistance'!D10</f>
        <v>141239971</v>
      </c>
      <c r="E10" s="79">
        <f>'SFAG Assistance'!E10+'Contingency Assistance'!E10+'ECF Assistance'!E10+'Supplemental Assistance'!E10</f>
        <v>125510666</v>
      </c>
      <c r="F10" s="79">
        <f>'SFAG Assistance'!F10+'Contingency Assistance'!F10+'ECF Assistance'!F10+'Supplemental Assistance'!F10</f>
        <v>219198727</v>
      </c>
    </row>
    <row r="11" spans="1:6">
      <c r="A11" s="410" t="s">
        <v>16</v>
      </c>
      <c r="B11" s="79">
        <f t="shared" si="0"/>
        <v>78952352</v>
      </c>
      <c r="C11" s="79">
        <f>'SFAG Assistance'!C11+'Contingency Assistance'!C11+'ECF Assistance'!C11+'Supplemental Assistance'!C11</f>
        <v>74905399</v>
      </c>
      <c r="D11" s="79">
        <f>'SFAG Assistance'!D11+'Contingency Assistance'!D11+'ECF Assistance'!D11+'Supplemental Assistance'!D11</f>
        <v>0</v>
      </c>
      <c r="E11" s="79">
        <f>'SFAG Assistance'!E11+'Contingency Assistance'!E11+'ECF Assistance'!E11+'Supplemental Assistance'!E11</f>
        <v>4046953</v>
      </c>
      <c r="F11" s="79">
        <f>'SFAG Assistance'!F11+'Contingency Assistance'!F11+'ECF Assistance'!F11+'Supplemental Assistance'!F11</f>
        <v>0</v>
      </c>
    </row>
    <row r="12" spans="1:6">
      <c r="A12" s="410" t="s">
        <v>17</v>
      </c>
      <c r="B12" s="79">
        <f t="shared" si="0"/>
        <v>4887402</v>
      </c>
      <c r="C12" s="79">
        <f>'SFAG Assistance'!C12+'Contingency Assistance'!C12+'ECF Assistance'!C12+'Supplemental Assistance'!C12</f>
        <v>3310740</v>
      </c>
      <c r="D12" s="79">
        <f>'SFAG Assistance'!D12+'Contingency Assistance'!D12+'ECF Assistance'!D12+'Supplemental Assistance'!D12</f>
        <v>0</v>
      </c>
      <c r="E12" s="79">
        <f>'SFAG Assistance'!E12+'Contingency Assistance'!E12+'ECF Assistance'!E12+'Supplemental Assistance'!E12</f>
        <v>0</v>
      </c>
      <c r="F12" s="79">
        <f>'SFAG Assistance'!F12+'Contingency Assistance'!F12+'ECF Assistance'!F12+'Supplemental Assistance'!F12</f>
        <v>1576662</v>
      </c>
    </row>
    <row r="13" spans="1:6">
      <c r="A13" s="410" t="s">
        <v>18</v>
      </c>
      <c r="B13" s="79">
        <f t="shared" si="0"/>
        <v>17059367</v>
      </c>
      <c r="C13" s="79">
        <f>'SFAG Assistance'!C13+'Contingency Assistance'!C13+'ECF Assistance'!C13+'Supplemental Assistance'!C13</f>
        <v>13375881</v>
      </c>
      <c r="D13" s="79">
        <f>'SFAG Assistance'!D13+'Contingency Assistance'!D13+'ECF Assistance'!D13+'Supplemental Assistance'!D13</f>
        <v>3283314</v>
      </c>
      <c r="E13" s="79">
        <f>'SFAG Assistance'!E13+'Contingency Assistance'!E13+'ECF Assistance'!E13+'Supplemental Assistance'!E13</f>
        <v>399657</v>
      </c>
      <c r="F13" s="79">
        <f>'SFAG Assistance'!F13+'Contingency Assistance'!F13+'ECF Assistance'!F13+'Supplemental Assistance'!F13</f>
        <v>515</v>
      </c>
    </row>
    <row r="14" spans="1:6">
      <c r="A14" s="410" t="s">
        <v>19</v>
      </c>
      <c r="B14" s="79">
        <f t="shared" si="0"/>
        <v>23697533</v>
      </c>
      <c r="C14" s="79">
        <f>'SFAG Assistance'!C14+'Contingency Assistance'!C14+'ECF Assistance'!C14+'Supplemental Assistance'!C14</f>
        <v>23697533</v>
      </c>
      <c r="D14" s="79">
        <f>'SFAG Assistance'!D14+'Contingency Assistance'!D14+'ECF Assistance'!D14+'Supplemental Assistance'!D14</f>
        <v>0</v>
      </c>
      <c r="E14" s="79">
        <f>'SFAG Assistance'!E14+'Contingency Assistance'!E14+'ECF Assistance'!E14+'Supplemental Assistance'!E14</f>
        <v>0</v>
      </c>
      <c r="F14" s="79">
        <f>'SFAG Assistance'!F14+'Contingency Assistance'!F14+'ECF Assistance'!F14+'Supplemental Assistance'!F14</f>
        <v>0</v>
      </c>
    </row>
    <row r="15" spans="1:6">
      <c r="A15" s="410" t="s">
        <v>20</v>
      </c>
      <c r="B15" s="79">
        <f t="shared" si="0"/>
        <v>53888741</v>
      </c>
      <c r="C15" s="79">
        <f>'SFAG Assistance'!C15+'Contingency Assistance'!C15+'ECF Assistance'!C15+'Supplemental Assistance'!C15</f>
        <v>29365813</v>
      </c>
      <c r="D15" s="79">
        <f>'SFAG Assistance'!D15+'Contingency Assistance'!D15+'ECF Assistance'!D15+'Supplemental Assistance'!D15</f>
        <v>24069250</v>
      </c>
      <c r="E15" s="79">
        <f>'SFAG Assistance'!E15+'Contingency Assistance'!E15+'ECF Assistance'!E15+'Supplemental Assistance'!E15</f>
        <v>453678</v>
      </c>
      <c r="F15" s="79">
        <f>'SFAG Assistance'!F15+'Contingency Assistance'!F15+'ECF Assistance'!F15+'Supplemental Assistance'!F15</f>
        <v>0</v>
      </c>
    </row>
    <row r="16" spans="1:6">
      <c r="A16" s="410" t="s">
        <v>21</v>
      </c>
      <c r="B16" s="79">
        <f t="shared" si="0"/>
        <v>60829721</v>
      </c>
      <c r="C16" s="79">
        <f>'SFAG Assistance'!C16+'Contingency Assistance'!C16+'ECF Assistance'!C16+'Supplemental Assistance'!C16</f>
        <v>48354015</v>
      </c>
      <c r="D16" s="79">
        <f>'SFAG Assistance'!D16+'Contingency Assistance'!D16+'ECF Assistance'!D16+'Supplemental Assistance'!D16</f>
        <v>0</v>
      </c>
      <c r="E16" s="79">
        <f>'SFAG Assistance'!E16+'Contingency Assistance'!E16+'ECF Assistance'!E16+'Supplemental Assistance'!E16</f>
        <v>12475706</v>
      </c>
      <c r="F16" s="79">
        <f>'SFAG Assistance'!F16+'Contingency Assistance'!F16+'ECF Assistance'!F16+'Supplemental Assistance'!F16</f>
        <v>0</v>
      </c>
    </row>
    <row r="17" spans="1:6">
      <c r="A17" s="410" t="s">
        <v>22</v>
      </c>
      <c r="B17" s="79">
        <f t="shared" si="0"/>
        <v>38493318</v>
      </c>
      <c r="C17" s="79">
        <f>'SFAG Assistance'!C17+'Contingency Assistance'!C17+'ECF Assistance'!C17+'Supplemental Assistance'!C17</f>
        <v>32974768</v>
      </c>
      <c r="D17" s="79">
        <f>'SFAG Assistance'!D17+'Contingency Assistance'!D17+'ECF Assistance'!D17+'Supplemental Assistance'!D17</f>
        <v>0</v>
      </c>
      <c r="E17" s="79">
        <f>'SFAG Assistance'!E17+'Contingency Assistance'!E17+'ECF Assistance'!E17+'Supplemental Assistance'!E17</f>
        <v>673475</v>
      </c>
      <c r="F17" s="79">
        <f>'SFAG Assistance'!F17+'Contingency Assistance'!F17+'ECF Assistance'!F17+'Supplemental Assistance'!F17</f>
        <v>4845075</v>
      </c>
    </row>
    <row r="18" spans="1:6">
      <c r="A18" s="410" t="s">
        <v>23</v>
      </c>
      <c r="B18" s="79">
        <f t="shared" si="0"/>
        <v>-310684</v>
      </c>
      <c r="C18" s="79">
        <f>'SFAG Assistance'!C18+'Contingency Assistance'!C18+'ECF Assistance'!C18+'Supplemental Assistance'!C18</f>
        <v>-428199</v>
      </c>
      <c r="D18" s="79">
        <f>'SFAG Assistance'!D18+'Contingency Assistance'!D18+'ECF Assistance'!D18+'Supplemental Assistance'!D18</f>
        <v>0</v>
      </c>
      <c r="E18" s="79">
        <f>'SFAG Assistance'!E18+'Contingency Assistance'!E18+'ECF Assistance'!E18+'Supplemental Assistance'!E18</f>
        <v>117515</v>
      </c>
      <c r="F18" s="79">
        <f>'SFAG Assistance'!F18+'Contingency Assistance'!F18+'ECF Assistance'!F18+'Supplemental Assistance'!F18</f>
        <v>0</v>
      </c>
    </row>
    <row r="19" spans="1:6">
      <c r="A19" s="410" t="s">
        <v>24</v>
      </c>
      <c r="B19" s="79">
        <f t="shared" si="0"/>
        <v>72449064</v>
      </c>
      <c r="C19" s="79">
        <f>'SFAG Assistance'!C19+'Contingency Assistance'!C19+'ECF Assistance'!C19+'Supplemental Assistance'!C19</f>
        <v>68486978</v>
      </c>
      <c r="D19" s="79">
        <f>'SFAG Assistance'!D19+'Contingency Assistance'!D19+'ECF Assistance'!D19+'Supplemental Assistance'!D19</f>
        <v>0</v>
      </c>
      <c r="E19" s="79">
        <f>'SFAG Assistance'!E19+'Contingency Assistance'!E19+'ECF Assistance'!E19+'Supplemental Assistance'!E19</f>
        <v>3962086</v>
      </c>
      <c r="F19" s="79">
        <f>'SFAG Assistance'!F19+'Contingency Assistance'!F19+'ECF Assistance'!F19+'Supplemental Assistance'!F19</f>
        <v>0</v>
      </c>
    </row>
    <row r="20" spans="1:6">
      <c r="A20" s="410" t="s">
        <v>25</v>
      </c>
      <c r="B20" s="79">
        <f t="shared" si="0"/>
        <v>71524114</v>
      </c>
      <c r="C20" s="79">
        <f>'SFAG Assistance'!C20+'Contingency Assistance'!C20+'ECF Assistance'!C20+'Supplemental Assistance'!C20</f>
        <v>71524114</v>
      </c>
      <c r="D20" s="79">
        <f>'SFAG Assistance'!D20+'Contingency Assistance'!D20+'ECF Assistance'!D20+'Supplemental Assistance'!D20</f>
        <v>0</v>
      </c>
      <c r="E20" s="79">
        <f>'SFAG Assistance'!E20+'Contingency Assistance'!E20+'ECF Assistance'!E20+'Supplemental Assistance'!E20</f>
        <v>0</v>
      </c>
      <c r="F20" s="79">
        <f>'SFAG Assistance'!F20+'Contingency Assistance'!F20+'ECF Assistance'!F20+'Supplemental Assistance'!F20</f>
        <v>0</v>
      </c>
    </row>
    <row r="21" spans="1:6">
      <c r="A21" s="410" t="s">
        <v>26</v>
      </c>
      <c r="B21" s="79">
        <f t="shared" si="0"/>
        <v>36338488</v>
      </c>
      <c r="C21" s="79">
        <f>'SFAG Assistance'!C21+'Contingency Assistance'!C21+'ECF Assistance'!C21+'Supplemental Assistance'!C21</f>
        <v>36338488</v>
      </c>
      <c r="D21" s="79">
        <f>'SFAG Assistance'!D21+'Contingency Assistance'!D21+'ECF Assistance'!D21+'Supplemental Assistance'!D21</f>
        <v>0</v>
      </c>
      <c r="E21" s="79">
        <f>'SFAG Assistance'!E21+'Contingency Assistance'!E21+'ECF Assistance'!E21+'Supplemental Assistance'!E21</f>
        <v>0</v>
      </c>
      <c r="F21" s="79">
        <f>'SFAG Assistance'!F21+'Contingency Assistance'!F21+'ECF Assistance'!F21+'Supplemental Assistance'!F21</f>
        <v>0</v>
      </c>
    </row>
    <row r="22" spans="1:6">
      <c r="A22" s="410" t="s">
        <v>27</v>
      </c>
      <c r="B22" s="79">
        <f t="shared" si="0"/>
        <v>50330935</v>
      </c>
      <c r="C22" s="79">
        <f>'SFAG Assistance'!C22+'Contingency Assistance'!C22+'ECF Assistance'!C22+'Supplemental Assistance'!C22</f>
        <v>21237805</v>
      </c>
      <c r="D22" s="79">
        <f>'SFAG Assistance'!D22+'Contingency Assistance'!D22+'ECF Assistance'!D22+'Supplemental Assistance'!D22</f>
        <v>0</v>
      </c>
      <c r="E22" s="79">
        <f>'SFAG Assistance'!E22+'Contingency Assistance'!E22+'ECF Assistance'!E22+'Supplemental Assistance'!E22</f>
        <v>9398652</v>
      </c>
      <c r="F22" s="79">
        <f>'SFAG Assistance'!F22+'Contingency Assistance'!F22+'ECF Assistance'!F22+'Supplemental Assistance'!F22</f>
        <v>19694478</v>
      </c>
    </row>
    <row r="23" spans="1:6">
      <c r="A23" s="410" t="s">
        <v>28</v>
      </c>
      <c r="B23" s="79">
        <f t="shared" si="0"/>
        <v>104668231</v>
      </c>
      <c r="C23" s="79">
        <f>'SFAG Assistance'!C23+'Contingency Assistance'!C23+'ECF Assistance'!C23+'Supplemental Assistance'!C23</f>
        <v>73386390</v>
      </c>
      <c r="D23" s="79">
        <f>'SFAG Assistance'!D23+'Contingency Assistance'!D23+'ECF Assistance'!D23+'Supplemental Assistance'!D23</f>
        <v>16641901</v>
      </c>
      <c r="E23" s="79">
        <f>'SFAG Assistance'!E23+'Contingency Assistance'!E23+'ECF Assistance'!E23+'Supplemental Assistance'!E23</f>
        <v>14639940</v>
      </c>
      <c r="F23" s="79">
        <f>'SFAG Assistance'!F23+'Contingency Assistance'!F23+'ECF Assistance'!F23+'Supplemental Assistance'!F23</f>
        <v>0</v>
      </c>
    </row>
    <row r="24" spans="1:6">
      <c r="A24" s="410" t="s">
        <v>29</v>
      </c>
      <c r="B24" s="79">
        <f t="shared" si="0"/>
        <v>84668911</v>
      </c>
      <c r="C24" s="79">
        <f>'SFAG Assistance'!C24+'Contingency Assistance'!C24+'ECF Assistance'!C24+'Supplemental Assistance'!C24</f>
        <v>82843626</v>
      </c>
      <c r="D24" s="79">
        <f>'SFAG Assistance'!D24+'Contingency Assistance'!D24+'ECF Assistance'!D24+'Supplemental Assistance'!D24</f>
        <v>0</v>
      </c>
      <c r="E24" s="79">
        <f>'SFAG Assistance'!E24+'Contingency Assistance'!E24+'ECF Assistance'!E24+'Supplemental Assistance'!E24</f>
        <v>1825285</v>
      </c>
      <c r="F24" s="79">
        <f>'SFAG Assistance'!F24+'Contingency Assistance'!F24+'ECF Assistance'!F24+'Supplemental Assistance'!F24</f>
        <v>0</v>
      </c>
    </row>
    <row r="25" spans="1:6">
      <c r="A25" s="410" t="s">
        <v>30</v>
      </c>
      <c r="B25" s="79">
        <f t="shared" si="0"/>
        <v>57211915</v>
      </c>
      <c r="C25" s="79">
        <f>'SFAG Assistance'!C25+'Contingency Assistance'!C25+'ECF Assistance'!C25+'Supplemental Assistance'!C25</f>
        <v>45633194</v>
      </c>
      <c r="D25" s="79">
        <f>'SFAG Assistance'!D25+'Contingency Assistance'!D25+'ECF Assistance'!D25+'Supplemental Assistance'!D25</f>
        <v>3975842</v>
      </c>
      <c r="E25" s="79">
        <f>'SFAG Assistance'!E25+'Contingency Assistance'!E25+'ECF Assistance'!E25+'Supplemental Assistance'!E25</f>
        <v>7602879</v>
      </c>
      <c r="F25" s="79">
        <f>'SFAG Assistance'!F25+'Contingency Assistance'!F25+'ECF Assistance'!F25+'Supplemental Assistance'!F25</f>
        <v>0</v>
      </c>
    </row>
    <row r="26" spans="1:6">
      <c r="A26" s="410" t="s">
        <v>31</v>
      </c>
      <c r="B26" s="79">
        <f t="shared" si="0"/>
        <v>81203652</v>
      </c>
      <c r="C26" s="79">
        <f>'SFAG Assistance'!C26+'Contingency Assistance'!C26+'ECF Assistance'!C26+'Supplemental Assistance'!C26</f>
        <v>81203652</v>
      </c>
      <c r="D26" s="79">
        <f>'SFAG Assistance'!D26+'Contingency Assistance'!D26+'ECF Assistance'!D26+'Supplemental Assistance'!D26</f>
        <v>0</v>
      </c>
      <c r="E26" s="79">
        <f>'SFAG Assistance'!E26+'Contingency Assistance'!E26+'ECF Assistance'!E26+'Supplemental Assistance'!E26</f>
        <v>0</v>
      </c>
      <c r="F26" s="79">
        <f>'SFAG Assistance'!F26+'Contingency Assistance'!F26+'ECF Assistance'!F26+'Supplemental Assistance'!F26</f>
        <v>0</v>
      </c>
    </row>
    <row r="27" spans="1:6">
      <c r="A27" s="410" t="s">
        <v>32</v>
      </c>
      <c r="B27" s="79">
        <f t="shared" si="0"/>
        <v>9570141</v>
      </c>
      <c r="C27" s="79">
        <f>'SFAG Assistance'!C27+'Contingency Assistance'!C27+'ECF Assistance'!C27+'Supplemental Assistance'!C27</f>
        <v>9570141</v>
      </c>
      <c r="D27" s="79">
        <f>'SFAG Assistance'!D27+'Contingency Assistance'!D27+'ECF Assistance'!D27+'Supplemental Assistance'!D27</f>
        <v>0</v>
      </c>
      <c r="E27" s="79">
        <f>'SFAG Assistance'!E27+'Contingency Assistance'!E27+'ECF Assistance'!E27+'Supplemental Assistance'!E27</f>
        <v>0</v>
      </c>
      <c r="F27" s="79">
        <f>'SFAG Assistance'!F27+'Contingency Assistance'!F27+'ECF Assistance'!F27+'Supplemental Assistance'!F27</f>
        <v>0</v>
      </c>
    </row>
    <row r="28" spans="1:6">
      <c r="A28" s="410" t="s">
        <v>33</v>
      </c>
      <c r="B28" s="79">
        <f t="shared" si="0"/>
        <v>101105652</v>
      </c>
      <c r="C28" s="79">
        <f>'SFAG Assistance'!C28+'Contingency Assistance'!C28+'ECF Assistance'!C28+'Supplemental Assistance'!C28</f>
        <v>92652098</v>
      </c>
      <c r="D28" s="79">
        <f>'SFAG Assistance'!D28+'Contingency Assistance'!D28+'ECF Assistance'!D28+'Supplemental Assistance'!D28</f>
        <v>8453554</v>
      </c>
      <c r="E28" s="79">
        <f>'SFAG Assistance'!E28+'Contingency Assistance'!E28+'ECF Assistance'!E28+'Supplemental Assistance'!E28</f>
        <v>0</v>
      </c>
      <c r="F28" s="79">
        <f>'SFAG Assistance'!F28+'Contingency Assistance'!F28+'ECF Assistance'!F28+'Supplemental Assistance'!F28</f>
        <v>0</v>
      </c>
    </row>
    <row r="29" spans="1:6">
      <c r="A29" s="410" t="s">
        <v>34</v>
      </c>
      <c r="B29" s="79">
        <f t="shared" si="0"/>
        <v>42081521</v>
      </c>
      <c r="C29" s="79">
        <f>'SFAG Assistance'!C29+'Contingency Assistance'!C29+'ECF Assistance'!C29+'Supplemental Assistance'!C29</f>
        <v>42081521</v>
      </c>
      <c r="D29" s="79">
        <f>'SFAG Assistance'!D29+'Contingency Assistance'!D29+'ECF Assistance'!D29+'Supplemental Assistance'!D29</f>
        <v>0</v>
      </c>
      <c r="E29" s="79">
        <f>'SFAG Assistance'!E29+'Contingency Assistance'!E29+'ECF Assistance'!E29+'Supplemental Assistance'!E29</f>
        <v>0</v>
      </c>
      <c r="F29" s="79">
        <f>'SFAG Assistance'!F29+'Contingency Assistance'!F29+'ECF Assistance'!F29+'Supplemental Assistance'!F29</f>
        <v>0</v>
      </c>
    </row>
    <row r="30" spans="1:6">
      <c r="A30" s="410" t="s">
        <v>35</v>
      </c>
      <c r="B30" s="79">
        <f t="shared" si="0"/>
        <v>23786122</v>
      </c>
      <c r="C30" s="79">
        <f>'SFAG Assistance'!C30+'Contingency Assistance'!C30+'ECF Assistance'!C30+'Supplemental Assistance'!C30</f>
        <v>12444223</v>
      </c>
      <c r="D30" s="79">
        <f>'SFAG Assistance'!D30+'Contingency Assistance'!D30+'ECF Assistance'!D30+'Supplemental Assistance'!D30</f>
        <v>0</v>
      </c>
      <c r="E30" s="79">
        <f>'SFAG Assistance'!E30+'Contingency Assistance'!E30+'ECF Assistance'!E30+'Supplemental Assistance'!E30</f>
        <v>11341899</v>
      </c>
      <c r="F30" s="79">
        <f>'SFAG Assistance'!F30+'Contingency Assistance'!F30+'ECF Assistance'!F30+'Supplemental Assistance'!F30</f>
        <v>0</v>
      </c>
    </row>
    <row r="31" spans="1:6">
      <c r="A31" s="410" t="s">
        <v>36</v>
      </c>
      <c r="B31" s="79">
        <f t="shared" si="0"/>
        <v>34843543</v>
      </c>
      <c r="C31" s="79">
        <f>'SFAG Assistance'!C31+'Contingency Assistance'!C31+'ECF Assistance'!C31+'Supplemental Assistance'!C31</f>
        <v>34843543</v>
      </c>
      <c r="D31" s="79">
        <f>'SFAG Assistance'!D31+'Contingency Assistance'!D31+'ECF Assistance'!D31+'Supplemental Assistance'!D31</f>
        <v>0</v>
      </c>
      <c r="E31" s="79">
        <f>'SFAG Assistance'!E31+'Contingency Assistance'!E31+'ECF Assistance'!E31+'Supplemental Assistance'!E31</f>
        <v>0</v>
      </c>
      <c r="F31" s="79">
        <f>'SFAG Assistance'!F31+'Contingency Assistance'!F31+'ECF Assistance'!F31+'Supplemental Assistance'!F31</f>
        <v>0</v>
      </c>
    </row>
    <row r="32" spans="1:6">
      <c r="A32" s="410" t="s">
        <v>37</v>
      </c>
      <c r="B32" s="79">
        <f t="shared" si="0"/>
        <v>18585396</v>
      </c>
      <c r="C32" s="79">
        <f>'SFAG Assistance'!C32+'Contingency Assistance'!C32+'ECF Assistance'!C32+'Supplemental Assistance'!C32</f>
        <v>16709520</v>
      </c>
      <c r="D32" s="79">
        <f>'SFAG Assistance'!D32+'Contingency Assistance'!D32+'ECF Assistance'!D32+'Supplemental Assistance'!D32</f>
        <v>0</v>
      </c>
      <c r="E32" s="79">
        <f>'SFAG Assistance'!E32+'Contingency Assistance'!E32+'ECF Assistance'!E32+'Supplemental Assistance'!E32</f>
        <v>0</v>
      </c>
      <c r="F32" s="79">
        <f>'SFAG Assistance'!F32+'Contingency Assistance'!F32+'ECF Assistance'!F32+'Supplemental Assistance'!F32</f>
        <v>1875876</v>
      </c>
    </row>
    <row r="33" spans="1:6">
      <c r="A33" s="410" t="s">
        <v>38</v>
      </c>
      <c r="B33" s="79">
        <f t="shared" si="0"/>
        <v>19122747</v>
      </c>
      <c r="C33" s="79">
        <f>'SFAG Assistance'!C33+'Contingency Assistance'!C33+'ECF Assistance'!C33+'Supplemental Assistance'!C33</f>
        <v>19122747</v>
      </c>
      <c r="D33" s="79">
        <f>'SFAG Assistance'!D33+'Contingency Assistance'!D33+'ECF Assistance'!D33+'Supplemental Assistance'!D33</f>
        <v>0</v>
      </c>
      <c r="E33" s="79">
        <f>'SFAG Assistance'!E33+'Contingency Assistance'!E33+'ECF Assistance'!E33+'Supplemental Assistance'!E33</f>
        <v>0</v>
      </c>
      <c r="F33" s="79">
        <f>'SFAG Assistance'!F33+'Contingency Assistance'!F33+'ECF Assistance'!F33+'Supplemental Assistance'!F33</f>
        <v>0</v>
      </c>
    </row>
    <row r="34" spans="1:6">
      <c r="A34" s="410" t="s">
        <v>39</v>
      </c>
      <c r="B34" s="79">
        <f t="shared" si="0"/>
        <v>26341092</v>
      </c>
      <c r="C34" s="79">
        <f>'SFAG Assistance'!C34+'Contingency Assistance'!C34+'ECF Assistance'!C34+'Supplemental Assistance'!C34</f>
        <v>24259246</v>
      </c>
      <c r="D34" s="79">
        <f>'SFAG Assistance'!D34+'Contingency Assistance'!D34+'ECF Assistance'!D34+'Supplemental Assistance'!D34</f>
        <v>0</v>
      </c>
      <c r="E34" s="79">
        <f>'SFAG Assistance'!E34+'Contingency Assistance'!E34+'ECF Assistance'!E34+'Supplemental Assistance'!E34</f>
        <v>2081846</v>
      </c>
      <c r="F34" s="79">
        <f>'SFAG Assistance'!F34+'Contingency Assistance'!F34+'ECF Assistance'!F34+'Supplemental Assistance'!F34</f>
        <v>0</v>
      </c>
    </row>
    <row r="35" spans="1:6">
      <c r="A35" s="410" t="s">
        <v>40</v>
      </c>
      <c r="B35" s="79">
        <f t="shared" si="0"/>
        <v>25386826</v>
      </c>
      <c r="C35" s="79">
        <f>'SFAG Assistance'!C35+'Contingency Assistance'!C35+'ECF Assistance'!C35+'Supplemental Assistance'!C35</f>
        <v>17994992</v>
      </c>
      <c r="D35" s="79">
        <f>'SFAG Assistance'!D35+'Contingency Assistance'!D35+'ECF Assistance'!D35+'Supplemental Assistance'!D35</f>
        <v>0</v>
      </c>
      <c r="E35" s="79">
        <f>'SFAG Assistance'!E35+'Contingency Assistance'!E35+'ECF Assistance'!E35+'Supplemental Assistance'!E35</f>
        <v>0</v>
      </c>
      <c r="F35" s="79">
        <f>'SFAG Assistance'!F35+'Contingency Assistance'!F35+'ECF Assistance'!F35+'Supplemental Assistance'!F35</f>
        <v>7391834</v>
      </c>
    </row>
    <row r="36" spans="1:6">
      <c r="A36" s="410" t="s">
        <v>41</v>
      </c>
      <c r="B36" s="79">
        <f t="shared" si="0"/>
        <v>159924672</v>
      </c>
      <c r="C36" s="79">
        <f>'SFAG Assistance'!C36+'Contingency Assistance'!C36+'ECF Assistance'!C36+'Supplemental Assistance'!C36</f>
        <v>128140998</v>
      </c>
      <c r="D36" s="79">
        <f>'SFAG Assistance'!D36+'Contingency Assistance'!D36+'ECF Assistance'!D36+'Supplemental Assistance'!D36</f>
        <v>22793343</v>
      </c>
      <c r="E36" s="79">
        <f>'SFAG Assistance'!E36+'Contingency Assistance'!E36+'ECF Assistance'!E36+'Supplemental Assistance'!E36</f>
        <v>8990331</v>
      </c>
      <c r="F36" s="79">
        <f>'SFAG Assistance'!F36+'Contingency Assistance'!F36+'ECF Assistance'!F36+'Supplemental Assistance'!F36</f>
        <v>0</v>
      </c>
    </row>
    <row r="37" spans="1:6">
      <c r="A37" s="410" t="s">
        <v>42</v>
      </c>
      <c r="B37" s="79">
        <f t="shared" si="0"/>
        <v>80643661</v>
      </c>
      <c r="C37" s="79">
        <f>'SFAG Assistance'!C37+'Contingency Assistance'!C37+'ECF Assistance'!C37+'Supplemental Assistance'!C37</f>
        <v>80630886</v>
      </c>
      <c r="D37" s="79">
        <f>'SFAG Assistance'!D37+'Contingency Assistance'!D37+'ECF Assistance'!D37+'Supplemental Assistance'!D37</f>
        <v>0</v>
      </c>
      <c r="E37" s="79">
        <f>'SFAG Assistance'!E37+'Contingency Assistance'!E37+'ECF Assistance'!E37+'Supplemental Assistance'!E37</f>
        <v>12775</v>
      </c>
      <c r="F37" s="79">
        <f>'SFAG Assistance'!F37+'Contingency Assistance'!F37+'ECF Assistance'!F37+'Supplemental Assistance'!F37</f>
        <v>0</v>
      </c>
    </row>
    <row r="38" spans="1:6">
      <c r="A38" s="410" t="s">
        <v>43</v>
      </c>
      <c r="B38" s="79">
        <f t="shared" si="0"/>
        <v>1353250408</v>
      </c>
      <c r="C38" s="79">
        <f>'SFAG Assistance'!C38+'Contingency Assistance'!C38+'ECF Assistance'!C38+'Supplemental Assistance'!C38</f>
        <v>1051427915</v>
      </c>
      <c r="D38" s="79">
        <f>'SFAG Assistance'!D38+'Contingency Assistance'!D38+'ECF Assistance'!D38+'Supplemental Assistance'!D38</f>
        <v>0</v>
      </c>
      <c r="E38" s="79">
        <f>'SFAG Assistance'!E38+'Contingency Assistance'!E38+'ECF Assistance'!E38+'Supplemental Assistance'!E38</f>
        <v>0</v>
      </c>
      <c r="F38" s="79">
        <f>'SFAG Assistance'!F38+'Contingency Assistance'!F38+'ECF Assistance'!F38+'Supplemental Assistance'!F38</f>
        <v>301822493</v>
      </c>
    </row>
    <row r="39" spans="1:6">
      <c r="A39" s="410" t="s">
        <v>44</v>
      </c>
      <c r="B39" s="79">
        <f t="shared" si="0"/>
        <v>75160984</v>
      </c>
      <c r="C39" s="79">
        <f>'SFAG Assistance'!C39+'Contingency Assistance'!C39+'ECF Assistance'!C39+'Supplemental Assistance'!C39</f>
        <v>58364304</v>
      </c>
      <c r="D39" s="79">
        <f>'SFAG Assistance'!D39+'Contingency Assistance'!D39+'ECF Assistance'!D39+'Supplemental Assistance'!D39</f>
        <v>16271769</v>
      </c>
      <c r="E39" s="79">
        <f>'SFAG Assistance'!E39+'Contingency Assistance'!E39+'ECF Assistance'!E39+'Supplemental Assistance'!E39</f>
        <v>0</v>
      </c>
      <c r="F39" s="79">
        <f>'SFAG Assistance'!F39+'Contingency Assistance'!F39+'ECF Assistance'!F39+'Supplemental Assistance'!F39</f>
        <v>524911</v>
      </c>
    </row>
    <row r="40" spans="1:6">
      <c r="A40" s="410" t="s">
        <v>45</v>
      </c>
      <c r="B40" s="79">
        <f t="shared" si="0"/>
        <v>12209056</v>
      </c>
      <c r="C40" s="79">
        <f>'SFAG Assistance'!C40+'Contingency Assistance'!C40+'ECF Assistance'!C40+'Supplemental Assistance'!C40</f>
        <v>403513</v>
      </c>
      <c r="D40" s="79">
        <f>'SFAG Assistance'!D40+'Contingency Assistance'!D40+'ECF Assistance'!D40+'Supplemental Assistance'!D40</f>
        <v>0</v>
      </c>
      <c r="E40" s="79">
        <f>'SFAG Assistance'!E40+'Contingency Assistance'!E40+'ECF Assistance'!E40+'Supplemental Assistance'!E40</f>
        <v>874310</v>
      </c>
      <c r="F40" s="79">
        <f>'SFAG Assistance'!F40+'Contingency Assistance'!F40+'ECF Assistance'!F40+'Supplemental Assistance'!F40</f>
        <v>10931233</v>
      </c>
    </row>
    <row r="41" spans="1:6">
      <c r="A41" s="410" t="s">
        <v>46</v>
      </c>
      <c r="B41" s="79">
        <f t="shared" si="0"/>
        <v>301334989</v>
      </c>
      <c r="C41" s="79">
        <f>'SFAG Assistance'!C41+'Contingency Assistance'!C41+'ECF Assistance'!C41+'Supplemental Assistance'!C41</f>
        <v>301325624</v>
      </c>
      <c r="D41" s="79">
        <f>'SFAG Assistance'!D41+'Contingency Assistance'!D41+'ECF Assistance'!D41+'Supplemental Assistance'!D41</f>
        <v>0</v>
      </c>
      <c r="E41" s="79">
        <f>'SFAG Assistance'!E41+'Contingency Assistance'!E41+'ECF Assistance'!E41+'Supplemental Assistance'!E41</f>
        <v>9365</v>
      </c>
      <c r="F41" s="79">
        <f>'SFAG Assistance'!F41+'Contingency Assistance'!F41+'ECF Assistance'!F41+'Supplemental Assistance'!F41</f>
        <v>0</v>
      </c>
    </row>
    <row r="42" spans="1:6">
      <c r="A42" s="410" t="s">
        <v>47</v>
      </c>
      <c r="B42" s="79">
        <f t="shared" si="0"/>
        <v>34397702</v>
      </c>
      <c r="C42" s="79">
        <f>'SFAG Assistance'!C42+'Contingency Assistance'!C42+'ECF Assistance'!C42+'Supplemental Assistance'!C42</f>
        <v>10834254</v>
      </c>
      <c r="D42" s="79">
        <f>'SFAG Assistance'!D42+'Contingency Assistance'!D42+'ECF Assistance'!D42+'Supplemental Assistance'!D42</f>
        <v>1179365</v>
      </c>
      <c r="E42" s="79">
        <f>'SFAG Assistance'!E42+'Contingency Assistance'!E42+'ECF Assistance'!E42+'Supplemental Assistance'!E42</f>
        <v>13654945</v>
      </c>
      <c r="F42" s="79">
        <f>'SFAG Assistance'!F42+'Contingency Assistance'!F42+'ECF Assistance'!F42+'Supplemental Assistance'!F42</f>
        <v>8729138</v>
      </c>
    </row>
    <row r="43" spans="1:6">
      <c r="A43" s="410" t="s">
        <v>48</v>
      </c>
      <c r="B43" s="79">
        <f t="shared" si="0"/>
        <v>104648310</v>
      </c>
      <c r="C43" s="79">
        <f>'SFAG Assistance'!C43+'Contingency Assistance'!C43+'ECF Assistance'!C43+'Supplemental Assistance'!C43</f>
        <v>81859293</v>
      </c>
      <c r="D43" s="79">
        <f>'SFAG Assistance'!D43+'Contingency Assistance'!D43+'ECF Assistance'!D43+'Supplemental Assistance'!D43</f>
        <v>9015779</v>
      </c>
      <c r="E43" s="79">
        <f>'SFAG Assistance'!E43+'Contingency Assistance'!E43+'ECF Assistance'!E43+'Supplemental Assistance'!E43</f>
        <v>3564989</v>
      </c>
      <c r="F43" s="79">
        <f>'SFAG Assistance'!F43+'Contingency Assistance'!F43+'ECF Assistance'!F43+'Supplemental Assistance'!F43</f>
        <v>10208249</v>
      </c>
    </row>
    <row r="44" spans="1:6">
      <c r="A44" s="410" t="s">
        <v>49</v>
      </c>
      <c r="B44" s="79">
        <f t="shared" si="0"/>
        <v>170676171</v>
      </c>
      <c r="C44" s="79">
        <f>'SFAG Assistance'!C44+'Contingency Assistance'!C44+'ECF Assistance'!C44+'Supplemental Assistance'!C44</f>
        <v>158280767</v>
      </c>
      <c r="D44" s="79">
        <f>'SFAG Assistance'!D44+'Contingency Assistance'!D44+'ECF Assistance'!D44+'Supplemental Assistance'!D44</f>
        <v>0</v>
      </c>
      <c r="E44" s="79">
        <f>'SFAG Assistance'!E44+'Contingency Assistance'!E44+'ECF Assistance'!E44+'Supplemental Assistance'!E44</f>
        <v>12395404</v>
      </c>
      <c r="F44" s="79">
        <f>'SFAG Assistance'!F44+'Contingency Assistance'!F44+'ECF Assistance'!F44+'Supplemental Assistance'!F44</f>
        <v>0</v>
      </c>
    </row>
    <row r="45" spans="1:6">
      <c r="A45" s="410" t="s">
        <v>50</v>
      </c>
      <c r="B45" s="79">
        <f t="shared" si="0"/>
        <v>34391609</v>
      </c>
      <c r="C45" s="79">
        <f>'SFAG Assistance'!C45+'Contingency Assistance'!C45+'ECF Assistance'!C45+'Supplemental Assistance'!C45</f>
        <v>35216417</v>
      </c>
      <c r="D45" s="79">
        <f>'SFAG Assistance'!D45+'Contingency Assistance'!D45+'ECF Assistance'!D45+'Supplemental Assistance'!D45</f>
        <v>-949854</v>
      </c>
      <c r="E45" s="79">
        <f>'SFAG Assistance'!E45+'Contingency Assistance'!E45+'ECF Assistance'!E45+'Supplemental Assistance'!E45</f>
        <v>125046</v>
      </c>
      <c r="F45" s="79">
        <f>'SFAG Assistance'!F45+'Contingency Assistance'!F45+'ECF Assistance'!F45+'Supplemental Assistance'!F45</f>
        <v>0</v>
      </c>
    </row>
    <row r="46" spans="1:6">
      <c r="A46" s="410" t="s">
        <v>51</v>
      </c>
      <c r="B46" s="79">
        <f t="shared" si="0"/>
        <v>38018317</v>
      </c>
      <c r="C46" s="79">
        <f>'SFAG Assistance'!C46+'Contingency Assistance'!C46+'ECF Assistance'!C46+'Supplemental Assistance'!C46</f>
        <v>36140779</v>
      </c>
      <c r="D46" s="79">
        <f>'SFAG Assistance'!D46+'Contingency Assistance'!D46+'ECF Assistance'!D46+'Supplemental Assistance'!D46</f>
        <v>0</v>
      </c>
      <c r="E46" s="79">
        <f>'SFAG Assistance'!E46+'Contingency Assistance'!E46+'ECF Assistance'!E46+'Supplemental Assistance'!E46</f>
        <v>1877538</v>
      </c>
      <c r="F46" s="79">
        <f>'SFAG Assistance'!F46+'Contingency Assistance'!F46+'ECF Assistance'!F46+'Supplemental Assistance'!F46</f>
        <v>0</v>
      </c>
    </row>
    <row r="47" spans="1:6">
      <c r="A47" s="410" t="s">
        <v>52</v>
      </c>
      <c r="B47" s="79">
        <f t="shared" si="0"/>
        <v>16653548</v>
      </c>
      <c r="C47" s="79">
        <f>'SFAG Assistance'!C47+'Contingency Assistance'!C47+'ECF Assistance'!C47+'Supplemental Assistance'!C47</f>
        <v>9826534</v>
      </c>
      <c r="D47" s="79">
        <f>'SFAG Assistance'!D47+'Contingency Assistance'!D47+'ECF Assistance'!D47+'Supplemental Assistance'!D47</f>
        <v>0</v>
      </c>
      <c r="E47" s="79">
        <f>'SFAG Assistance'!E47+'Contingency Assistance'!E47+'ECF Assistance'!E47+'Supplemental Assistance'!E47</f>
        <v>0</v>
      </c>
      <c r="F47" s="79">
        <f>'SFAG Assistance'!F47+'Contingency Assistance'!F47+'ECF Assistance'!F47+'Supplemental Assistance'!F47</f>
        <v>6827014</v>
      </c>
    </row>
    <row r="48" spans="1:6">
      <c r="A48" s="410" t="s">
        <v>53</v>
      </c>
      <c r="B48" s="79">
        <f t="shared" si="0"/>
        <v>134223048</v>
      </c>
      <c r="C48" s="79">
        <f>'SFAG Assistance'!C48+'Contingency Assistance'!C48+'ECF Assistance'!C48+'Supplemental Assistance'!C48</f>
        <v>124130958</v>
      </c>
      <c r="D48" s="79">
        <f>'SFAG Assistance'!D48+'Contingency Assistance'!D48+'ECF Assistance'!D48+'Supplemental Assistance'!D48</f>
        <v>10092090</v>
      </c>
      <c r="E48" s="79">
        <f>'SFAG Assistance'!E48+'Contingency Assistance'!E48+'ECF Assistance'!E48+'Supplemental Assistance'!E48</f>
        <v>0</v>
      </c>
      <c r="F48" s="79">
        <f>'SFAG Assistance'!F48+'Contingency Assistance'!F48+'ECF Assistance'!F48+'Supplemental Assistance'!F48</f>
        <v>0</v>
      </c>
    </row>
    <row r="49" spans="1:6">
      <c r="A49" s="410" t="s">
        <v>54</v>
      </c>
      <c r="B49" s="79">
        <f t="shared" si="0"/>
        <v>95994453</v>
      </c>
      <c r="C49" s="79">
        <f>'SFAG Assistance'!C49+'Contingency Assistance'!C49+'ECF Assistance'!C49+'Supplemental Assistance'!C49</f>
        <v>41607782</v>
      </c>
      <c r="D49" s="79">
        <f>'SFAG Assistance'!D49+'Contingency Assistance'!D49+'ECF Assistance'!D49+'Supplemental Assistance'!D49</f>
        <v>0</v>
      </c>
      <c r="E49" s="79">
        <f>'SFAG Assistance'!E49+'Contingency Assistance'!E49+'ECF Assistance'!E49+'Supplemental Assistance'!E49</f>
        <v>304638</v>
      </c>
      <c r="F49" s="79">
        <f>'SFAG Assistance'!F49+'Contingency Assistance'!F49+'ECF Assistance'!F49+'Supplemental Assistance'!F49</f>
        <v>54082033</v>
      </c>
    </row>
    <row r="50" spans="1:6">
      <c r="A50" s="410" t="s">
        <v>55</v>
      </c>
      <c r="B50" s="79">
        <f t="shared" si="0"/>
        <v>36207875</v>
      </c>
      <c r="C50" s="79">
        <f>'SFAG Assistance'!C50+'Contingency Assistance'!C50+'ECF Assistance'!C50+'Supplemental Assistance'!C50</f>
        <v>29995618</v>
      </c>
      <c r="D50" s="79">
        <f>'SFAG Assistance'!D50+'Contingency Assistance'!D50+'ECF Assistance'!D50+'Supplemental Assistance'!D50</f>
        <v>6000000</v>
      </c>
      <c r="E50" s="79">
        <f>'SFAG Assistance'!E50+'Contingency Assistance'!E50+'ECF Assistance'!E50+'Supplemental Assistance'!E50</f>
        <v>212257</v>
      </c>
      <c r="F50" s="79">
        <f>'SFAG Assistance'!F50+'Contingency Assistance'!F50+'ECF Assistance'!F50+'Supplemental Assistance'!F50</f>
        <v>0</v>
      </c>
    </row>
    <row r="51" spans="1:6">
      <c r="A51" s="410" t="s">
        <v>56</v>
      </c>
      <c r="B51" s="79">
        <f t="shared" si="0"/>
        <v>4361881</v>
      </c>
      <c r="C51" s="79">
        <f>'SFAG Assistance'!C51+'Contingency Assistance'!C51+'ECF Assistance'!C51+'Supplemental Assistance'!C51</f>
        <v>-767202</v>
      </c>
      <c r="D51" s="79">
        <f>'SFAG Assistance'!D51+'Contingency Assistance'!D51+'ECF Assistance'!D51+'Supplemental Assistance'!D51</f>
        <v>0</v>
      </c>
      <c r="E51" s="79">
        <f>'SFAG Assistance'!E51+'Contingency Assistance'!E51+'ECF Assistance'!E51+'Supplemental Assistance'!E51</f>
        <v>1678746</v>
      </c>
      <c r="F51" s="79">
        <f>'SFAG Assistance'!F51+'Contingency Assistance'!F51+'ECF Assistance'!F51+'Supplemental Assistance'!F51</f>
        <v>3450337</v>
      </c>
    </row>
    <row r="52" spans="1:6">
      <c r="A52" s="410" t="s">
        <v>57</v>
      </c>
      <c r="B52" s="79">
        <f t="shared" si="0"/>
        <v>73583576</v>
      </c>
      <c r="C52" s="79">
        <f>'SFAG Assistance'!C52+'Contingency Assistance'!C52+'ECF Assistance'!C52+'Supplemental Assistance'!C52</f>
        <v>71840255</v>
      </c>
      <c r="D52" s="79">
        <f>'SFAG Assistance'!D52+'Contingency Assistance'!D52+'ECF Assistance'!D52+'Supplemental Assistance'!D52</f>
        <v>1743321</v>
      </c>
      <c r="E52" s="79">
        <f>'SFAG Assistance'!E52+'Contingency Assistance'!E52+'ECF Assistance'!E52+'Supplemental Assistance'!E52</f>
        <v>0</v>
      </c>
      <c r="F52" s="79">
        <f>'SFAG Assistance'!F52+'Contingency Assistance'!F52+'ECF Assistance'!F52+'Supplemental Assistance'!F52</f>
        <v>0</v>
      </c>
    </row>
    <row r="53" spans="1:6">
      <c r="A53" s="410" t="s">
        <v>58</v>
      </c>
      <c r="B53" s="79">
        <f t="shared" si="0"/>
        <v>207792044</v>
      </c>
      <c r="C53" s="79">
        <f>'SFAG Assistance'!C53+'Contingency Assistance'!C53+'ECF Assistance'!C53+'Supplemental Assistance'!C53</f>
        <v>207792044</v>
      </c>
      <c r="D53" s="79">
        <f>'SFAG Assistance'!D53+'Contingency Assistance'!D53+'ECF Assistance'!D53+'Supplemental Assistance'!D53</f>
        <v>0</v>
      </c>
      <c r="E53" s="79">
        <f>'SFAG Assistance'!E53+'Contingency Assistance'!E53+'ECF Assistance'!E53+'Supplemental Assistance'!E53</f>
        <v>0</v>
      </c>
      <c r="F53" s="79">
        <f>'SFAG Assistance'!F53+'Contingency Assistance'!F53+'ECF Assistance'!F53+'Supplemental Assistance'!F53</f>
        <v>0</v>
      </c>
    </row>
    <row r="54" spans="1:6">
      <c r="A54" s="410" t="s">
        <v>59</v>
      </c>
      <c r="B54" s="79">
        <f t="shared" si="0"/>
        <v>44425952</v>
      </c>
      <c r="C54" s="79">
        <f>'SFAG Assistance'!C54+'Contingency Assistance'!C54+'ECF Assistance'!C54+'Supplemental Assistance'!C54</f>
        <v>7941805</v>
      </c>
      <c r="D54" s="79">
        <f>'SFAG Assistance'!D54+'Contingency Assistance'!D54+'ECF Assistance'!D54+'Supplemental Assistance'!D54</f>
        <v>2448111</v>
      </c>
      <c r="E54" s="79">
        <f>'SFAG Assistance'!E54+'Contingency Assistance'!E54+'ECF Assistance'!E54+'Supplemental Assistance'!E54</f>
        <v>15037835</v>
      </c>
      <c r="F54" s="79">
        <f>'SFAG Assistance'!F54+'Contingency Assistance'!F54+'ECF Assistance'!F54+'Supplemental Assistance'!F54</f>
        <v>18998201</v>
      </c>
    </row>
    <row r="55" spans="1:6">
      <c r="A55" s="410" t="s">
        <v>60</v>
      </c>
      <c r="B55" s="79">
        <f t="shared" si="0"/>
        <v>21321972</v>
      </c>
      <c r="C55" s="79">
        <f>'SFAG Assistance'!C55+'Contingency Assistance'!C55+'ECF Assistance'!C55+'Supplemental Assistance'!C55</f>
        <v>21321972</v>
      </c>
      <c r="D55" s="79">
        <f>'SFAG Assistance'!D55+'Contingency Assistance'!D55+'ECF Assistance'!D55+'Supplemental Assistance'!D55</f>
        <v>0</v>
      </c>
      <c r="E55" s="79">
        <f>'SFAG Assistance'!E55+'Contingency Assistance'!E55+'ECF Assistance'!E55+'Supplemental Assistance'!E55</f>
        <v>0</v>
      </c>
      <c r="F55" s="79">
        <f>'SFAG Assistance'!F55+'Contingency Assistance'!F55+'ECF Assistance'!F55+'Supplemental Assistance'!F55</f>
        <v>0</v>
      </c>
    </row>
    <row r="56" spans="1:6">
      <c r="A56" s="410" t="s">
        <v>61</v>
      </c>
      <c r="B56" s="79">
        <f t="shared" si="0"/>
        <v>7697247</v>
      </c>
      <c r="C56" s="79">
        <f>'SFAG Assistance'!C56+'Contingency Assistance'!C56+'ECF Assistance'!C56+'Supplemental Assistance'!C56</f>
        <v>7697247</v>
      </c>
      <c r="D56" s="79">
        <f>'SFAG Assistance'!D56+'Contingency Assistance'!D56+'ECF Assistance'!D56+'Supplemental Assistance'!D56</f>
        <v>0</v>
      </c>
      <c r="E56" s="79">
        <f>'SFAG Assistance'!E56+'Contingency Assistance'!E56+'ECF Assistance'!E56+'Supplemental Assistance'!E56</f>
        <v>0</v>
      </c>
      <c r="F56" s="79">
        <f>'SFAG Assistance'!F56+'Contingency Assistance'!F56+'ECF Assistance'!F56+'Supplemental Assistance'!F56</f>
        <v>0</v>
      </c>
    </row>
  </sheetData>
  <mergeCells count="2">
    <mergeCell ref="A1:F1"/>
    <mergeCell ref="A2:A4"/>
  </mergeCells>
  <pageMargins left="0.7" right="0.7" top="0.75" bottom="0.75" header="0.3" footer="0.3"/>
  <pageSetup scale="83"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O56"/>
  <sheetViews>
    <sheetView workbookViewId="0">
      <selection activeCell="D11" sqref="D11"/>
    </sheetView>
  </sheetViews>
  <sheetFormatPr defaultRowHeight="15"/>
  <cols>
    <col min="1" max="1" width="20.7109375" bestFit="1" customWidth="1"/>
    <col min="2" max="4" width="16.85546875" bestFit="1" customWidth="1"/>
    <col min="5" max="5" width="16.42578125" customWidth="1"/>
    <col min="6" max="6" width="15.28515625" bestFit="1" customWidth="1"/>
    <col min="7" max="7" width="16.85546875" bestFit="1" customWidth="1"/>
    <col min="8" max="8" width="12.7109375" customWidth="1"/>
    <col min="9" max="9" width="15.28515625" bestFit="1" customWidth="1"/>
    <col min="10" max="10" width="14" bestFit="1" customWidth="1"/>
    <col min="11" max="11" width="14.28515625" bestFit="1" customWidth="1"/>
    <col min="12" max="12" width="15.7109375" bestFit="1" customWidth="1"/>
    <col min="13" max="13" width="14" bestFit="1" customWidth="1"/>
    <col min="14" max="15" width="15.7109375" bestFit="1" customWidth="1"/>
  </cols>
  <sheetData>
    <row r="1" spans="1:15">
      <c r="A1" s="519" t="s">
        <v>274</v>
      </c>
      <c r="B1" s="519"/>
      <c r="C1" s="519"/>
      <c r="D1" s="519"/>
      <c r="E1" s="519"/>
      <c r="F1" s="519"/>
      <c r="G1" s="519"/>
      <c r="H1" s="519"/>
      <c r="I1" s="519"/>
      <c r="J1" s="519"/>
      <c r="K1" s="519"/>
      <c r="L1" s="519"/>
      <c r="M1" s="519"/>
      <c r="N1" s="519"/>
      <c r="O1" s="519"/>
    </row>
    <row r="2" spans="1:15">
      <c r="A2" s="523" t="s">
        <v>10</v>
      </c>
      <c r="B2" s="278"/>
      <c r="C2" s="278"/>
      <c r="D2" s="278"/>
      <c r="E2" s="278"/>
      <c r="F2" s="278"/>
      <c r="G2" s="278"/>
      <c r="H2" s="278"/>
      <c r="I2" s="278"/>
      <c r="J2" s="278"/>
      <c r="K2" s="278"/>
      <c r="L2" s="278"/>
      <c r="M2" s="278"/>
      <c r="N2" s="278"/>
      <c r="O2" s="278"/>
    </row>
    <row r="3" spans="1:15" ht="48.75">
      <c r="A3" s="523"/>
      <c r="B3" s="278" t="s">
        <v>65</v>
      </c>
      <c r="C3" s="278" t="s">
        <v>78</v>
      </c>
      <c r="D3" s="278" t="s">
        <v>63</v>
      </c>
      <c r="E3" s="278" t="s">
        <v>64</v>
      </c>
      <c r="F3" s="278" t="s">
        <v>79</v>
      </c>
      <c r="G3" s="278" t="s">
        <v>67</v>
      </c>
      <c r="H3" s="278" t="s">
        <v>80</v>
      </c>
      <c r="I3" s="278" t="s">
        <v>81</v>
      </c>
      <c r="J3" s="278" t="s">
        <v>82</v>
      </c>
      <c r="K3" s="278" t="s">
        <v>89</v>
      </c>
      <c r="L3" s="278" t="s">
        <v>88</v>
      </c>
      <c r="M3" s="278" t="s">
        <v>68</v>
      </c>
      <c r="N3" s="278" t="s">
        <v>131</v>
      </c>
      <c r="O3" s="278" t="s">
        <v>69</v>
      </c>
    </row>
    <row r="4" spans="1:15">
      <c r="A4" s="523"/>
      <c r="B4" s="3"/>
      <c r="C4" s="3"/>
      <c r="D4" s="3"/>
      <c r="E4" s="3"/>
      <c r="F4" s="3"/>
      <c r="G4" s="3"/>
      <c r="H4" s="3"/>
      <c r="I4" s="278"/>
      <c r="J4" s="3"/>
      <c r="K4" s="3"/>
      <c r="L4" s="3"/>
      <c r="M4" s="3"/>
      <c r="N4" s="3"/>
      <c r="O4" s="3"/>
    </row>
    <row r="5" spans="1:15">
      <c r="A5" s="411" t="s">
        <v>77</v>
      </c>
      <c r="B5" s="79">
        <f>IF(SUM(B6:B56)='SFAG Non-Assistance'!B5+'Contingency Non-Assistance'!B5+'ECF-Non-Assistance'!B5+'Supplemental Non-Assistance'!B5,SUM(B6:B56),"ERROR")</f>
        <v>8734643760</v>
      </c>
      <c r="C5" s="79">
        <f>IF(SUM(C6:C56)='SFAG Non-Assistance'!C5+'Contingency Non-Assistance'!C5+'ECF-Non-Assistance'!C5+'Supplemental Non-Assistance'!C5,SUM(C6:C56),"ERROR")</f>
        <v>1927990980</v>
      </c>
      <c r="D5" s="79">
        <f>IF(SUM(D6:D56)='SFAG Non-Assistance'!D5+'Contingency Non-Assistance'!D5+'ECF-Non-Assistance'!D5+'Supplemental Non-Assistance'!D5,SUM(D6:D56),"ERROR")</f>
        <v>1084113242</v>
      </c>
      <c r="E5" s="79">
        <f>IF(SUM(E6:E56)='SFAG Non-Assistance'!E5+'Contingency Non-Assistance'!E5+'ECF-Non-Assistance'!E5+'Supplemental Non-Assistance'!E5,SUM(E6:E56),"ERROR")</f>
        <v>156056064</v>
      </c>
      <c r="F5" s="79">
        <f>IF(SUM(F6:F56)='SFAG Non-Assistance'!F5+'Contingency Non-Assistance'!F5+'ECF-Non-Assistance'!F5+'Supplemental Non-Assistance'!F5,SUM(F6:F56),"ERROR")</f>
        <v>2126290</v>
      </c>
      <c r="G5" s="79">
        <f>IF(SUM(G6:G56)='SFAG Non-Assistance'!G5+'Contingency Non-Assistance'!G5+'ECF-Non-Assistance'!G5+'Supplemental Non-Assistance'!G5,SUM(G6:G56),"ERROR")</f>
        <v>157079151</v>
      </c>
      <c r="H5" s="79">
        <f>IF(SUM(H6:H56)='SFAG Non-Assistance'!H5+'Contingency Non-Assistance'!H5+'ECF-Non-Assistance'!H5+'Supplemental Non-Assistance'!H5,SUM(H6:H56),"ERROR")</f>
        <v>0</v>
      </c>
      <c r="I5" s="79">
        <f>IF(SUM(I6:I56)='SFAG Non-Assistance'!I5+'Contingency Non-Assistance'!I5+'ECF-Non-Assistance'!I5+'Supplemental Non-Assistance'!I5,SUM(I6:I56),"ERROR")</f>
        <v>331410974</v>
      </c>
      <c r="J5" s="79">
        <f>IF(SUM(J6:J56)='SFAG Non-Assistance'!J5+'Contingency Non-Assistance'!J5+'ECF-Non-Assistance'!J5+'Supplemental Non-Assistance'!J5,SUM(J6:J56),"ERROR")</f>
        <v>418507687</v>
      </c>
      <c r="K5" s="79">
        <f>IF(SUM(K6:K56)='SFAG Non-Assistance'!K5+'Contingency Non-Assistance'!K5+'ECF-Non-Assistance'!K5+'Supplemental Non-Assistance'!K5,SUM(K6:K56),"ERROR")</f>
        <v>267079277</v>
      </c>
      <c r="L5" s="79">
        <f>IF(SUM(L6:L56)='SFAG Non-Assistance'!L5+'Contingency Non-Assistance'!L5+'ECF-Non-Assistance'!L5+'Supplemental Non-Assistance'!L5,SUM(L6:L56),"ERROR")</f>
        <v>1313374517</v>
      </c>
      <c r="M5" s="79">
        <f>IF(SUM(M6:M56)='SFAG Non-Assistance'!M5+'Contingency Non-Assistance'!M5+'ECF-Non-Assistance'!M5+'Supplemental Non-Assistance'!M5,SUM(M6:M56),"ERROR")</f>
        <v>162076546</v>
      </c>
      <c r="N5" s="79">
        <f>IF(SUM(N6:N56)='SFAG Non-Assistance'!N5+'Contingency Non-Assistance'!N5+'ECF-Non-Assistance'!N5+'Supplemental Non-Assistance'!N5,SUM(N6:N56),"ERROR")</f>
        <v>971928140</v>
      </c>
      <c r="O5" s="79">
        <f>IF(SUM(O6:O56)='SFAG Non-Assistance'!O5+'Contingency Non-Assistance'!O5+'ECF-Non-Assistance'!O5+'Supplemental Non-Assistance'!O5,SUM(O6:O56),"ERROR")</f>
        <v>1942900892</v>
      </c>
    </row>
    <row r="6" spans="1:15">
      <c r="A6" s="94" t="s">
        <v>11</v>
      </c>
      <c r="B6" s="79">
        <f>SUM(C6:O6)</f>
        <v>54159645</v>
      </c>
      <c r="C6" s="79">
        <f>'SFAG Non-Assistance'!C6+'Contingency Non-Assistance'!C6+'ECF-Non-Assistance'!C6+'Supplemental Non-Assistance'!C6</f>
        <v>16204622</v>
      </c>
      <c r="D6" s="79">
        <f>'SFAG Non-Assistance'!D6+'Contingency Non-Assistance'!D6+'ECF-Non-Assistance'!D6+'Supplemental Non-Assistance'!D6</f>
        <v>0</v>
      </c>
      <c r="E6" s="79">
        <f>'SFAG Non-Assistance'!E6+'Contingency Non-Assistance'!E6+'ECF-Non-Assistance'!E6+'Supplemental Non-Assistance'!E6</f>
        <v>987603</v>
      </c>
      <c r="F6" s="79">
        <f>'SFAG Non-Assistance'!F6+'Contingency Non-Assistance'!F6+'ECF-Non-Assistance'!F6+'Supplemental Non-Assistance'!F6</f>
        <v>0</v>
      </c>
      <c r="G6" s="79">
        <f>'SFAG Non-Assistance'!G6+'Contingency Non-Assistance'!G6+'ECF-Non-Assistance'!G6+'Supplemental Non-Assistance'!G6</f>
        <v>0</v>
      </c>
      <c r="H6" s="79">
        <f>'SFAG Non-Assistance'!H6+'Contingency Non-Assistance'!H6+'ECF-Non-Assistance'!H6+'Supplemental Non-Assistance'!H6</f>
        <v>0</v>
      </c>
      <c r="I6" s="79">
        <f>'SFAG Non-Assistance'!I6+'Contingency Non-Assistance'!I6+'ECF-Non-Assistance'!I6+'Supplemental Non-Assistance'!I6</f>
        <v>167509</v>
      </c>
      <c r="J6" s="79">
        <f>'SFAG Non-Assistance'!J6+'Contingency Non-Assistance'!J6+'ECF-Non-Assistance'!J6+'Supplemental Non-Assistance'!J6</f>
        <v>1083076</v>
      </c>
      <c r="K6" s="79">
        <f>'SFAG Non-Assistance'!K6+'Contingency Non-Assistance'!K6+'ECF-Non-Assistance'!K6+'Supplemental Non-Assistance'!K6</f>
        <v>1048961</v>
      </c>
      <c r="L6" s="79">
        <f>'SFAG Non-Assistance'!L6+'Contingency Non-Assistance'!L6+'ECF-Non-Assistance'!L6+'Supplemental Non-Assistance'!L6</f>
        <v>13344293</v>
      </c>
      <c r="M6" s="79">
        <f>'SFAG Non-Assistance'!M6+'Contingency Non-Assistance'!M6+'ECF-Non-Assistance'!M6+'Supplemental Non-Assistance'!M6</f>
        <v>367714</v>
      </c>
      <c r="N6" s="79">
        <f>'SFAG Non-Assistance'!N6+'Contingency Non-Assistance'!N6+'ECF-Non-Assistance'!N6+'Supplemental Non-Assistance'!N6</f>
        <v>5567996</v>
      </c>
      <c r="O6" s="79">
        <f>'SFAG Non-Assistance'!O6+'Contingency Non-Assistance'!O6+'ECF-Non-Assistance'!O6+'Supplemental Non-Assistance'!O6</f>
        <v>15387871</v>
      </c>
    </row>
    <row r="7" spans="1:15">
      <c r="A7" s="82" t="s">
        <v>12</v>
      </c>
      <c r="B7" s="79">
        <f t="shared" ref="B7:B56" si="0">SUM(C7:O7)</f>
        <v>17005689</v>
      </c>
      <c r="C7" s="79">
        <f>'SFAG Non-Assistance'!C7+'Contingency Non-Assistance'!C7+'ECF-Non-Assistance'!C7+'Supplemental Non-Assistance'!C7</f>
        <v>12501793</v>
      </c>
      <c r="D7" s="79">
        <f>'SFAG Non-Assistance'!D7+'Contingency Non-Assistance'!D7+'ECF-Non-Assistance'!D7+'Supplemental Non-Assistance'!D7</f>
        <v>0</v>
      </c>
      <c r="E7" s="79">
        <f>'SFAG Non-Assistance'!E7+'Contingency Non-Assistance'!E7+'ECF-Non-Assistance'!E7+'Supplemental Non-Assistance'!E7</f>
        <v>153010</v>
      </c>
      <c r="F7" s="79">
        <f>'SFAG Non-Assistance'!F7+'Contingency Non-Assistance'!F7+'ECF-Non-Assistance'!F7+'Supplemental Non-Assistance'!F7</f>
        <v>0</v>
      </c>
      <c r="G7" s="79">
        <f>'SFAG Non-Assistance'!G7+'Contingency Non-Assistance'!G7+'ECF-Non-Assistance'!G7+'Supplemental Non-Assistance'!G7</f>
        <v>0</v>
      </c>
      <c r="H7" s="79">
        <f>'SFAG Non-Assistance'!H7+'Contingency Non-Assistance'!H7+'ECF-Non-Assistance'!H7+'Supplemental Non-Assistance'!H7</f>
        <v>0</v>
      </c>
      <c r="I7" s="79">
        <f>'SFAG Non-Assistance'!I7+'Contingency Non-Assistance'!I7+'ECF-Non-Assistance'!I7+'Supplemental Non-Assistance'!I7</f>
        <v>126259</v>
      </c>
      <c r="J7" s="79">
        <f>'SFAG Non-Assistance'!J7+'Contingency Non-Assistance'!J7+'ECF-Non-Assistance'!J7+'Supplemental Non-Assistance'!J7</f>
        <v>389271</v>
      </c>
      <c r="K7" s="79">
        <f>'SFAG Non-Assistance'!K7+'Contingency Non-Assistance'!K7+'ECF-Non-Assistance'!K7+'Supplemental Non-Assistance'!K7</f>
        <v>0</v>
      </c>
      <c r="L7" s="79">
        <f>'SFAG Non-Assistance'!L7+'Contingency Non-Assistance'!L7+'ECF-Non-Assistance'!L7+'Supplemental Non-Assistance'!L7</f>
        <v>3416340</v>
      </c>
      <c r="M7" s="79">
        <f>'SFAG Non-Assistance'!M7+'Contingency Non-Assistance'!M7+'ECF-Non-Assistance'!M7+'Supplemental Non-Assistance'!M7</f>
        <v>419016</v>
      </c>
      <c r="N7" s="79">
        <f>'SFAG Non-Assistance'!N7+'Contingency Non-Assistance'!N7+'ECF-Non-Assistance'!N7+'Supplemental Non-Assistance'!N7</f>
        <v>0</v>
      </c>
      <c r="O7" s="79">
        <f>'SFAG Non-Assistance'!O7+'Contingency Non-Assistance'!O7+'ECF-Non-Assistance'!O7+'Supplemental Non-Assistance'!O7</f>
        <v>0</v>
      </c>
    </row>
    <row r="8" spans="1:15">
      <c r="A8" s="82" t="s">
        <v>13</v>
      </c>
      <c r="B8" s="79">
        <f t="shared" si="0"/>
        <v>146454170</v>
      </c>
      <c r="C8" s="79">
        <f>'SFAG Non-Assistance'!C8+'Contingency Non-Assistance'!C8+'ECF-Non-Assistance'!C8+'Supplemental Non-Assistance'!C8</f>
        <v>7690077</v>
      </c>
      <c r="D8" s="79">
        <f>'SFAG Non-Assistance'!D8+'Contingency Non-Assistance'!D8+'ECF-Non-Assistance'!D8+'Supplemental Non-Assistance'!D8</f>
        <v>16419619</v>
      </c>
      <c r="E8" s="79">
        <f>'SFAG Non-Assistance'!E8+'Contingency Non-Assistance'!E8+'ECF-Non-Assistance'!E8+'Supplemental Non-Assistance'!E8</f>
        <v>-73933</v>
      </c>
      <c r="F8" s="79">
        <f>'SFAG Non-Assistance'!F8+'Contingency Non-Assistance'!F8+'ECF-Non-Assistance'!F8+'Supplemental Non-Assistance'!F8</f>
        <v>0</v>
      </c>
      <c r="G8" s="79">
        <f>'SFAG Non-Assistance'!G8+'Contingency Non-Assistance'!G8+'ECF-Non-Assistance'!G8+'Supplemental Non-Assistance'!G8</f>
        <v>0</v>
      </c>
      <c r="H8" s="79">
        <f>'SFAG Non-Assistance'!H8+'Contingency Non-Assistance'!H8+'ECF-Non-Assistance'!H8+'Supplemental Non-Assistance'!H8</f>
        <v>0</v>
      </c>
      <c r="I8" s="79">
        <f>'SFAG Non-Assistance'!I8+'Contingency Non-Assistance'!I8+'ECF-Non-Assistance'!I8+'Supplemental Non-Assistance'!I8</f>
        <v>18765343</v>
      </c>
      <c r="J8" s="79">
        <f>'SFAG Non-Assistance'!J8+'Contingency Non-Assistance'!J8+'ECF-Non-Assistance'!J8+'Supplemental Non-Assistance'!J8</f>
        <v>0</v>
      </c>
      <c r="K8" s="79">
        <f>'SFAG Non-Assistance'!K8+'Contingency Non-Assistance'!K8+'ECF-Non-Assistance'!K8+'Supplemental Non-Assistance'!K8</f>
        <v>0</v>
      </c>
      <c r="L8" s="79">
        <f>'SFAG Non-Assistance'!L8+'Contingency Non-Assistance'!L8+'ECF-Non-Assistance'!L8+'Supplemental Non-Assistance'!L8</f>
        <v>23748712</v>
      </c>
      <c r="M8" s="79">
        <f>'SFAG Non-Assistance'!M8+'Contingency Non-Assistance'!M8+'ECF-Non-Assistance'!M8+'Supplemental Non-Assistance'!M8</f>
        <v>1054239</v>
      </c>
      <c r="N8" s="79">
        <f>'SFAG Non-Assistance'!N8+'Contingency Non-Assistance'!N8+'ECF-Non-Assistance'!N8+'Supplemental Non-Assistance'!N8</f>
        <v>13930630</v>
      </c>
      <c r="O8" s="79">
        <f>'SFAG Non-Assistance'!O8+'Contingency Non-Assistance'!O8+'ECF-Non-Assistance'!O8+'Supplemental Non-Assistance'!O8</f>
        <v>64919483</v>
      </c>
    </row>
    <row r="9" spans="1:15">
      <c r="A9" s="83" t="s">
        <v>14</v>
      </c>
      <c r="B9" s="79">
        <f t="shared" si="0"/>
        <v>53779414</v>
      </c>
      <c r="C9" s="79">
        <f>'SFAG Non-Assistance'!C9+'Contingency Non-Assistance'!C9+'ECF-Non-Assistance'!C9+'Supplemental Non-Assistance'!C9</f>
        <v>28043615</v>
      </c>
      <c r="D9" s="79">
        <f>'SFAG Non-Assistance'!D9+'Contingency Non-Assistance'!D9+'ECF-Non-Assistance'!D9+'Supplemental Non-Assistance'!D9</f>
        <v>-156206</v>
      </c>
      <c r="E9" s="79">
        <f>'SFAG Non-Assistance'!E9+'Contingency Non-Assistance'!E9+'ECF-Non-Assistance'!E9+'Supplemental Non-Assistance'!E9</f>
        <v>2763445</v>
      </c>
      <c r="F9" s="79">
        <f>'SFAG Non-Assistance'!F9+'Contingency Non-Assistance'!F9+'ECF-Non-Assistance'!F9+'Supplemental Non-Assistance'!F9</f>
        <v>787297</v>
      </c>
      <c r="G9" s="79">
        <f>'SFAG Non-Assistance'!G9+'Contingency Non-Assistance'!G9+'ECF-Non-Assistance'!G9+'Supplemental Non-Assistance'!G9</f>
        <v>0</v>
      </c>
      <c r="H9" s="79">
        <f>'SFAG Non-Assistance'!H9+'Contingency Non-Assistance'!H9+'ECF-Non-Assistance'!H9+'Supplemental Non-Assistance'!H9</f>
        <v>0</v>
      </c>
      <c r="I9" s="79">
        <f>'SFAG Non-Assistance'!I9+'Contingency Non-Assistance'!I9+'ECF-Non-Assistance'!I9+'Supplemental Non-Assistance'!I9</f>
        <v>-103805</v>
      </c>
      <c r="J9" s="79">
        <f>'SFAG Non-Assistance'!J9+'Contingency Non-Assistance'!J9+'ECF-Non-Assistance'!J9+'Supplemental Non-Assistance'!J9</f>
        <v>498805</v>
      </c>
      <c r="K9" s="79">
        <f>'SFAG Non-Assistance'!K9+'Contingency Non-Assistance'!K9+'ECF-Non-Assistance'!K9+'Supplemental Non-Assistance'!K9</f>
        <v>2735868</v>
      </c>
      <c r="L9" s="79">
        <f>'SFAG Non-Assistance'!L9+'Contingency Non-Assistance'!L9+'ECF-Non-Assistance'!L9+'Supplemental Non-Assistance'!L9</f>
        <v>9576703</v>
      </c>
      <c r="M9" s="79">
        <f>'SFAG Non-Assistance'!M9+'Contingency Non-Assistance'!M9+'ECF-Non-Assistance'!M9+'Supplemental Non-Assistance'!M9</f>
        <v>1489310</v>
      </c>
      <c r="N9" s="79">
        <f>'SFAG Non-Assistance'!N9+'Contingency Non-Assistance'!N9+'ECF-Non-Assistance'!N9+'Supplemental Non-Assistance'!N9</f>
        <v>0</v>
      </c>
      <c r="O9" s="79">
        <f>'SFAG Non-Assistance'!O9+'Contingency Non-Assistance'!O9+'ECF-Non-Assistance'!O9+'Supplemental Non-Assistance'!O9</f>
        <v>8144382</v>
      </c>
    </row>
    <row r="10" spans="1:15">
      <c r="A10" s="82" t="s">
        <v>15</v>
      </c>
      <c r="B10" s="79">
        <f t="shared" si="0"/>
        <v>1323116512</v>
      </c>
      <c r="C10" s="79">
        <f>'SFAG Non-Assistance'!C10+'Contingency Non-Assistance'!C10+'ECF-Non-Assistance'!C10+'Supplemental Non-Assistance'!C10</f>
        <v>592955097</v>
      </c>
      <c r="D10" s="79">
        <f>'SFAG Non-Assistance'!D10+'Contingency Non-Assistance'!D10+'ECF-Non-Assistance'!D10+'Supplemental Non-Assistance'!D10</f>
        <v>50890278</v>
      </c>
      <c r="E10" s="79">
        <f>'SFAG Non-Assistance'!E10+'Contingency Non-Assistance'!E10+'ECF-Non-Assistance'!E10+'Supplemental Non-Assistance'!E10</f>
        <v>50240546</v>
      </c>
      <c r="F10" s="79">
        <f>'SFAG Non-Assistance'!F10+'Contingency Non-Assistance'!F10+'ECF-Non-Assistance'!F10+'Supplemental Non-Assistance'!F10</f>
        <v>0</v>
      </c>
      <c r="G10" s="79">
        <f>'SFAG Non-Assistance'!G10+'Contingency Non-Assistance'!G10+'ECF-Non-Assistance'!G10+'Supplemental Non-Assistance'!G10</f>
        <v>0</v>
      </c>
      <c r="H10" s="79">
        <f>'SFAG Non-Assistance'!H10+'Contingency Non-Assistance'!H10+'ECF-Non-Assistance'!H10+'Supplemental Non-Assistance'!H10</f>
        <v>0</v>
      </c>
      <c r="I10" s="79">
        <f>'SFAG Non-Assistance'!I10+'Contingency Non-Assistance'!I10+'ECF-Non-Assistance'!I10+'Supplemental Non-Assistance'!I10</f>
        <v>-1120105</v>
      </c>
      <c r="J10" s="79">
        <f>'SFAG Non-Assistance'!J10+'Contingency Non-Assistance'!J10+'ECF-Non-Assistance'!J10+'Supplemental Non-Assistance'!J10</f>
        <v>24781171</v>
      </c>
      <c r="K10" s="79">
        <f>'SFAG Non-Assistance'!K10+'Contingency Non-Assistance'!K10+'ECF-Non-Assistance'!K10+'Supplemental Non-Assistance'!K10</f>
        <v>0</v>
      </c>
      <c r="L10" s="79">
        <f>'SFAG Non-Assistance'!L10+'Contingency Non-Assistance'!L10+'ECF-Non-Assistance'!L10+'Supplemental Non-Assistance'!L10</f>
        <v>308438055</v>
      </c>
      <c r="M10" s="79">
        <f>'SFAG Non-Assistance'!M10+'Contingency Non-Assistance'!M10+'ECF-Non-Assistance'!M10+'Supplemental Non-Assistance'!M10</f>
        <v>41270648</v>
      </c>
      <c r="N10" s="79">
        <f>'SFAG Non-Assistance'!N10+'Contingency Non-Assistance'!N10+'ECF-Non-Assistance'!N10+'Supplemental Non-Assistance'!N10</f>
        <v>0</v>
      </c>
      <c r="O10" s="79">
        <f>'SFAG Non-Assistance'!O10+'Contingency Non-Assistance'!O10+'ECF-Non-Assistance'!O10+'Supplemental Non-Assistance'!O10</f>
        <v>255660822</v>
      </c>
    </row>
    <row r="11" spans="1:15">
      <c r="A11" s="82" t="s">
        <v>16</v>
      </c>
      <c r="B11" s="79">
        <f t="shared" si="0"/>
        <v>97120816</v>
      </c>
      <c r="C11" s="79">
        <f>'SFAG Non-Assistance'!C11+'Contingency Non-Assistance'!C11+'ECF-Non-Assistance'!C11+'Supplemental Non-Assistance'!C11</f>
        <v>5590974</v>
      </c>
      <c r="D11" s="79">
        <f>'SFAG Non-Assistance'!D11+'Contingency Non-Assistance'!D11+'ECF-Non-Assistance'!D11+'Supplemental Non-Assistance'!D11</f>
        <v>98401</v>
      </c>
      <c r="E11" s="79">
        <f>'SFAG Non-Assistance'!E11+'Contingency Non-Assistance'!E11+'ECF-Non-Assistance'!E11+'Supplemental Non-Assistance'!E11</f>
        <v>882846</v>
      </c>
      <c r="F11" s="79">
        <f>'SFAG Non-Assistance'!F11+'Contingency Non-Assistance'!F11+'ECF-Non-Assistance'!F11+'Supplemental Non-Assistance'!F11</f>
        <v>0</v>
      </c>
      <c r="G11" s="79">
        <f>'SFAG Non-Assistance'!G11+'Contingency Non-Assistance'!G11+'ECF-Non-Assistance'!G11+'Supplemental Non-Assistance'!G11</f>
        <v>0</v>
      </c>
      <c r="H11" s="79">
        <f>'SFAG Non-Assistance'!H11+'Contingency Non-Assistance'!H11+'ECF-Non-Assistance'!H11+'Supplemental Non-Assistance'!H11</f>
        <v>0</v>
      </c>
      <c r="I11" s="79">
        <f>'SFAG Non-Assistance'!I11+'Contingency Non-Assistance'!I11+'ECF-Non-Assistance'!I11+'Supplemental Non-Assistance'!I11</f>
        <v>3627941</v>
      </c>
      <c r="J11" s="79">
        <f>'SFAG Non-Assistance'!J11+'Contingency Non-Assistance'!J11+'ECF-Non-Assistance'!J11+'Supplemental Non-Assistance'!J11</f>
        <v>403374</v>
      </c>
      <c r="K11" s="79">
        <f>'SFAG Non-Assistance'!K11+'Contingency Non-Assistance'!K11+'ECF-Non-Assistance'!K11+'Supplemental Non-Assistance'!K11</f>
        <v>84717</v>
      </c>
      <c r="L11" s="79">
        <f>'SFAG Non-Assistance'!L11+'Contingency Non-Assistance'!L11+'ECF-Non-Assistance'!L11+'Supplemental Non-Assistance'!L11</f>
        <v>11464901</v>
      </c>
      <c r="M11" s="79">
        <f>'SFAG Non-Assistance'!M11+'Contingency Non-Assistance'!M11+'ECF-Non-Assistance'!M11+'Supplemental Non-Assistance'!M11</f>
        <v>6002257</v>
      </c>
      <c r="N11" s="79">
        <f>'SFAG Non-Assistance'!N11+'Contingency Non-Assistance'!N11+'ECF-Non-Assistance'!N11+'Supplemental Non-Assistance'!N11</f>
        <v>287660</v>
      </c>
      <c r="O11" s="79">
        <f>'SFAG Non-Assistance'!O11+'Contingency Non-Assistance'!O11+'ECF-Non-Assistance'!O11+'Supplemental Non-Assistance'!O11</f>
        <v>68677745</v>
      </c>
    </row>
    <row r="12" spans="1:15">
      <c r="A12" s="82" t="s">
        <v>17</v>
      </c>
      <c r="B12" s="79">
        <f t="shared" si="0"/>
        <v>240599653</v>
      </c>
      <c r="C12" s="79">
        <f>'SFAG Non-Assistance'!C12+'Contingency Non-Assistance'!C12+'ECF-Non-Assistance'!C12+'Supplemental Non-Assistance'!C12</f>
        <v>-109550</v>
      </c>
      <c r="D12" s="79">
        <f>'SFAG Non-Assistance'!D12+'Contingency Non-Assistance'!D12+'ECF-Non-Assistance'!D12+'Supplemental Non-Assistance'!D12</f>
        <v>0</v>
      </c>
      <c r="E12" s="79">
        <f>'SFAG Non-Assistance'!E12+'Contingency Non-Assistance'!E12+'ECF-Non-Assistance'!E12+'Supplemental Non-Assistance'!E12</f>
        <v>2916600</v>
      </c>
      <c r="F12" s="79">
        <f>'SFAG Non-Assistance'!F12+'Contingency Non-Assistance'!F12+'ECF-Non-Assistance'!F12+'Supplemental Non-Assistance'!F12</f>
        <v>0</v>
      </c>
      <c r="G12" s="79">
        <f>'SFAG Non-Assistance'!G12+'Contingency Non-Assistance'!G12+'ECF-Non-Assistance'!G12+'Supplemental Non-Assistance'!G12</f>
        <v>0</v>
      </c>
      <c r="H12" s="79">
        <f>'SFAG Non-Assistance'!H12+'Contingency Non-Assistance'!H12+'ECF-Non-Assistance'!H12+'Supplemental Non-Assistance'!H12</f>
        <v>0</v>
      </c>
      <c r="I12" s="79">
        <f>'SFAG Non-Assistance'!I12+'Contingency Non-Assistance'!I12+'ECF-Non-Assistance'!I12+'Supplemental Non-Assistance'!I12</f>
        <v>5398196</v>
      </c>
      <c r="J12" s="79">
        <f>'SFAG Non-Assistance'!J12+'Contingency Non-Assistance'!J12+'ECF-Non-Assistance'!J12+'Supplemental Non-Assistance'!J12</f>
        <v>58469859</v>
      </c>
      <c r="K12" s="79">
        <f>'SFAG Non-Assistance'!K12+'Contingency Non-Assistance'!K12+'ECF-Non-Assistance'!K12+'Supplemental Non-Assistance'!K12</f>
        <v>22281302</v>
      </c>
      <c r="L12" s="79">
        <f>'SFAG Non-Assistance'!L12+'Contingency Non-Assistance'!L12+'ECF-Non-Assistance'!L12+'Supplemental Non-Assistance'!L12</f>
        <v>13607953</v>
      </c>
      <c r="M12" s="79">
        <f>'SFAG Non-Assistance'!M12+'Contingency Non-Assistance'!M12+'ECF-Non-Assistance'!M12+'Supplemental Non-Assistance'!M12</f>
        <v>0</v>
      </c>
      <c r="N12" s="79">
        <f>'SFAG Non-Assistance'!N12+'Contingency Non-Assistance'!N12+'ECF-Non-Assistance'!N12+'Supplemental Non-Assistance'!N12</f>
        <v>15165257</v>
      </c>
      <c r="O12" s="79">
        <f>'SFAG Non-Assistance'!O12+'Contingency Non-Assistance'!O12+'ECF-Non-Assistance'!O12+'Supplemental Non-Assistance'!O12</f>
        <v>122870036</v>
      </c>
    </row>
    <row r="13" spans="1:15">
      <c r="A13" s="82" t="s">
        <v>18</v>
      </c>
      <c r="B13" s="79">
        <f t="shared" si="0"/>
        <v>14552910</v>
      </c>
      <c r="C13" s="79">
        <f>'SFAG Non-Assistance'!C13+'Contingency Non-Assistance'!C13+'ECF-Non-Assistance'!C13+'Supplemental Non-Assistance'!C13</f>
        <v>-420135</v>
      </c>
      <c r="D13" s="79">
        <f>'SFAG Non-Assistance'!D13+'Contingency Non-Assistance'!D13+'ECF-Non-Assistance'!D13+'Supplemental Non-Assistance'!D13</f>
        <v>9373310</v>
      </c>
      <c r="E13" s="79">
        <f>'SFAG Non-Assistance'!E13+'Contingency Non-Assistance'!E13+'ECF-Non-Assistance'!E13+'Supplemental Non-Assistance'!E13</f>
        <v>388000</v>
      </c>
      <c r="F13" s="79">
        <f>'SFAG Non-Assistance'!F13+'Contingency Non-Assistance'!F13+'ECF-Non-Assistance'!F13+'Supplemental Non-Assistance'!F13</f>
        <v>0</v>
      </c>
      <c r="G13" s="79">
        <f>'SFAG Non-Assistance'!G13+'Contingency Non-Assistance'!G13+'ECF-Non-Assistance'!G13+'Supplemental Non-Assistance'!G13</f>
        <v>0</v>
      </c>
      <c r="H13" s="79">
        <f>'SFAG Non-Assistance'!H13+'Contingency Non-Assistance'!H13+'ECF-Non-Assistance'!H13+'Supplemental Non-Assistance'!H13</f>
        <v>0</v>
      </c>
      <c r="I13" s="79">
        <f>'SFAG Non-Assistance'!I13+'Contingency Non-Assistance'!I13+'ECF-Non-Assistance'!I13+'Supplemental Non-Assistance'!I13</f>
        <v>1017823</v>
      </c>
      <c r="J13" s="79">
        <f>'SFAG Non-Assistance'!J13+'Contingency Non-Assistance'!J13+'ECF-Non-Assistance'!J13+'Supplemental Non-Assistance'!J13</f>
        <v>1825000</v>
      </c>
      <c r="K13" s="79">
        <f>'SFAG Non-Assistance'!K13+'Contingency Non-Assistance'!K13+'ECF-Non-Assistance'!K13+'Supplemental Non-Assistance'!K13</f>
        <v>0</v>
      </c>
      <c r="L13" s="79">
        <f>'SFAG Non-Assistance'!L13+'Contingency Non-Assistance'!L13+'ECF-Non-Assistance'!L13+'Supplemental Non-Assistance'!L13</f>
        <v>3007820</v>
      </c>
      <c r="M13" s="79">
        <f>'SFAG Non-Assistance'!M13+'Contingency Non-Assistance'!M13+'ECF-Non-Assistance'!M13+'Supplemental Non-Assistance'!M13</f>
        <v>-638909</v>
      </c>
      <c r="N13" s="79">
        <f>'SFAG Non-Assistance'!N13+'Contingency Non-Assistance'!N13+'ECF-Non-Assistance'!N13+'Supplemental Non-Assistance'!N13</f>
        <v>0</v>
      </c>
      <c r="O13" s="79">
        <f>'SFAG Non-Assistance'!O13+'Contingency Non-Assistance'!O13+'ECF-Non-Assistance'!O13+'Supplemental Non-Assistance'!O13</f>
        <v>1</v>
      </c>
    </row>
    <row r="14" spans="1:15">
      <c r="A14" s="82" t="s">
        <v>19</v>
      </c>
      <c r="B14" s="79">
        <f t="shared" si="0"/>
        <v>83807890</v>
      </c>
      <c r="C14" s="79">
        <f>'SFAG Non-Assistance'!C14+'Contingency Non-Assistance'!C14+'ECF-Non-Assistance'!C14+'Supplemental Non-Assistance'!C14</f>
        <v>6877029</v>
      </c>
      <c r="D14" s="79">
        <f>'SFAG Non-Assistance'!D14+'Contingency Non-Assistance'!D14+'ECF-Non-Assistance'!D14+'Supplemental Non-Assistance'!D14</f>
        <v>36947695</v>
      </c>
      <c r="E14" s="79">
        <f>'SFAG Non-Assistance'!E14+'Contingency Non-Assistance'!E14+'ECF-Non-Assistance'!E14+'Supplemental Non-Assistance'!E14</f>
        <v>0</v>
      </c>
      <c r="F14" s="79">
        <f>'SFAG Non-Assistance'!F14+'Contingency Non-Assistance'!F14+'ECF-Non-Assistance'!F14+'Supplemental Non-Assistance'!F14</f>
        <v>0</v>
      </c>
      <c r="G14" s="79">
        <f>'SFAG Non-Assistance'!G14+'Contingency Non-Assistance'!G14+'ECF-Non-Assistance'!G14+'Supplemental Non-Assistance'!G14</f>
        <v>0</v>
      </c>
      <c r="H14" s="79">
        <f>'SFAG Non-Assistance'!H14+'Contingency Non-Assistance'!H14+'ECF-Non-Assistance'!H14+'Supplemental Non-Assistance'!H14</f>
        <v>0</v>
      </c>
      <c r="I14" s="79">
        <f>'SFAG Non-Assistance'!I14+'Contingency Non-Assistance'!I14+'ECF-Non-Assistance'!I14+'Supplemental Non-Assistance'!I14</f>
        <v>0</v>
      </c>
      <c r="J14" s="79">
        <f>'SFAG Non-Assistance'!J14+'Contingency Non-Assistance'!J14+'ECF-Non-Assistance'!J14+'Supplemental Non-Assistance'!J14</f>
        <v>1443876</v>
      </c>
      <c r="K14" s="79">
        <f>'SFAG Non-Assistance'!K14+'Contingency Non-Assistance'!K14+'ECF-Non-Assistance'!K14+'Supplemental Non-Assistance'!K14</f>
        <v>10000000</v>
      </c>
      <c r="L14" s="79">
        <f>'SFAG Non-Assistance'!L14+'Contingency Non-Assistance'!L14+'ECF-Non-Assistance'!L14+'Supplemental Non-Assistance'!L14</f>
        <v>5527484</v>
      </c>
      <c r="M14" s="79">
        <f>'SFAG Non-Assistance'!M14+'Contingency Non-Assistance'!M14+'ECF-Non-Assistance'!M14+'Supplemental Non-Assistance'!M14</f>
        <v>2270955</v>
      </c>
      <c r="N14" s="79">
        <f>'SFAG Non-Assistance'!N14+'Contingency Non-Assistance'!N14+'ECF-Non-Assistance'!N14+'Supplemental Non-Assistance'!N14</f>
        <v>15460000</v>
      </c>
      <c r="O14" s="79">
        <f>'SFAG Non-Assistance'!O14+'Contingency Non-Assistance'!O14+'ECF-Non-Assistance'!O14+'Supplemental Non-Assistance'!O14</f>
        <v>5280851</v>
      </c>
    </row>
    <row r="15" spans="1:15">
      <c r="A15" s="82" t="s">
        <v>20</v>
      </c>
      <c r="B15" s="79">
        <f t="shared" si="0"/>
        <v>373946037</v>
      </c>
      <c r="C15" s="79">
        <f>'SFAG Non-Assistance'!C15+'Contingency Non-Assistance'!C15+'ECF-Non-Assistance'!C15+'Supplemental Non-Assistance'!C15</f>
        <v>73674047</v>
      </c>
      <c r="D15" s="79">
        <f>'SFAG Non-Assistance'!D15+'Contingency Non-Assistance'!D15+'ECF-Non-Assistance'!D15+'Supplemental Non-Assistance'!D15</f>
        <v>88489916</v>
      </c>
      <c r="E15" s="79">
        <f>'SFAG Non-Assistance'!E15+'Contingency Non-Assistance'!E15+'ECF-Non-Assistance'!E15+'Supplemental Non-Assistance'!E15</f>
        <v>4451712</v>
      </c>
      <c r="F15" s="79">
        <f>'SFAG Non-Assistance'!F15+'Contingency Non-Assistance'!F15+'ECF-Non-Assistance'!F15+'Supplemental Non-Assistance'!F15</f>
        <v>0</v>
      </c>
      <c r="G15" s="79">
        <f>'SFAG Non-Assistance'!G15+'Contingency Non-Assistance'!G15+'ECF-Non-Assistance'!G15+'Supplemental Non-Assistance'!G15</f>
        <v>0</v>
      </c>
      <c r="H15" s="79">
        <f>'SFAG Non-Assistance'!H15+'Contingency Non-Assistance'!H15+'ECF-Non-Assistance'!H15+'Supplemental Non-Assistance'!H15</f>
        <v>0</v>
      </c>
      <c r="I15" s="79">
        <f>'SFAG Non-Assistance'!I15+'Contingency Non-Assistance'!I15+'ECF-Non-Assistance'!I15+'Supplemental Non-Assistance'!I15</f>
        <v>5252194</v>
      </c>
      <c r="J15" s="79">
        <f>'SFAG Non-Assistance'!J15+'Contingency Non-Assistance'!J15+'ECF-Non-Assistance'!J15+'Supplemental Non-Assistance'!J15</f>
        <v>1205639</v>
      </c>
      <c r="K15" s="79">
        <f>'SFAG Non-Assistance'!K15+'Contingency Non-Assistance'!K15+'ECF-Non-Assistance'!K15+'Supplemental Non-Assistance'!K15</f>
        <v>0</v>
      </c>
      <c r="L15" s="79">
        <f>'SFAG Non-Assistance'!L15+'Contingency Non-Assistance'!L15+'ECF-Non-Assistance'!L15+'Supplemental Non-Assistance'!L15</f>
        <v>19512448</v>
      </c>
      <c r="M15" s="79">
        <f>'SFAG Non-Assistance'!M15+'Contingency Non-Assistance'!M15+'ECF-Non-Assistance'!M15+'Supplemental Non-Assistance'!M15</f>
        <v>1571570</v>
      </c>
      <c r="N15" s="79">
        <f>'SFAG Non-Assistance'!N15+'Contingency Non-Assistance'!N15+'ECF-Non-Assistance'!N15+'Supplemental Non-Assistance'!N15</f>
        <v>0</v>
      </c>
      <c r="O15" s="79">
        <f>'SFAG Non-Assistance'!O15+'Contingency Non-Assistance'!O15+'ECF-Non-Assistance'!O15+'Supplemental Non-Assistance'!O15</f>
        <v>179788511</v>
      </c>
    </row>
    <row r="16" spans="1:15">
      <c r="A16" s="82" t="s">
        <v>21</v>
      </c>
      <c r="B16" s="79">
        <f t="shared" si="0"/>
        <v>327304519</v>
      </c>
      <c r="C16" s="79">
        <f>'SFAG Non-Assistance'!C16+'Contingency Non-Assistance'!C16+'ECF-Non-Assistance'!C16+'Supplemental Non-Assistance'!C16</f>
        <v>21534843</v>
      </c>
      <c r="D16" s="79">
        <f>'SFAG Non-Assistance'!D16+'Contingency Non-Assistance'!D16+'ECF-Non-Assistance'!D16+'Supplemental Non-Assistance'!D16</f>
        <v>0</v>
      </c>
      <c r="E16" s="79">
        <f>'SFAG Non-Assistance'!E16+'Contingency Non-Assistance'!E16+'ECF-Non-Assistance'!E16+'Supplemental Non-Assistance'!E16</f>
        <v>0</v>
      </c>
      <c r="F16" s="79">
        <f>'SFAG Non-Assistance'!F16+'Contingency Non-Assistance'!F16+'ECF-Non-Assistance'!F16+'Supplemental Non-Assistance'!F16</f>
        <v>0</v>
      </c>
      <c r="G16" s="79">
        <f>'SFAG Non-Assistance'!G16+'Contingency Non-Assistance'!G16+'ECF-Non-Assistance'!G16+'Supplemental Non-Assistance'!G16</f>
        <v>0</v>
      </c>
      <c r="H16" s="79">
        <f>'SFAG Non-Assistance'!H16+'Contingency Non-Assistance'!H16+'ECF-Non-Assistance'!H16+'Supplemental Non-Assistance'!H16</f>
        <v>0</v>
      </c>
      <c r="I16" s="79">
        <f>'SFAG Non-Assistance'!I16+'Contingency Non-Assistance'!I16+'ECF-Non-Assistance'!I16+'Supplemental Non-Assistance'!I16</f>
        <v>16889711</v>
      </c>
      <c r="J16" s="79">
        <f>'SFAG Non-Assistance'!J16+'Contingency Non-Assistance'!J16+'ECF-Non-Assistance'!J16+'Supplemental Non-Assistance'!J16</f>
        <v>13717169</v>
      </c>
      <c r="K16" s="79">
        <f>'SFAG Non-Assistance'!K16+'Contingency Non-Assistance'!K16+'ECF-Non-Assistance'!K16+'Supplemental Non-Assistance'!K16</f>
        <v>16430860</v>
      </c>
      <c r="L16" s="79">
        <f>'SFAG Non-Assistance'!L16+'Contingency Non-Assistance'!L16+'ECF-Non-Assistance'!L16+'Supplemental Non-Assistance'!L16</f>
        <v>25203758</v>
      </c>
      <c r="M16" s="79">
        <f>'SFAG Non-Assistance'!M16+'Contingency Non-Assistance'!M16+'ECF-Non-Assistance'!M16+'Supplemental Non-Assistance'!M16</f>
        <v>619336</v>
      </c>
      <c r="N16" s="79">
        <f>'SFAG Non-Assistance'!N16+'Contingency Non-Assistance'!N16+'ECF-Non-Assistance'!N16+'Supplemental Non-Assistance'!N16</f>
        <v>33148982</v>
      </c>
      <c r="O16" s="79">
        <f>'SFAG Non-Assistance'!O16+'Contingency Non-Assistance'!O16+'ECF-Non-Assistance'!O16+'Supplemental Non-Assistance'!O16</f>
        <v>199759860</v>
      </c>
    </row>
    <row r="17" spans="1:15">
      <c r="A17" s="82" t="s">
        <v>22</v>
      </c>
      <c r="B17" s="79">
        <f t="shared" si="0"/>
        <v>43737409</v>
      </c>
      <c r="C17" s="79">
        <f>'SFAG Non-Assistance'!C17+'Contingency Non-Assistance'!C17+'ECF-Non-Assistance'!C17+'Supplemental Non-Assistance'!C17</f>
        <v>14921862</v>
      </c>
      <c r="D17" s="79">
        <f>'SFAG Non-Assistance'!D17+'Contingency Non-Assistance'!D17+'ECF-Non-Assistance'!D17+'Supplemental Non-Assistance'!D17</f>
        <v>0</v>
      </c>
      <c r="E17" s="79">
        <f>'SFAG Non-Assistance'!E17+'Contingency Non-Assistance'!E17+'ECF-Non-Assistance'!E17+'Supplemental Non-Assistance'!E17</f>
        <v>873200</v>
      </c>
      <c r="F17" s="79">
        <f>'SFAG Non-Assistance'!F17+'Contingency Non-Assistance'!F17+'ECF-Non-Assistance'!F17+'Supplemental Non-Assistance'!F17</f>
        <v>0</v>
      </c>
      <c r="G17" s="79">
        <f>'SFAG Non-Assistance'!G17+'Contingency Non-Assistance'!G17+'ECF-Non-Assistance'!G17+'Supplemental Non-Assistance'!G17</f>
        <v>0</v>
      </c>
      <c r="H17" s="79">
        <f>'SFAG Non-Assistance'!H17+'Contingency Non-Assistance'!H17+'ECF-Non-Assistance'!H17+'Supplemental Non-Assistance'!H17</f>
        <v>0</v>
      </c>
      <c r="I17" s="79">
        <f>'SFAG Non-Assistance'!I17+'Contingency Non-Assistance'!I17+'ECF-Non-Assistance'!I17+'Supplemental Non-Assistance'!I17</f>
        <v>1554717</v>
      </c>
      <c r="J17" s="79">
        <f>'SFAG Non-Assistance'!J17+'Contingency Non-Assistance'!J17+'ECF-Non-Assistance'!J17+'Supplemental Non-Assistance'!J17</f>
        <v>18673878</v>
      </c>
      <c r="K17" s="79">
        <f>'SFAG Non-Assistance'!K17+'Contingency Non-Assistance'!K17+'ECF-Non-Assistance'!K17+'Supplemental Non-Assistance'!K17</f>
        <v>0</v>
      </c>
      <c r="L17" s="79">
        <f>'SFAG Non-Assistance'!L17+'Contingency Non-Assistance'!L17+'ECF-Non-Assistance'!L17+'Supplemental Non-Assistance'!L17</f>
        <v>5495088</v>
      </c>
      <c r="M17" s="79">
        <f>'SFAG Non-Assistance'!M17+'Contingency Non-Assistance'!M17+'ECF-Non-Assistance'!M17+'Supplemental Non-Assistance'!M17</f>
        <v>2218664</v>
      </c>
      <c r="N17" s="79">
        <f>'SFAG Non-Assistance'!N17+'Contingency Non-Assistance'!N17+'ECF-Non-Assistance'!N17+'Supplemental Non-Assistance'!N17</f>
        <v>0</v>
      </c>
      <c r="O17" s="79">
        <f>'SFAG Non-Assistance'!O17+'Contingency Non-Assistance'!O17+'ECF-Non-Assistance'!O17+'Supplemental Non-Assistance'!O17</f>
        <v>0</v>
      </c>
    </row>
    <row r="18" spans="1:15">
      <c r="A18" s="82" t="s">
        <v>23</v>
      </c>
      <c r="B18" s="79">
        <f t="shared" si="0"/>
        <v>13173369</v>
      </c>
      <c r="C18" s="79">
        <f>'SFAG Non-Assistance'!C18+'Contingency Non-Assistance'!C18+'ECF-Non-Assistance'!C18+'Supplemental Non-Assistance'!C18</f>
        <v>5957116</v>
      </c>
      <c r="D18" s="79">
        <f>'SFAG Non-Assistance'!D18+'Contingency Non-Assistance'!D18+'ECF-Non-Assistance'!D18+'Supplemental Non-Assistance'!D18</f>
        <v>0</v>
      </c>
      <c r="E18" s="79">
        <f>'SFAG Non-Assistance'!E18+'Contingency Non-Assistance'!E18+'ECF-Non-Assistance'!E18+'Supplemental Non-Assistance'!E18</f>
        <v>0</v>
      </c>
      <c r="F18" s="79">
        <f>'SFAG Non-Assistance'!F18+'Contingency Non-Assistance'!F18+'ECF-Non-Assistance'!F18+'Supplemental Non-Assistance'!F18</f>
        <v>0</v>
      </c>
      <c r="G18" s="79">
        <f>'SFAG Non-Assistance'!G18+'Contingency Non-Assistance'!G18+'ECF-Non-Assistance'!G18+'Supplemental Non-Assistance'!G18</f>
        <v>0</v>
      </c>
      <c r="H18" s="79">
        <f>'SFAG Non-Assistance'!H18+'Contingency Non-Assistance'!H18+'ECF-Non-Assistance'!H18+'Supplemental Non-Assistance'!H18</f>
        <v>0</v>
      </c>
      <c r="I18" s="79">
        <f>'SFAG Non-Assistance'!I18+'Contingency Non-Assistance'!I18+'ECF-Non-Assistance'!I18+'Supplemental Non-Assistance'!I18</f>
        <v>-1134571</v>
      </c>
      <c r="J18" s="79">
        <f>'SFAG Non-Assistance'!J18+'Contingency Non-Assistance'!J18+'ECF-Non-Assistance'!J18+'Supplemental Non-Assistance'!J18</f>
        <v>432310</v>
      </c>
      <c r="K18" s="79">
        <f>'SFAG Non-Assistance'!K18+'Contingency Non-Assistance'!K18+'ECF-Non-Assistance'!K18+'Supplemental Non-Assistance'!K18</f>
        <v>-3205412</v>
      </c>
      <c r="L18" s="79">
        <f>'SFAG Non-Assistance'!L18+'Contingency Non-Assistance'!L18+'ECF-Non-Assistance'!L18+'Supplemental Non-Assistance'!L18</f>
        <v>3305294</v>
      </c>
      <c r="M18" s="79">
        <f>'SFAG Non-Assistance'!M18+'Contingency Non-Assistance'!M18+'ECF-Non-Assistance'!M18+'Supplemental Non-Assistance'!M18</f>
        <v>-10456249</v>
      </c>
      <c r="N18" s="79">
        <f>'SFAG Non-Assistance'!N18+'Contingency Non-Assistance'!N18+'ECF-Non-Assistance'!N18+'Supplemental Non-Assistance'!N18</f>
        <v>18072525</v>
      </c>
      <c r="O18" s="79">
        <f>'SFAG Non-Assistance'!O18+'Contingency Non-Assistance'!O18+'ECF-Non-Assistance'!O18+'Supplemental Non-Assistance'!O18</f>
        <v>202356</v>
      </c>
    </row>
    <row r="19" spans="1:15">
      <c r="A19" s="82" t="s">
        <v>24</v>
      </c>
      <c r="B19" s="79">
        <f t="shared" si="0"/>
        <v>532398773</v>
      </c>
      <c r="C19" s="79">
        <f>'SFAG Non-Assistance'!C19+'Contingency Non-Assistance'!C19+'ECF-Non-Assistance'!C19+'Supplemental Non-Assistance'!C19</f>
        <v>68294932</v>
      </c>
      <c r="D19" s="79">
        <f>'SFAG Non-Assistance'!D19+'Contingency Non-Assistance'!D19+'ECF-Non-Assistance'!D19+'Supplemental Non-Assistance'!D19</f>
        <v>132805678</v>
      </c>
      <c r="E19" s="79">
        <f>'SFAG Non-Assistance'!E19+'Contingency Non-Assistance'!E19+'ECF-Non-Assistance'!E19+'Supplemental Non-Assistance'!E19</f>
        <v>470102</v>
      </c>
      <c r="F19" s="79">
        <f>'SFAG Non-Assistance'!F19+'Contingency Non-Assistance'!F19+'ECF-Non-Assistance'!F19+'Supplemental Non-Assistance'!F19</f>
        <v>0</v>
      </c>
      <c r="G19" s="79">
        <f>'SFAG Non-Assistance'!G19+'Contingency Non-Assistance'!G19+'ECF-Non-Assistance'!G19+'Supplemental Non-Assistance'!G19</f>
        <v>16496030</v>
      </c>
      <c r="H19" s="79">
        <f>'SFAG Non-Assistance'!H19+'Contingency Non-Assistance'!H19+'ECF-Non-Assistance'!H19+'Supplemental Non-Assistance'!H19</f>
        <v>0</v>
      </c>
      <c r="I19" s="79">
        <f>'SFAG Non-Assistance'!I19+'Contingency Non-Assistance'!I19+'ECF-Non-Assistance'!I19+'Supplemental Non-Assistance'!I19</f>
        <v>2418382</v>
      </c>
      <c r="J19" s="79">
        <f>'SFAG Non-Assistance'!J19+'Contingency Non-Assistance'!J19+'ECF-Non-Assistance'!J19+'Supplemental Non-Assistance'!J19</f>
        <v>0</v>
      </c>
      <c r="K19" s="79">
        <f>'SFAG Non-Assistance'!K19+'Contingency Non-Assistance'!K19+'ECF-Non-Assistance'!K19+'Supplemental Non-Assistance'!K19</f>
        <v>0</v>
      </c>
      <c r="L19" s="79">
        <f>'SFAG Non-Assistance'!L19+'Contingency Non-Assistance'!L19+'ECF-Non-Assistance'!L19+'Supplemental Non-Assistance'!L19</f>
        <v>23137518</v>
      </c>
      <c r="M19" s="79">
        <f>'SFAG Non-Assistance'!M19+'Contingency Non-Assistance'!M19+'ECF-Non-Assistance'!M19+'Supplemental Non-Assistance'!M19</f>
        <v>1206822</v>
      </c>
      <c r="N19" s="79">
        <f>'SFAG Non-Assistance'!N19+'Contingency Non-Assistance'!N19+'ECF-Non-Assistance'!N19+'Supplemental Non-Assistance'!N19</f>
        <v>243096186</v>
      </c>
      <c r="O19" s="79">
        <f>'SFAG Non-Assistance'!O19+'Contingency Non-Assistance'!O19+'ECF-Non-Assistance'!O19+'Supplemental Non-Assistance'!O19</f>
        <v>44473123</v>
      </c>
    </row>
    <row r="20" spans="1:15">
      <c r="A20" s="82" t="s">
        <v>25</v>
      </c>
      <c r="B20" s="79">
        <f t="shared" si="0"/>
        <v>64351853</v>
      </c>
      <c r="C20" s="79">
        <f>'SFAG Non-Assistance'!C20+'Contingency Non-Assistance'!C20+'ECF-Non-Assistance'!C20+'Supplemental Non-Assistance'!C20</f>
        <v>12527058</v>
      </c>
      <c r="D20" s="79">
        <f>'SFAG Non-Assistance'!D20+'Contingency Non-Assistance'!D20+'ECF-Non-Assistance'!D20+'Supplemental Non-Assistance'!D20</f>
        <v>0</v>
      </c>
      <c r="E20" s="79">
        <f>'SFAG Non-Assistance'!E20+'Contingency Non-Assistance'!E20+'ECF-Non-Assistance'!E20+'Supplemental Non-Assistance'!E20</f>
        <v>0</v>
      </c>
      <c r="F20" s="79">
        <f>'SFAG Non-Assistance'!F20+'Contingency Non-Assistance'!F20+'ECF-Non-Assistance'!F20+'Supplemental Non-Assistance'!F20</f>
        <v>0</v>
      </c>
      <c r="G20" s="79">
        <f>'SFAG Non-Assistance'!G20+'Contingency Non-Assistance'!G20+'ECF-Non-Assistance'!G20+'Supplemental Non-Assistance'!G20</f>
        <v>0</v>
      </c>
      <c r="H20" s="79">
        <f>'SFAG Non-Assistance'!H20+'Contingency Non-Assistance'!H20+'ECF-Non-Assistance'!H20+'Supplemental Non-Assistance'!H20</f>
        <v>0</v>
      </c>
      <c r="I20" s="79">
        <f>'SFAG Non-Assistance'!I20+'Contingency Non-Assistance'!I20+'ECF-Non-Assistance'!I20+'Supplemental Non-Assistance'!I20</f>
        <v>0</v>
      </c>
      <c r="J20" s="79">
        <f>'SFAG Non-Assistance'!J20+'Contingency Non-Assistance'!J20+'ECF-Non-Assistance'!J20+'Supplemental Non-Assistance'!J20</f>
        <v>0</v>
      </c>
      <c r="K20" s="79">
        <f>'SFAG Non-Assistance'!K20+'Contingency Non-Assistance'!K20+'ECF-Non-Assistance'!K20+'Supplemental Non-Assistance'!K20</f>
        <v>0</v>
      </c>
      <c r="L20" s="79">
        <f>'SFAG Non-Assistance'!L20+'Contingency Non-Assistance'!L20+'ECF-Non-Assistance'!L20+'Supplemental Non-Assistance'!L20</f>
        <v>19661651</v>
      </c>
      <c r="M20" s="79">
        <f>'SFAG Non-Assistance'!M20+'Contingency Non-Assistance'!M20+'ECF-Non-Assistance'!M20+'Supplemental Non-Assistance'!M20</f>
        <v>4989159</v>
      </c>
      <c r="N20" s="79">
        <f>'SFAG Non-Assistance'!N20+'Contingency Non-Assistance'!N20+'ECF-Non-Assistance'!N20+'Supplemental Non-Assistance'!N20</f>
        <v>5097281</v>
      </c>
      <c r="O20" s="79">
        <f>'SFAG Non-Assistance'!O20+'Contingency Non-Assistance'!O20+'ECF-Non-Assistance'!O20+'Supplemental Non-Assistance'!O20</f>
        <v>22076704</v>
      </c>
    </row>
    <row r="21" spans="1:15">
      <c r="A21" s="82" t="s">
        <v>26</v>
      </c>
      <c r="B21" s="79">
        <f t="shared" si="0"/>
        <v>79538235</v>
      </c>
      <c r="C21" s="79">
        <f>'SFAG Non-Assistance'!C21+'Contingency Non-Assistance'!C21+'ECF-Non-Assistance'!C21+'Supplemental Non-Assistance'!C21</f>
        <v>14532950</v>
      </c>
      <c r="D21" s="79">
        <f>'SFAG Non-Assistance'!D21+'Contingency Non-Assistance'!D21+'ECF-Non-Assistance'!D21+'Supplemental Non-Assistance'!D21</f>
        <v>0</v>
      </c>
      <c r="E21" s="79">
        <f>'SFAG Non-Assistance'!E21+'Contingency Non-Assistance'!E21+'ECF-Non-Assistance'!E21+'Supplemental Non-Assistance'!E21</f>
        <v>876745</v>
      </c>
      <c r="F21" s="79">
        <f>'SFAG Non-Assistance'!F21+'Contingency Non-Assistance'!F21+'ECF-Non-Assistance'!F21+'Supplemental Non-Assistance'!F21</f>
        <v>0</v>
      </c>
      <c r="G21" s="79">
        <f>'SFAG Non-Assistance'!G21+'Contingency Non-Assistance'!G21+'ECF-Non-Assistance'!G21+'Supplemental Non-Assistance'!G21</f>
        <v>0</v>
      </c>
      <c r="H21" s="79">
        <f>'SFAG Non-Assistance'!H21+'Contingency Non-Assistance'!H21+'ECF-Non-Assistance'!H21+'Supplemental Non-Assistance'!H21</f>
        <v>0</v>
      </c>
      <c r="I21" s="79">
        <f>'SFAG Non-Assistance'!I21+'Contingency Non-Assistance'!I21+'ECF-Non-Assistance'!I21+'Supplemental Non-Assistance'!I21</f>
        <v>177784</v>
      </c>
      <c r="J21" s="79">
        <f>'SFAG Non-Assistance'!J21+'Contingency Non-Assistance'!J21+'ECF-Non-Assistance'!J21+'Supplemental Non-Assistance'!J21</f>
        <v>55776262</v>
      </c>
      <c r="K21" s="79">
        <f>'SFAG Non-Assistance'!K21+'Contingency Non-Assistance'!K21+'ECF-Non-Assistance'!K21+'Supplemental Non-Assistance'!K21</f>
        <v>0</v>
      </c>
      <c r="L21" s="79">
        <f>'SFAG Non-Assistance'!L21+'Contingency Non-Assistance'!L21+'ECF-Non-Assistance'!L21+'Supplemental Non-Assistance'!L21</f>
        <v>7548821</v>
      </c>
      <c r="M21" s="79">
        <f>'SFAG Non-Assistance'!M21+'Contingency Non-Assistance'!M21+'ECF-Non-Assistance'!M21+'Supplemental Non-Assistance'!M21</f>
        <v>502475</v>
      </c>
      <c r="N21" s="79">
        <f>'SFAG Non-Assistance'!N21+'Contingency Non-Assistance'!N21+'ECF-Non-Assistance'!N21+'Supplemental Non-Assistance'!N21</f>
        <v>123198</v>
      </c>
      <c r="O21" s="79">
        <f>'SFAG Non-Assistance'!O21+'Contingency Non-Assistance'!O21+'ECF-Non-Assistance'!O21+'Supplemental Non-Assistance'!O21</f>
        <v>0</v>
      </c>
    </row>
    <row r="22" spans="1:15">
      <c r="A22" s="82" t="s">
        <v>27</v>
      </c>
      <c r="B22" s="79">
        <f t="shared" si="0"/>
        <v>40108440</v>
      </c>
      <c r="C22" s="79">
        <f>'SFAG Non-Assistance'!C22+'Contingency Non-Assistance'!C22+'ECF-Non-Assistance'!C22+'Supplemental Non-Assistance'!C22</f>
        <v>1472722</v>
      </c>
      <c r="D22" s="79">
        <f>'SFAG Non-Assistance'!D22+'Contingency Non-Assistance'!D22+'ECF-Non-Assistance'!D22+'Supplemental Non-Assistance'!D22</f>
        <v>5117448</v>
      </c>
      <c r="E22" s="79">
        <f>'SFAG Non-Assistance'!E22+'Contingency Non-Assistance'!E22+'ECF-Non-Assistance'!E22+'Supplemental Non-Assistance'!E22</f>
        <v>2144825</v>
      </c>
      <c r="F22" s="79">
        <f>'SFAG Non-Assistance'!F22+'Contingency Non-Assistance'!F22+'ECF-Non-Assistance'!F22+'Supplemental Non-Assistance'!F22</f>
        <v>0</v>
      </c>
      <c r="G22" s="79">
        <f>'SFAG Non-Assistance'!G22+'Contingency Non-Assistance'!G22+'ECF-Non-Assistance'!G22+'Supplemental Non-Assistance'!G22</f>
        <v>3398000</v>
      </c>
      <c r="H22" s="79">
        <f>'SFAG Non-Assistance'!H22+'Contingency Non-Assistance'!H22+'ECF-Non-Assistance'!H22+'Supplemental Non-Assistance'!H22</f>
        <v>0</v>
      </c>
      <c r="I22" s="79">
        <f>'SFAG Non-Assistance'!I22+'Contingency Non-Assistance'!I22+'ECF-Non-Assistance'!I22+'Supplemental Non-Assistance'!I22</f>
        <v>8830</v>
      </c>
      <c r="J22" s="79">
        <f>'SFAG Non-Assistance'!J22+'Contingency Non-Assistance'!J22+'ECF-Non-Assistance'!J22+'Supplemental Non-Assistance'!J22</f>
        <v>0</v>
      </c>
      <c r="K22" s="79">
        <f>'SFAG Non-Assistance'!K22+'Contingency Non-Assistance'!K22+'ECF-Non-Assistance'!K22+'Supplemental Non-Assistance'!K22</f>
        <v>0</v>
      </c>
      <c r="L22" s="79">
        <f>'SFAG Non-Assistance'!L22+'Contingency Non-Assistance'!L22+'ECF-Non-Assistance'!L22+'Supplemental Non-Assistance'!L22</f>
        <v>10513267</v>
      </c>
      <c r="M22" s="79">
        <f>'SFAG Non-Assistance'!M22+'Contingency Non-Assistance'!M22+'ECF-Non-Assistance'!M22+'Supplemental Non-Assistance'!M22</f>
        <v>4038277</v>
      </c>
      <c r="N22" s="79">
        <f>'SFAG Non-Assistance'!N22+'Contingency Non-Assistance'!N22+'ECF-Non-Assistance'!N22+'Supplemental Non-Assistance'!N22</f>
        <v>0</v>
      </c>
      <c r="O22" s="79">
        <f>'SFAG Non-Assistance'!O22+'Contingency Non-Assistance'!O22+'ECF-Non-Assistance'!O22+'Supplemental Non-Assistance'!O22</f>
        <v>13415071</v>
      </c>
    </row>
    <row r="23" spans="1:15">
      <c r="A23" s="82" t="s">
        <v>28</v>
      </c>
      <c r="B23" s="79">
        <f t="shared" si="0"/>
        <v>50332691</v>
      </c>
      <c r="C23" s="79">
        <f>'SFAG Non-Assistance'!C23+'Contingency Non-Assistance'!C23+'ECF-Non-Assistance'!C23+'Supplemental Non-Assistance'!C23</f>
        <v>22337824</v>
      </c>
      <c r="D23" s="79">
        <f>'SFAG Non-Assistance'!D23+'Contingency Non-Assistance'!D23+'ECF-Non-Assistance'!D23+'Supplemental Non-Assistance'!D23</f>
        <v>-933081</v>
      </c>
      <c r="E23" s="79">
        <f>'SFAG Non-Assistance'!E23+'Contingency Non-Assistance'!E23+'ECF-Non-Assistance'!E23+'Supplemental Non-Assistance'!E23</f>
        <v>3570850</v>
      </c>
      <c r="F23" s="79">
        <f>'SFAG Non-Assistance'!F23+'Contingency Non-Assistance'!F23+'ECF-Non-Assistance'!F23+'Supplemental Non-Assistance'!F23</f>
        <v>0</v>
      </c>
      <c r="G23" s="79">
        <f>'SFAG Non-Assistance'!G23+'Contingency Non-Assistance'!G23+'ECF-Non-Assistance'!G23+'Supplemental Non-Assistance'!G23</f>
        <v>0</v>
      </c>
      <c r="H23" s="79">
        <f>'SFAG Non-Assistance'!H23+'Contingency Non-Assistance'!H23+'ECF-Non-Assistance'!H23+'Supplemental Non-Assistance'!H23</f>
        <v>0</v>
      </c>
      <c r="I23" s="79">
        <f>'SFAG Non-Assistance'!I23+'Contingency Non-Assistance'!I23+'ECF-Non-Assistance'!I23+'Supplemental Non-Assistance'!I23</f>
        <v>0</v>
      </c>
      <c r="J23" s="79">
        <f>'SFAG Non-Assistance'!J23+'Contingency Non-Assistance'!J23+'ECF-Non-Assistance'!J23+'Supplemental Non-Assistance'!J23</f>
        <v>0</v>
      </c>
      <c r="K23" s="79">
        <f>'SFAG Non-Assistance'!K23+'Contingency Non-Assistance'!K23+'ECF-Non-Assistance'!K23+'Supplemental Non-Assistance'!K23</f>
        <v>0</v>
      </c>
      <c r="L23" s="79">
        <f>'SFAG Non-Assistance'!L23+'Contingency Non-Assistance'!L23+'ECF-Non-Assistance'!L23+'Supplemental Non-Assistance'!L23</f>
        <v>4249126</v>
      </c>
      <c r="M23" s="79">
        <f>'SFAG Non-Assistance'!M23+'Contingency Non-Assistance'!M23+'ECF-Non-Assistance'!M23+'Supplemental Non-Assistance'!M23</f>
        <v>3220310</v>
      </c>
      <c r="N23" s="79">
        <f>'SFAG Non-Assistance'!N23+'Contingency Non-Assistance'!N23+'ECF-Non-Assistance'!N23+'Supplemental Non-Assistance'!N23</f>
        <v>0</v>
      </c>
      <c r="O23" s="79">
        <f>'SFAG Non-Assistance'!O23+'Contingency Non-Assistance'!O23+'ECF-Non-Assistance'!O23+'Supplemental Non-Assistance'!O23</f>
        <v>17887662</v>
      </c>
    </row>
    <row r="24" spans="1:15">
      <c r="A24" s="82" t="s">
        <v>29</v>
      </c>
      <c r="B24" s="79">
        <f t="shared" si="0"/>
        <v>127699391</v>
      </c>
      <c r="C24" s="79">
        <f>'SFAG Non-Assistance'!C24+'Contingency Non-Assistance'!C24+'ECF-Non-Assistance'!C24+'Supplemental Non-Assistance'!C24</f>
        <v>7871725</v>
      </c>
      <c r="D24" s="79">
        <f>'SFAG Non-Assistance'!D24+'Contingency Non-Assistance'!D24+'ECF-Non-Assistance'!D24+'Supplemental Non-Assistance'!D24</f>
        <v>0</v>
      </c>
      <c r="E24" s="79">
        <f>'SFAG Non-Assistance'!E24+'Contingency Non-Assistance'!E24+'ECF-Non-Assistance'!E24+'Supplemental Non-Assistance'!E24</f>
        <v>2956649</v>
      </c>
      <c r="F24" s="79">
        <f>'SFAG Non-Assistance'!F24+'Contingency Non-Assistance'!F24+'ECF-Non-Assistance'!F24+'Supplemental Non-Assistance'!F24</f>
        <v>1203053</v>
      </c>
      <c r="G24" s="79">
        <f>'SFAG Non-Assistance'!G24+'Contingency Non-Assistance'!G24+'ECF-Non-Assistance'!G24+'Supplemental Non-Assistance'!G24</f>
        <v>0</v>
      </c>
      <c r="H24" s="79">
        <f>'SFAG Non-Assistance'!H24+'Contingency Non-Assistance'!H24+'ECF-Non-Assistance'!H24+'Supplemental Non-Assistance'!H24</f>
        <v>0</v>
      </c>
      <c r="I24" s="79">
        <f>'SFAG Non-Assistance'!I24+'Contingency Non-Assistance'!I24+'ECF-Non-Assistance'!I24+'Supplemental Non-Assistance'!I24</f>
        <v>0</v>
      </c>
      <c r="J24" s="79">
        <f>'SFAG Non-Assistance'!J24+'Contingency Non-Assistance'!J24+'ECF-Non-Assistance'!J24+'Supplemental Non-Assistance'!J24</f>
        <v>1599318</v>
      </c>
      <c r="K24" s="79">
        <f>'SFAG Non-Assistance'!K24+'Contingency Non-Assistance'!K24+'ECF-Non-Assistance'!K24+'Supplemental Non-Assistance'!K24</f>
        <v>62525429</v>
      </c>
      <c r="L24" s="79">
        <f>'SFAG Non-Assistance'!L24+'Contingency Non-Assistance'!L24+'ECF-Non-Assistance'!L24+'Supplemental Non-Assistance'!L24</f>
        <v>17482153</v>
      </c>
      <c r="M24" s="79">
        <f>'SFAG Non-Assistance'!M24+'Contingency Non-Assistance'!M24+'ECF-Non-Assistance'!M24+'Supplemental Non-Assistance'!M24</f>
        <v>693184</v>
      </c>
      <c r="N24" s="79">
        <f>'SFAG Non-Assistance'!N24+'Contingency Non-Assistance'!N24+'ECF-Non-Assistance'!N24+'Supplemental Non-Assistance'!N24</f>
        <v>1543</v>
      </c>
      <c r="O24" s="79">
        <f>'SFAG Non-Assistance'!O24+'Contingency Non-Assistance'!O24+'ECF-Non-Assistance'!O24+'Supplemental Non-Assistance'!O24</f>
        <v>33366337</v>
      </c>
    </row>
    <row r="25" spans="1:15">
      <c r="A25" s="82" t="s">
        <v>30</v>
      </c>
      <c r="B25" s="79">
        <f t="shared" si="0"/>
        <v>24184779</v>
      </c>
      <c r="C25" s="79">
        <f>'SFAG Non-Assistance'!C25+'Contingency Non-Assistance'!C25+'ECF-Non-Assistance'!C25+'Supplemental Non-Assistance'!C25</f>
        <v>11420625</v>
      </c>
      <c r="D25" s="79">
        <f>'SFAG Non-Assistance'!D25+'Contingency Non-Assistance'!D25+'ECF-Non-Assistance'!D25+'Supplemental Non-Assistance'!D25</f>
        <v>5271205</v>
      </c>
      <c r="E25" s="79">
        <f>'SFAG Non-Assistance'!E25+'Contingency Non-Assistance'!E25+'ECF-Non-Assistance'!E25+'Supplemental Non-Assistance'!E25</f>
        <v>2092798</v>
      </c>
      <c r="F25" s="79">
        <f>'SFAG Non-Assistance'!F25+'Contingency Non-Assistance'!F25+'ECF-Non-Assistance'!F25+'Supplemental Non-Assistance'!F25</f>
        <v>0</v>
      </c>
      <c r="G25" s="79">
        <f>'SFAG Non-Assistance'!G25+'Contingency Non-Assistance'!G25+'ECF-Non-Assistance'!G25+'Supplemental Non-Assistance'!G25</f>
        <v>0</v>
      </c>
      <c r="H25" s="79">
        <f>'SFAG Non-Assistance'!H25+'Contingency Non-Assistance'!H25+'ECF-Non-Assistance'!H25+'Supplemental Non-Assistance'!H25</f>
        <v>0</v>
      </c>
      <c r="I25" s="79">
        <f>'SFAG Non-Assistance'!I25+'Contingency Non-Assistance'!I25+'ECF-Non-Assistance'!I25+'Supplemental Non-Assistance'!I25</f>
        <v>434005</v>
      </c>
      <c r="J25" s="79">
        <f>'SFAG Non-Assistance'!J25+'Contingency Non-Assistance'!J25+'ECF-Non-Assistance'!J25+'Supplemental Non-Assistance'!J25</f>
        <v>0</v>
      </c>
      <c r="K25" s="79">
        <f>'SFAG Non-Assistance'!K25+'Contingency Non-Assistance'!K25+'ECF-Non-Assistance'!K25+'Supplemental Non-Assistance'!K25</f>
        <v>0</v>
      </c>
      <c r="L25" s="79">
        <f>'SFAG Non-Assistance'!L25+'Contingency Non-Assistance'!L25+'ECF-Non-Assistance'!L25+'Supplemental Non-Assistance'!L25</f>
        <v>3650271</v>
      </c>
      <c r="M25" s="79">
        <f>'SFAG Non-Assistance'!M25+'Contingency Non-Assistance'!M25+'ECF-Non-Assistance'!M25+'Supplemental Non-Assistance'!M25</f>
        <v>175192</v>
      </c>
      <c r="N25" s="79">
        <f>'SFAG Non-Assistance'!N25+'Contingency Non-Assistance'!N25+'ECF-Non-Assistance'!N25+'Supplemental Non-Assistance'!N25</f>
        <v>1140683</v>
      </c>
      <c r="O25" s="79">
        <f>'SFAG Non-Assistance'!O25+'Contingency Non-Assistance'!O25+'ECF-Non-Assistance'!O25+'Supplemental Non-Assistance'!O25</f>
        <v>0</v>
      </c>
    </row>
    <row r="26" spans="1:15">
      <c r="A26" s="82" t="s">
        <v>31</v>
      </c>
      <c r="B26" s="79">
        <f t="shared" si="0"/>
        <v>138958367</v>
      </c>
      <c r="C26" s="79">
        <f>'SFAG Non-Assistance'!C26+'Contingency Non-Assistance'!C26+'ECF-Non-Assistance'!C26+'Supplemental Non-Assistance'!C26</f>
        <v>35945435</v>
      </c>
      <c r="D26" s="79">
        <f>'SFAG Non-Assistance'!D26+'Contingency Non-Assistance'!D26+'ECF-Non-Assistance'!D26+'Supplemental Non-Assistance'!D26</f>
        <v>164566</v>
      </c>
      <c r="E26" s="79">
        <f>'SFAG Non-Assistance'!E26+'Contingency Non-Assistance'!E26+'ECF-Non-Assistance'!E26+'Supplemental Non-Assistance'!E26</f>
        <v>7807755</v>
      </c>
      <c r="F26" s="79">
        <f>'SFAG Non-Assistance'!F26+'Contingency Non-Assistance'!F26+'ECF-Non-Assistance'!F26+'Supplemental Non-Assistance'!F26</f>
        <v>0</v>
      </c>
      <c r="G26" s="79">
        <f>'SFAG Non-Assistance'!G26+'Contingency Non-Assistance'!G26+'ECF-Non-Assistance'!G26+'Supplemental Non-Assistance'!G26</f>
        <v>0</v>
      </c>
      <c r="H26" s="79">
        <f>'SFAG Non-Assistance'!H26+'Contingency Non-Assistance'!H26+'ECF-Non-Assistance'!H26+'Supplemental Non-Assistance'!H26</f>
        <v>0</v>
      </c>
      <c r="I26" s="79">
        <f>'SFAG Non-Assistance'!I26+'Contingency Non-Assistance'!I26+'ECF-Non-Assistance'!I26+'Supplemental Non-Assistance'!I26</f>
        <v>4150120</v>
      </c>
      <c r="J26" s="79">
        <f>'SFAG Non-Assistance'!J26+'Contingency Non-Assistance'!J26+'ECF-Non-Assistance'!J26+'Supplemental Non-Assistance'!J26</f>
        <v>137427</v>
      </c>
      <c r="K26" s="79">
        <f>'SFAG Non-Assistance'!K26+'Contingency Non-Assistance'!K26+'ECF-Non-Assistance'!K26+'Supplemental Non-Assistance'!K26</f>
        <v>55652189</v>
      </c>
      <c r="L26" s="79">
        <f>'SFAG Non-Assistance'!L26+'Contingency Non-Assistance'!L26+'ECF-Non-Assistance'!L26+'Supplemental Non-Assistance'!L26</f>
        <v>31154241</v>
      </c>
      <c r="M26" s="79">
        <f>'SFAG Non-Assistance'!M26+'Contingency Non-Assistance'!M26+'ECF-Non-Assistance'!M26+'Supplemental Non-Assistance'!M26</f>
        <v>3946634</v>
      </c>
      <c r="N26" s="79">
        <f>'SFAG Non-Assistance'!N26+'Contingency Non-Assistance'!N26+'ECF-Non-Assistance'!N26+'Supplemental Non-Assistance'!N26</f>
        <v>0</v>
      </c>
      <c r="O26" s="79">
        <f>'SFAG Non-Assistance'!O26+'Contingency Non-Assistance'!O26+'ECF-Non-Assistance'!O26+'Supplemental Non-Assistance'!O26</f>
        <v>0</v>
      </c>
    </row>
    <row r="27" spans="1:15">
      <c r="A27" s="82" t="s">
        <v>32</v>
      </c>
      <c r="B27" s="79">
        <f t="shared" si="0"/>
        <v>334958193</v>
      </c>
      <c r="C27" s="79">
        <f>'SFAG Non-Assistance'!C27+'Contingency Non-Assistance'!C27+'ECF-Non-Assistance'!C27+'Supplemental Non-Assistance'!C27</f>
        <v>0</v>
      </c>
      <c r="D27" s="79">
        <f>'SFAG Non-Assistance'!D27+'Contingency Non-Assistance'!D27+'ECF-Non-Assistance'!D27+'Supplemental Non-Assistance'!D27</f>
        <v>176762526</v>
      </c>
      <c r="E27" s="79">
        <f>'SFAG Non-Assistance'!E27+'Contingency Non-Assistance'!E27+'ECF-Non-Assistance'!E27+'Supplemental Non-Assistance'!E27</f>
        <v>0</v>
      </c>
      <c r="F27" s="79">
        <f>'SFAG Non-Assistance'!F27+'Contingency Non-Assistance'!F27+'ECF-Non-Assistance'!F27+'Supplemental Non-Assistance'!F27</f>
        <v>0</v>
      </c>
      <c r="G27" s="79">
        <f>'SFAG Non-Assistance'!G27+'Contingency Non-Assistance'!G27+'ECF-Non-Assistance'!G27+'Supplemental Non-Assistance'!G27</f>
        <v>0</v>
      </c>
      <c r="H27" s="79">
        <f>'SFAG Non-Assistance'!H27+'Contingency Non-Assistance'!H27+'ECF-Non-Assistance'!H27+'Supplemental Non-Assistance'!H27</f>
        <v>0</v>
      </c>
      <c r="I27" s="79">
        <f>'SFAG Non-Assistance'!I27+'Contingency Non-Assistance'!I27+'ECF-Non-Assistance'!I27+'Supplemental Non-Assistance'!I27</f>
        <v>0</v>
      </c>
      <c r="J27" s="79">
        <f>'SFAG Non-Assistance'!J27+'Contingency Non-Assistance'!J27+'ECF-Non-Assistance'!J27+'Supplemental Non-Assistance'!J27</f>
        <v>26222793</v>
      </c>
      <c r="K27" s="79">
        <f>'SFAG Non-Assistance'!K27+'Contingency Non-Assistance'!K27+'ECF-Non-Assistance'!K27+'Supplemental Non-Assistance'!K27</f>
        <v>0</v>
      </c>
      <c r="L27" s="79">
        <f>'SFAG Non-Assistance'!L27+'Contingency Non-Assistance'!L27+'ECF-Non-Assistance'!L27+'Supplemental Non-Assistance'!L27</f>
        <v>4792517</v>
      </c>
      <c r="M27" s="79">
        <f>'SFAG Non-Assistance'!M27+'Contingency Non-Assistance'!M27+'ECF-Non-Assistance'!M27+'Supplemental Non-Assistance'!M27</f>
        <v>0</v>
      </c>
      <c r="N27" s="79">
        <f>'SFAG Non-Assistance'!N27+'Contingency Non-Assistance'!N27+'ECF-Non-Assistance'!N27+'Supplemental Non-Assistance'!N27</f>
        <v>0</v>
      </c>
      <c r="O27" s="79">
        <f>'SFAG Non-Assistance'!O27+'Contingency Non-Assistance'!O27+'ECF-Non-Assistance'!O27+'Supplemental Non-Assistance'!O27</f>
        <v>127180357</v>
      </c>
    </row>
    <row r="28" spans="1:15">
      <c r="A28" s="82" t="s">
        <v>33</v>
      </c>
      <c r="B28" s="79">
        <f t="shared" si="0"/>
        <v>564014190</v>
      </c>
      <c r="C28" s="79">
        <f>'SFAG Non-Assistance'!C28+'Contingency Non-Assistance'!C28+'ECF-Non-Assistance'!C28+'Supplemental Non-Assistance'!C28</f>
        <v>68692715</v>
      </c>
      <c r="D28" s="79">
        <f>'SFAG Non-Assistance'!D28+'Contingency Non-Assistance'!D28+'ECF-Non-Assistance'!D28+'Supplemental Non-Assistance'!D28</f>
        <v>6120899</v>
      </c>
      <c r="E28" s="79">
        <f>'SFAG Non-Assistance'!E28+'Contingency Non-Assistance'!E28+'ECF-Non-Assistance'!E28+'Supplemental Non-Assistance'!E28</f>
        <v>1291774</v>
      </c>
      <c r="F28" s="79">
        <f>'SFAG Non-Assistance'!F28+'Contingency Non-Assistance'!F28+'ECF-Non-Assistance'!F28+'Supplemental Non-Assistance'!F28</f>
        <v>0</v>
      </c>
      <c r="G28" s="79">
        <f>'SFAG Non-Assistance'!G28+'Contingency Non-Assistance'!G28+'ECF-Non-Assistance'!G28+'Supplemental Non-Assistance'!G28</f>
        <v>0</v>
      </c>
      <c r="H28" s="79">
        <f>'SFAG Non-Assistance'!H28+'Contingency Non-Assistance'!H28+'ECF-Non-Assistance'!H28+'Supplemental Non-Assistance'!H28</f>
        <v>0</v>
      </c>
      <c r="I28" s="79">
        <f>'SFAG Non-Assistance'!I28+'Contingency Non-Assistance'!I28+'ECF-Non-Assistance'!I28+'Supplemental Non-Assistance'!I28</f>
        <v>854457</v>
      </c>
      <c r="J28" s="79">
        <f>'SFAG Non-Assistance'!J28+'Contingency Non-Assistance'!J28+'ECF-Non-Assistance'!J28+'Supplemental Non-Assistance'!J28</f>
        <v>114715248</v>
      </c>
      <c r="K28" s="79">
        <f>'SFAG Non-Assistance'!K28+'Contingency Non-Assistance'!K28+'ECF-Non-Assistance'!K28+'Supplemental Non-Assistance'!K28</f>
        <v>22591221</v>
      </c>
      <c r="L28" s="79">
        <f>'SFAG Non-Assistance'!L28+'Contingency Non-Assistance'!L28+'ECF-Non-Assistance'!L28+'Supplemental Non-Assistance'!L28</f>
        <v>101871250</v>
      </c>
      <c r="M28" s="79">
        <f>'SFAG Non-Assistance'!M28+'Contingency Non-Assistance'!M28+'ECF-Non-Assistance'!M28+'Supplemental Non-Assistance'!M28</f>
        <v>6852820</v>
      </c>
      <c r="N28" s="79">
        <f>'SFAG Non-Assistance'!N28+'Contingency Non-Assistance'!N28+'ECF-Non-Assistance'!N28+'Supplemental Non-Assistance'!N28</f>
        <v>89023477</v>
      </c>
      <c r="O28" s="79">
        <f>'SFAG Non-Assistance'!O28+'Contingency Non-Assistance'!O28+'ECF-Non-Assistance'!O28+'Supplemental Non-Assistance'!O28</f>
        <v>152000329</v>
      </c>
    </row>
    <row r="29" spans="1:15">
      <c r="A29" s="82" t="s">
        <v>34</v>
      </c>
      <c r="B29" s="79">
        <f t="shared" si="0"/>
        <v>158663109</v>
      </c>
      <c r="C29" s="79">
        <f>'SFAG Non-Assistance'!C29+'Contingency Non-Assistance'!C29+'ECF-Non-Assistance'!C29+'Supplemental Non-Assistance'!C29</f>
        <v>71120116</v>
      </c>
      <c r="D29" s="79">
        <f>'SFAG Non-Assistance'!D29+'Contingency Non-Assistance'!D29+'ECF-Non-Assistance'!D29+'Supplemental Non-Assistance'!D29</f>
        <v>0</v>
      </c>
      <c r="E29" s="79">
        <f>'SFAG Non-Assistance'!E29+'Contingency Non-Assistance'!E29+'ECF-Non-Assistance'!E29+'Supplemental Non-Assistance'!E29</f>
        <v>4432431</v>
      </c>
      <c r="F29" s="79">
        <f>'SFAG Non-Assistance'!F29+'Contingency Non-Assistance'!F29+'ECF-Non-Assistance'!F29+'Supplemental Non-Assistance'!F29</f>
        <v>0</v>
      </c>
      <c r="G29" s="79">
        <f>'SFAG Non-Assistance'!G29+'Contingency Non-Assistance'!G29+'ECF-Non-Assistance'!G29+'Supplemental Non-Assistance'!G29</f>
        <v>24145000</v>
      </c>
      <c r="H29" s="79">
        <f>'SFAG Non-Assistance'!H29+'Contingency Non-Assistance'!H29+'ECF-Non-Assistance'!H29+'Supplemental Non-Assistance'!H29</f>
        <v>0</v>
      </c>
      <c r="I29" s="79">
        <f>'SFAG Non-Assistance'!I29+'Contingency Non-Assistance'!I29+'ECF-Non-Assistance'!I29+'Supplemental Non-Assistance'!I29</f>
        <v>25796321</v>
      </c>
      <c r="J29" s="79">
        <f>'SFAG Non-Assistance'!J29+'Contingency Non-Assistance'!J29+'ECF-Non-Assistance'!J29+'Supplemental Non-Assistance'!J29</f>
        <v>1156000</v>
      </c>
      <c r="K29" s="79">
        <f>'SFAG Non-Assistance'!K29+'Contingency Non-Assistance'!K29+'ECF-Non-Assistance'!K29+'Supplemental Non-Assistance'!K29</f>
        <v>0</v>
      </c>
      <c r="L29" s="79">
        <f>'SFAG Non-Assistance'!L29+'Contingency Non-Assistance'!L29+'ECF-Non-Assistance'!L29+'Supplemental Non-Assistance'!L29</f>
        <v>27529820</v>
      </c>
      <c r="M29" s="79">
        <f>'SFAG Non-Assistance'!M29+'Contingency Non-Assistance'!M29+'ECF-Non-Assistance'!M29+'Supplemental Non-Assistance'!M29</f>
        <v>141685</v>
      </c>
      <c r="N29" s="79">
        <f>'SFAG Non-Assistance'!N29+'Contingency Non-Assistance'!N29+'ECF-Non-Assistance'!N29+'Supplemental Non-Assistance'!N29</f>
        <v>0</v>
      </c>
      <c r="O29" s="79">
        <f>'SFAG Non-Assistance'!O29+'Contingency Non-Assistance'!O29+'ECF-Non-Assistance'!O29+'Supplemental Non-Assistance'!O29</f>
        <v>4341736</v>
      </c>
    </row>
    <row r="30" spans="1:15">
      <c r="A30" s="82" t="s">
        <v>35</v>
      </c>
      <c r="B30" s="79">
        <f t="shared" si="0"/>
        <v>64331125</v>
      </c>
      <c r="C30" s="79">
        <f>'SFAG Non-Assistance'!C30+'Contingency Non-Assistance'!C30+'ECF-Non-Assistance'!C30+'Supplemental Non-Assistance'!C30</f>
        <v>37193350</v>
      </c>
      <c r="D30" s="79">
        <f>'SFAG Non-Assistance'!D30+'Contingency Non-Assistance'!D30+'ECF-Non-Assistance'!D30+'Supplemental Non-Assistance'!D30</f>
        <v>4249</v>
      </c>
      <c r="E30" s="79">
        <f>'SFAG Non-Assistance'!E30+'Contingency Non-Assistance'!E30+'ECF-Non-Assistance'!E30+'Supplemental Non-Assistance'!E30</f>
        <v>11454279</v>
      </c>
      <c r="F30" s="79">
        <f>'SFAG Non-Assistance'!F30+'Contingency Non-Assistance'!F30+'ECF-Non-Assistance'!F30+'Supplemental Non-Assistance'!F30</f>
        <v>0</v>
      </c>
      <c r="G30" s="79">
        <f>'SFAG Non-Assistance'!G30+'Contingency Non-Assistance'!G30+'ECF-Non-Assistance'!G30+'Supplemental Non-Assistance'!G30</f>
        <v>0</v>
      </c>
      <c r="H30" s="79">
        <f>'SFAG Non-Assistance'!H30+'Contingency Non-Assistance'!H30+'ECF-Non-Assistance'!H30+'Supplemental Non-Assistance'!H30</f>
        <v>0</v>
      </c>
      <c r="I30" s="79">
        <f>'SFAG Non-Assistance'!I30+'Contingency Non-Assistance'!I30+'ECF-Non-Assistance'!I30+'Supplemental Non-Assistance'!I30</f>
        <v>0</v>
      </c>
      <c r="J30" s="79">
        <f>'SFAG Non-Assistance'!J30+'Contingency Non-Assistance'!J30+'ECF-Non-Assistance'!J30+'Supplemental Non-Assistance'!J30</f>
        <v>6516845</v>
      </c>
      <c r="K30" s="79">
        <f>'SFAG Non-Assistance'!K30+'Contingency Non-Assistance'!K30+'ECF-Non-Assistance'!K30+'Supplemental Non-Assistance'!K30</f>
        <v>71891</v>
      </c>
      <c r="L30" s="79">
        <f>'SFAG Non-Assistance'!L30+'Contingency Non-Assistance'!L30+'ECF-Non-Assistance'!L30+'Supplemental Non-Assistance'!L30</f>
        <v>4752828</v>
      </c>
      <c r="M30" s="79">
        <f>'SFAG Non-Assistance'!M30+'Contingency Non-Assistance'!M30+'ECF-Non-Assistance'!M30+'Supplemental Non-Assistance'!M30</f>
        <v>364241</v>
      </c>
      <c r="N30" s="79">
        <f>'SFAG Non-Assistance'!N30+'Contingency Non-Assistance'!N30+'ECF-Non-Assistance'!N30+'Supplemental Non-Assistance'!N30</f>
        <v>0</v>
      </c>
      <c r="O30" s="79">
        <f>'SFAG Non-Assistance'!O30+'Contingency Non-Assistance'!O30+'ECF-Non-Assistance'!O30+'Supplemental Non-Assistance'!O30</f>
        <v>3973442</v>
      </c>
    </row>
    <row r="31" spans="1:15">
      <c r="A31" s="82" t="s">
        <v>36</v>
      </c>
      <c r="B31" s="79">
        <f t="shared" si="0"/>
        <v>155542285</v>
      </c>
      <c r="C31" s="79">
        <f>'SFAG Non-Assistance'!C31+'Contingency Non-Assistance'!C31+'ECF-Non-Assistance'!C31+'Supplemental Non-Assistance'!C31</f>
        <v>7786118</v>
      </c>
      <c r="D31" s="79">
        <f>'SFAG Non-Assistance'!D31+'Contingency Non-Assistance'!D31+'ECF-Non-Assistance'!D31+'Supplemental Non-Assistance'!D31</f>
        <v>0</v>
      </c>
      <c r="E31" s="79">
        <f>'SFAG Non-Assistance'!E31+'Contingency Non-Assistance'!E31+'ECF-Non-Assistance'!E31+'Supplemental Non-Assistance'!E31</f>
        <v>0</v>
      </c>
      <c r="F31" s="79">
        <f>'SFAG Non-Assistance'!F31+'Contingency Non-Assistance'!F31+'ECF-Non-Assistance'!F31+'Supplemental Non-Assistance'!F31</f>
        <v>0</v>
      </c>
      <c r="G31" s="79">
        <f>'SFAG Non-Assistance'!G31+'Contingency Non-Assistance'!G31+'ECF-Non-Assistance'!G31+'Supplemental Non-Assistance'!G31</f>
        <v>0</v>
      </c>
      <c r="H31" s="79">
        <f>'SFAG Non-Assistance'!H31+'Contingency Non-Assistance'!H31+'ECF-Non-Assistance'!H31+'Supplemental Non-Assistance'!H31</f>
        <v>0</v>
      </c>
      <c r="I31" s="79">
        <f>'SFAG Non-Assistance'!I31+'Contingency Non-Assistance'!I31+'ECF-Non-Assistance'!I31+'Supplemental Non-Assistance'!I31</f>
        <v>15473030</v>
      </c>
      <c r="J31" s="79">
        <f>'SFAG Non-Assistance'!J31+'Contingency Non-Assistance'!J31+'ECF-Non-Assistance'!J31+'Supplemental Non-Assistance'!J31</f>
        <v>0</v>
      </c>
      <c r="K31" s="79">
        <f>'SFAG Non-Assistance'!K31+'Contingency Non-Assistance'!K31+'ECF-Non-Assistance'!K31+'Supplemental Non-Assistance'!K31</f>
        <v>0</v>
      </c>
      <c r="L31" s="79">
        <f>'SFAG Non-Assistance'!L31+'Contingency Non-Assistance'!L31+'ECF-Non-Assistance'!L31+'Supplemental Non-Assistance'!L31</f>
        <v>4487642</v>
      </c>
      <c r="M31" s="79">
        <f>'SFAG Non-Assistance'!M31+'Contingency Non-Assistance'!M31+'ECF-Non-Assistance'!M31+'Supplemental Non-Assistance'!M31</f>
        <v>1996832</v>
      </c>
      <c r="N31" s="79">
        <f>'SFAG Non-Assistance'!N31+'Contingency Non-Assistance'!N31+'ECF-Non-Assistance'!N31+'Supplemental Non-Assistance'!N31</f>
        <v>81644702</v>
      </c>
      <c r="O31" s="79">
        <f>'SFAG Non-Assistance'!O31+'Contingency Non-Assistance'!O31+'ECF-Non-Assistance'!O31+'Supplemental Non-Assistance'!O31</f>
        <v>44153961</v>
      </c>
    </row>
    <row r="32" spans="1:15">
      <c r="A32" s="82" t="s">
        <v>37</v>
      </c>
      <c r="B32" s="79">
        <f t="shared" si="0"/>
        <v>11336347</v>
      </c>
      <c r="C32" s="79">
        <f>'SFAG Non-Assistance'!C32+'Contingency Non-Assistance'!C32+'ECF-Non-Assistance'!C32+'Supplemental Non-Assistance'!C32</f>
        <v>2325014</v>
      </c>
      <c r="D32" s="79">
        <f>'SFAG Non-Assistance'!D32+'Contingency Non-Assistance'!D32+'ECF-Non-Assistance'!D32+'Supplemental Non-Assistance'!D32</f>
        <v>673295</v>
      </c>
      <c r="E32" s="79">
        <f>'SFAG Non-Assistance'!E32+'Contingency Non-Assistance'!E32+'ECF-Non-Assistance'!E32+'Supplemental Non-Assistance'!E32</f>
        <v>0</v>
      </c>
      <c r="F32" s="79">
        <f>'SFAG Non-Assistance'!F32+'Contingency Non-Assistance'!F32+'ECF-Non-Assistance'!F32+'Supplemental Non-Assistance'!F32</f>
        <v>0</v>
      </c>
      <c r="G32" s="79">
        <f>'SFAG Non-Assistance'!G32+'Contingency Non-Assistance'!G32+'ECF-Non-Assistance'!G32+'Supplemental Non-Assistance'!G32</f>
        <v>0</v>
      </c>
      <c r="H32" s="79">
        <f>'SFAG Non-Assistance'!H32+'Contingency Non-Assistance'!H32+'ECF-Non-Assistance'!H32+'Supplemental Non-Assistance'!H32</f>
        <v>0</v>
      </c>
      <c r="I32" s="79">
        <f>'SFAG Non-Assistance'!I32+'Contingency Non-Assistance'!I32+'ECF-Non-Assistance'!I32+'Supplemental Non-Assistance'!I32</f>
        <v>6593</v>
      </c>
      <c r="J32" s="79">
        <f>'SFAG Non-Assistance'!J32+'Contingency Non-Assistance'!J32+'ECF-Non-Assistance'!J32+'Supplemental Non-Assistance'!J32</f>
        <v>682015</v>
      </c>
      <c r="K32" s="79">
        <f>'SFAG Non-Assistance'!K32+'Contingency Non-Assistance'!K32+'ECF-Non-Assistance'!K32+'Supplemental Non-Assistance'!K32</f>
        <v>0</v>
      </c>
      <c r="L32" s="79">
        <f>'SFAG Non-Assistance'!L32+'Contingency Non-Assistance'!L32+'ECF-Non-Assistance'!L32+'Supplemental Non-Assistance'!L32</f>
        <v>3212975</v>
      </c>
      <c r="M32" s="79">
        <f>'SFAG Non-Assistance'!M32+'Contingency Non-Assistance'!M32+'ECF-Non-Assistance'!M32+'Supplemental Non-Assistance'!M32</f>
        <v>1858297</v>
      </c>
      <c r="N32" s="79">
        <f>'SFAG Non-Assistance'!N32+'Contingency Non-Assistance'!N32+'ECF-Non-Assistance'!N32+'Supplemental Non-Assistance'!N32</f>
        <v>1358828</v>
      </c>
      <c r="O32" s="79">
        <f>'SFAG Non-Assistance'!O32+'Contingency Non-Assistance'!O32+'ECF-Non-Assistance'!O32+'Supplemental Non-Assistance'!O32</f>
        <v>1219330</v>
      </c>
    </row>
    <row r="33" spans="1:15">
      <c r="A33" s="82" t="s">
        <v>38</v>
      </c>
      <c r="B33" s="79">
        <f t="shared" si="0"/>
        <v>33736182</v>
      </c>
      <c r="C33" s="79">
        <f>'SFAG Non-Assistance'!C33+'Contingency Non-Assistance'!C33+'ECF-Non-Assistance'!C33+'Supplemental Non-Assistance'!C33</f>
        <v>24031271</v>
      </c>
      <c r="D33" s="79">
        <f>'SFAG Non-Assistance'!D33+'Contingency Non-Assistance'!D33+'ECF-Non-Assistance'!D33+'Supplemental Non-Assistance'!D33</f>
        <v>0</v>
      </c>
      <c r="E33" s="79">
        <f>'SFAG Non-Assistance'!E33+'Contingency Non-Assistance'!E33+'ECF-Non-Assistance'!E33+'Supplemental Non-Assistance'!E33</f>
        <v>0</v>
      </c>
      <c r="F33" s="79">
        <f>'SFAG Non-Assistance'!F33+'Contingency Non-Assistance'!F33+'ECF-Non-Assistance'!F33+'Supplemental Non-Assistance'!F33</f>
        <v>0</v>
      </c>
      <c r="G33" s="79">
        <f>'SFAG Non-Assistance'!G33+'Contingency Non-Assistance'!G33+'ECF-Non-Assistance'!G33+'Supplemental Non-Assistance'!G33</f>
        <v>0</v>
      </c>
      <c r="H33" s="79">
        <f>'SFAG Non-Assistance'!H33+'Contingency Non-Assistance'!H33+'ECF-Non-Assistance'!H33+'Supplemental Non-Assistance'!H33</f>
        <v>0</v>
      </c>
      <c r="I33" s="79">
        <f>'SFAG Non-Assistance'!I33+'Contingency Non-Assistance'!I33+'ECF-Non-Assistance'!I33+'Supplemental Non-Assistance'!I33</f>
        <v>0</v>
      </c>
      <c r="J33" s="79">
        <f>'SFAG Non-Assistance'!J33+'Contingency Non-Assistance'!J33+'ECF-Non-Assistance'!J33+'Supplemental Non-Assistance'!J33</f>
        <v>245255</v>
      </c>
      <c r="K33" s="79">
        <f>'SFAG Non-Assistance'!K33+'Contingency Non-Assistance'!K33+'ECF-Non-Assistance'!K33+'Supplemental Non-Assistance'!K33</f>
        <v>0</v>
      </c>
      <c r="L33" s="79">
        <f>'SFAG Non-Assistance'!L33+'Contingency Non-Assistance'!L33+'ECF-Non-Assistance'!L33+'Supplemental Non-Assistance'!L33</f>
        <v>4289496</v>
      </c>
      <c r="M33" s="79">
        <f>'SFAG Non-Assistance'!M33+'Contingency Non-Assistance'!M33+'ECF-Non-Assistance'!M33+'Supplemental Non-Assistance'!M33</f>
        <v>1026121</v>
      </c>
      <c r="N33" s="79">
        <f>'SFAG Non-Assistance'!N33+'Contingency Non-Assistance'!N33+'ECF-Non-Assistance'!N33+'Supplemental Non-Assistance'!N33</f>
        <v>0</v>
      </c>
      <c r="O33" s="79">
        <f>'SFAG Non-Assistance'!O33+'Contingency Non-Assistance'!O33+'ECF-Non-Assistance'!O33+'Supplemental Non-Assistance'!O33</f>
        <v>4144039</v>
      </c>
    </row>
    <row r="34" spans="1:15">
      <c r="A34" s="82" t="s">
        <v>39</v>
      </c>
      <c r="B34" s="79">
        <f t="shared" si="0"/>
        <v>29311096</v>
      </c>
      <c r="C34" s="79">
        <f>'SFAG Non-Assistance'!C34+'Contingency Non-Assistance'!C34+'ECF-Non-Assistance'!C34+'Supplemental Non-Assistance'!C34</f>
        <v>159094</v>
      </c>
      <c r="D34" s="79">
        <f>'SFAG Non-Assistance'!D34+'Contingency Non-Assistance'!D34+'ECF-Non-Assistance'!D34+'Supplemental Non-Assistance'!D34</f>
        <v>0</v>
      </c>
      <c r="E34" s="79">
        <f>'SFAG Non-Assistance'!E34+'Contingency Non-Assistance'!E34+'ECF-Non-Assistance'!E34+'Supplemental Non-Assistance'!E34</f>
        <v>680701</v>
      </c>
      <c r="F34" s="79">
        <f>'SFAG Non-Assistance'!F34+'Contingency Non-Assistance'!F34+'ECF-Non-Assistance'!F34+'Supplemental Non-Assistance'!F34</f>
        <v>0</v>
      </c>
      <c r="G34" s="79">
        <f>'SFAG Non-Assistance'!G34+'Contingency Non-Assistance'!G34+'ECF-Non-Assistance'!G34+'Supplemental Non-Assistance'!G34</f>
        <v>0</v>
      </c>
      <c r="H34" s="79">
        <f>'SFAG Non-Assistance'!H34+'Contingency Non-Assistance'!H34+'ECF-Non-Assistance'!H34+'Supplemental Non-Assistance'!H34</f>
        <v>0</v>
      </c>
      <c r="I34" s="79">
        <f>'SFAG Non-Assistance'!I34+'Contingency Non-Assistance'!I34+'ECF-Non-Assistance'!I34+'Supplemental Non-Assistance'!I34</f>
        <v>0</v>
      </c>
      <c r="J34" s="79">
        <f>'SFAG Non-Assistance'!J34+'Contingency Non-Assistance'!J34+'ECF-Non-Assistance'!J34+'Supplemental Non-Assistance'!J34</f>
        <v>0</v>
      </c>
      <c r="K34" s="79">
        <f>'SFAG Non-Assistance'!K34+'Contingency Non-Assistance'!K34+'ECF-Non-Assistance'!K34+'Supplemental Non-Assistance'!K34</f>
        <v>0</v>
      </c>
      <c r="L34" s="79">
        <f>'SFAG Non-Assistance'!L34+'Contingency Non-Assistance'!L34+'ECF-Non-Assistance'!L34+'Supplemental Non-Assistance'!L34</f>
        <v>2104356</v>
      </c>
      <c r="M34" s="79">
        <f>'SFAG Non-Assistance'!M34+'Contingency Non-Assistance'!M34+'ECF-Non-Assistance'!M34+'Supplemental Non-Assistance'!M34</f>
        <v>1777934</v>
      </c>
      <c r="N34" s="79">
        <f>'SFAG Non-Assistance'!N34+'Contingency Non-Assistance'!N34+'ECF-Non-Assistance'!N34+'Supplemental Non-Assistance'!N34</f>
        <v>3249751</v>
      </c>
      <c r="O34" s="79">
        <f>'SFAG Non-Assistance'!O34+'Contingency Non-Assistance'!O34+'ECF-Non-Assistance'!O34+'Supplemental Non-Assistance'!O34</f>
        <v>21339260</v>
      </c>
    </row>
    <row r="35" spans="1:15">
      <c r="A35" s="82" t="s">
        <v>40</v>
      </c>
      <c r="B35" s="79">
        <f t="shared" si="0"/>
        <v>15043129</v>
      </c>
      <c r="C35" s="79">
        <f>'SFAG Non-Assistance'!C35+'Contingency Non-Assistance'!C35+'ECF-Non-Assistance'!C35+'Supplemental Non-Assistance'!C35</f>
        <v>4406735</v>
      </c>
      <c r="D35" s="79">
        <f>'SFAG Non-Assistance'!D35+'Contingency Non-Assistance'!D35+'ECF-Non-Assistance'!D35+'Supplemental Non-Assistance'!D35</f>
        <v>0</v>
      </c>
      <c r="E35" s="79">
        <f>'SFAG Non-Assistance'!E35+'Contingency Non-Assistance'!E35+'ECF-Non-Assistance'!E35+'Supplemental Non-Assistance'!E35</f>
        <v>1287038</v>
      </c>
      <c r="F35" s="79">
        <f>'SFAG Non-Assistance'!F35+'Contingency Non-Assistance'!F35+'ECF-Non-Assistance'!F35+'Supplemental Non-Assistance'!F35</f>
        <v>0</v>
      </c>
      <c r="G35" s="79">
        <f>'SFAG Non-Assistance'!G35+'Contingency Non-Assistance'!G35+'ECF-Non-Assistance'!G35+'Supplemental Non-Assistance'!G35</f>
        <v>0</v>
      </c>
      <c r="H35" s="79">
        <f>'SFAG Non-Assistance'!H35+'Contingency Non-Assistance'!H35+'ECF-Non-Assistance'!H35+'Supplemental Non-Assistance'!H35</f>
        <v>0</v>
      </c>
      <c r="I35" s="79">
        <f>'SFAG Non-Assistance'!I35+'Contingency Non-Assistance'!I35+'ECF-Non-Assistance'!I35+'Supplemental Non-Assistance'!I35</f>
        <v>546420</v>
      </c>
      <c r="J35" s="79">
        <f>'SFAG Non-Assistance'!J35+'Contingency Non-Assistance'!J35+'ECF-Non-Assistance'!J35+'Supplemental Non-Assistance'!J35</f>
        <v>768514</v>
      </c>
      <c r="K35" s="79">
        <f>'SFAG Non-Assistance'!K35+'Contingency Non-Assistance'!K35+'ECF-Non-Assistance'!K35+'Supplemental Non-Assistance'!K35</f>
        <v>0</v>
      </c>
      <c r="L35" s="79">
        <f>'SFAG Non-Assistance'!L35+'Contingency Non-Assistance'!L35+'ECF-Non-Assistance'!L35+'Supplemental Non-Assistance'!L35</f>
        <v>4499484</v>
      </c>
      <c r="M35" s="79">
        <f>'SFAG Non-Assistance'!M35+'Contingency Non-Assistance'!M35+'ECF-Non-Assistance'!M35+'Supplemental Non-Assistance'!M35</f>
        <v>1930390</v>
      </c>
      <c r="N35" s="79">
        <f>'SFAG Non-Assistance'!N35+'Contingency Non-Assistance'!N35+'ECF-Non-Assistance'!N35+'Supplemental Non-Assistance'!N35</f>
        <v>0</v>
      </c>
      <c r="O35" s="79">
        <f>'SFAG Non-Assistance'!O35+'Contingency Non-Assistance'!O35+'ECF-Non-Assistance'!O35+'Supplemental Non-Assistance'!O35</f>
        <v>1604548</v>
      </c>
    </row>
    <row r="36" spans="1:15">
      <c r="A36" s="82" t="s">
        <v>41</v>
      </c>
      <c r="B36" s="79">
        <f t="shared" si="0"/>
        <v>143977873</v>
      </c>
      <c r="C36" s="79">
        <f>'SFAG Non-Assistance'!C36+'Contingency Non-Assistance'!C36+'ECF-Non-Assistance'!C36+'Supplemental Non-Assistance'!C36</f>
        <v>41550674</v>
      </c>
      <c r="D36" s="79">
        <f>'SFAG Non-Assistance'!D36+'Contingency Non-Assistance'!D36+'ECF-Non-Assistance'!D36+'Supplemental Non-Assistance'!D36</f>
        <v>0</v>
      </c>
      <c r="E36" s="79">
        <f>'SFAG Non-Assistance'!E36+'Contingency Non-Assistance'!E36+'ECF-Non-Assistance'!E36+'Supplemental Non-Assistance'!E36</f>
        <v>1282247</v>
      </c>
      <c r="F36" s="79">
        <f>'SFAG Non-Assistance'!F36+'Contingency Non-Assistance'!F36+'ECF-Non-Assistance'!F36+'Supplemental Non-Assistance'!F36</f>
        <v>102530</v>
      </c>
      <c r="G36" s="79">
        <f>'SFAG Non-Assistance'!G36+'Contingency Non-Assistance'!G36+'ECF-Non-Assistance'!G36+'Supplemental Non-Assistance'!G36</f>
        <v>34206482</v>
      </c>
      <c r="H36" s="79">
        <f>'SFAG Non-Assistance'!H36+'Contingency Non-Assistance'!H36+'ECF-Non-Assistance'!H36+'Supplemental Non-Assistance'!H36</f>
        <v>0</v>
      </c>
      <c r="I36" s="79">
        <f>'SFAG Non-Assistance'!I36+'Contingency Non-Assistance'!I36+'ECF-Non-Assistance'!I36+'Supplemental Non-Assistance'!I36</f>
        <v>3894583</v>
      </c>
      <c r="J36" s="79">
        <f>'SFAG Non-Assistance'!J36+'Contingency Non-Assistance'!J36+'ECF-Non-Assistance'!J36+'Supplemental Non-Assistance'!J36</f>
        <v>12123792</v>
      </c>
      <c r="K36" s="79">
        <f>'SFAG Non-Assistance'!K36+'Contingency Non-Assistance'!K36+'ECF-Non-Assistance'!K36+'Supplemental Non-Assistance'!K36</f>
        <v>5793498</v>
      </c>
      <c r="L36" s="79">
        <f>'SFAG Non-Assistance'!L36+'Contingency Non-Assistance'!L36+'ECF-Non-Assistance'!L36+'Supplemental Non-Assistance'!L36</f>
        <v>32420658</v>
      </c>
      <c r="M36" s="79">
        <f>'SFAG Non-Assistance'!M36+'Contingency Non-Assistance'!M36+'ECF-Non-Assistance'!M36+'Supplemental Non-Assistance'!M36</f>
        <v>4363357</v>
      </c>
      <c r="N36" s="79">
        <f>'SFAG Non-Assistance'!N36+'Contingency Non-Assistance'!N36+'ECF-Non-Assistance'!N36+'Supplemental Non-Assistance'!N36</f>
        <v>6840000</v>
      </c>
      <c r="O36" s="79">
        <f>'SFAG Non-Assistance'!O36+'Contingency Non-Assistance'!O36+'ECF-Non-Assistance'!O36+'Supplemental Non-Assistance'!O36</f>
        <v>1400052</v>
      </c>
    </row>
    <row r="37" spans="1:15">
      <c r="A37" s="82" t="s">
        <v>42</v>
      </c>
      <c r="B37" s="79">
        <f t="shared" si="0"/>
        <v>20796392</v>
      </c>
      <c r="C37" s="79">
        <f>'SFAG Non-Assistance'!C37+'Contingency Non-Assistance'!C37+'ECF-Non-Assistance'!C37+'Supplemental Non-Assistance'!C37</f>
        <v>8432634</v>
      </c>
      <c r="D37" s="79">
        <f>'SFAG Non-Assistance'!D37+'Contingency Non-Assistance'!D37+'ECF-Non-Assistance'!D37+'Supplemental Non-Assistance'!D37</f>
        <v>0</v>
      </c>
      <c r="E37" s="79">
        <f>'SFAG Non-Assistance'!E37+'Contingency Non-Assistance'!E37+'ECF-Non-Assistance'!E37+'Supplemental Non-Assistance'!E37</f>
        <v>31596</v>
      </c>
      <c r="F37" s="79">
        <f>'SFAG Non-Assistance'!F37+'Contingency Non-Assistance'!F37+'ECF-Non-Assistance'!F37+'Supplemental Non-Assistance'!F37</f>
        <v>0</v>
      </c>
      <c r="G37" s="79">
        <f>'SFAG Non-Assistance'!G37+'Contingency Non-Assistance'!G37+'ECF-Non-Assistance'!G37+'Supplemental Non-Assistance'!G37</f>
        <v>0</v>
      </c>
      <c r="H37" s="79">
        <f>'SFAG Non-Assistance'!H37+'Contingency Non-Assistance'!H37+'ECF-Non-Assistance'!H37+'Supplemental Non-Assistance'!H37</f>
        <v>0</v>
      </c>
      <c r="I37" s="79">
        <f>'SFAG Non-Assistance'!I37+'Contingency Non-Assistance'!I37+'ECF-Non-Assistance'!I37+'Supplemental Non-Assistance'!I37</f>
        <v>0</v>
      </c>
      <c r="J37" s="79">
        <f>'SFAG Non-Assistance'!J37+'Contingency Non-Assistance'!J37+'ECF-Non-Assistance'!J37+'Supplemental Non-Assistance'!J37</f>
        <v>1074148</v>
      </c>
      <c r="K37" s="79">
        <f>'SFAG Non-Assistance'!K37+'Contingency Non-Assistance'!K37+'ECF-Non-Assistance'!K37+'Supplemental Non-Assistance'!K37</f>
        <v>0</v>
      </c>
      <c r="L37" s="79">
        <f>'SFAG Non-Assistance'!L37+'Contingency Non-Assistance'!L37+'ECF-Non-Assistance'!L37+'Supplemental Non-Assistance'!L37</f>
        <v>8827853</v>
      </c>
      <c r="M37" s="79">
        <f>'SFAG Non-Assistance'!M37+'Contingency Non-Assistance'!M37+'ECF-Non-Assistance'!M37+'Supplemental Non-Assistance'!M37</f>
        <v>1422161</v>
      </c>
      <c r="N37" s="79">
        <f>'SFAG Non-Assistance'!N37+'Contingency Non-Assistance'!N37+'ECF-Non-Assistance'!N37+'Supplemental Non-Assistance'!N37</f>
        <v>0</v>
      </c>
      <c r="O37" s="79">
        <f>'SFAG Non-Assistance'!O37+'Contingency Non-Assistance'!O37+'ECF-Non-Assistance'!O37+'Supplemental Non-Assistance'!O37</f>
        <v>1008000</v>
      </c>
    </row>
    <row r="38" spans="1:15">
      <c r="A38" s="82" t="s">
        <v>43</v>
      </c>
      <c r="B38" s="79">
        <f t="shared" si="0"/>
        <v>892035423</v>
      </c>
      <c r="C38" s="79">
        <f>'SFAG Non-Assistance'!C38+'Contingency Non-Assistance'!C38+'ECF-Non-Assistance'!C38+'Supplemental Non-Assistance'!C38</f>
        <v>160169534</v>
      </c>
      <c r="D38" s="79">
        <f>'SFAG Non-Assistance'!D38+'Contingency Non-Assistance'!D38+'ECF-Non-Assistance'!D38+'Supplemental Non-Assistance'!D38</f>
        <v>0</v>
      </c>
      <c r="E38" s="79">
        <f>'SFAG Non-Assistance'!E38+'Contingency Non-Assistance'!E38+'ECF-Non-Assistance'!E38+'Supplemental Non-Assistance'!E38</f>
        <v>10735420</v>
      </c>
      <c r="F38" s="79">
        <f>'SFAG Non-Assistance'!F38+'Contingency Non-Assistance'!F38+'ECF-Non-Assistance'!F38+'Supplemental Non-Assistance'!F38</f>
        <v>0</v>
      </c>
      <c r="G38" s="79">
        <f>'SFAG Non-Assistance'!G38+'Contingency Non-Assistance'!G38+'ECF-Non-Assistance'!G38+'Supplemental Non-Assistance'!G38</f>
        <v>0</v>
      </c>
      <c r="H38" s="79">
        <f>'SFAG Non-Assistance'!H38+'Contingency Non-Assistance'!H38+'ECF-Non-Assistance'!H38+'Supplemental Non-Assistance'!H38</f>
        <v>0</v>
      </c>
      <c r="I38" s="79">
        <f>'SFAG Non-Assistance'!I38+'Contingency Non-Assistance'!I38+'ECF-Non-Assistance'!I38+'Supplemental Non-Assistance'!I38</f>
        <v>112573576</v>
      </c>
      <c r="J38" s="79">
        <f>'SFAG Non-Assistance'!J38+'Contingency Non-Assistance'!J38+'ECF-Non-Assistance'!J38+'Supplemental Non-Assistance'!J38</f>
        <v>25507538</v>
      </c>
      <c r="K38" s="79">
        <f>'SFAG Non-Assistance'!K38+'Contingency Non-Assistance'!K38+'ECF-Non-Assistance'!K38+'Supplemental Non-Assistance'!K38</f>
        <v>1965690</v>
      </c>
      <c r="L38" s="79">
        <f>'SFAG Non-Assistance'!L38+'Contingency Non-Assistance'!L38+'ECF-Non-Assistance'!L38+'Supplemental Non-Assistance'!L38</f>
        <v>189102523</v>
      </c>
      <c r="M38" s="79">
        <f>'SFAG Non-Assistance'!M38+'Contingency Non-Assistance'!M38+'ECF-Non-Assistance'!M38+'Supplemental Non-Assistance'!M38</f>
        <v>14162270</v>
      </c>
      <c r="N38" s="79">
        <f>'SFAG Non-Assistance'!N38+'Contingency Non-Assistance'!N38+'ECF-Non-Assistance'!N38+'Supplemental Non-Assistance'!N38</f>
        <v>38946844</v>
      </c>
      <c r="O38" s="79">
        <f>'SFAG Non-Assistance'!O38+'Contingency Non-Assistance'!O38+'ECF-Non-Assistance'!O38+'Supplemental Non-Assistance'!O38</f>
        <v>338872028</v>
      </c>
    </row>
    <row r="39" spans="1:15">
      <c r="A39" s="82" t="s">
        <v>44</v>
      </c>
      <c r="B39" s="79">
        <f t="shared" si="0"/>
        <v>238926913</v>
      </c>
      <c r="C39" s="79">
        <f>'SFAG Non-Assistance'!C39+'Contingency Non-Assistance'!C39+'ECF-Non-Assistance'!C39+'Supplemental Non-Assistance'!C39</f>
        <v>48795698</v>
      </c>
      <c r="D39" s="79">
        <f>'SFAG Non-Assistance'!D39+'Contingency Non-Assistance'!D39+'ECF-Non-Assistance'!D39+'Supplemental Non-Assistance'!D39</f>
        <v>69123511</v>
      </c>
      <c r="E39" s="79">
        <f>'SFAG Non-Assistance'!E39+'Contingency Non-Assistance'!E39+'ECF-Non-Assistance'!E39+'Supplemental Non-Assistance'!E39</f>
        <v>849001</v>
      </c>
      <c r="F39" s="79">
        <f>'SFAG Non-Assistance'!F39+'Contingency Non-Assistance'!F39+'ECF-Non-Assistance'!F39+'Supplemental Non-Assistance'!F39</f>
        <v>2000</v>
      </c>
      <c r="G39" s="79">
        <f>'SFAG Non-Assistance'!G39+'Contingency Non-Assistance'!G39+'ECF-Non-Assistance'!G39+'Supplemental Non-Assistance'!G39</f>
        <v>0</v>
      </c>
      <c r="H39" s="79">
        <f>'SFAG Non-Assistance'!H39+'Contingency Non-Assistance'!H39+'ECF-Non-Assistance'!H39+'Supplemental Non-Assistance'!H39</f>
        <v>0</v>
      </c>
      <c r="I39" s="79">
        <f>'SFAG Non-Assistance'!I39+'Contingency Non-Assistance'!I39+'ECF-Non-Assistance'!I39+'Supplemental Non-Assistance'!I39</f>
        <v>3256321</v>
      </c>
      <c r="J39" s="79">
        <f>'SFAG Non-Assistance'!J39+'Contingency Non-Assistance'!J39+'ECF-Non-Assistance'!J39+'Supplemental Non-Assistance'!J39</f>
        <v>0</v>
      </c>
      <c r="K39" s="79">
        <f>'SFAG Non-Assistance'!K39+'Contingency Non-Assistance'!K39+'ECF-Non-Assistance'!K39+'Supplemental Non-Assistance'!K39</f>
        <v>0</v>
      </c>
      <c r="L39" s="79">
        <f>'SFAG Non-Assistance'!L39+'Contingency Non-Assistance'!L39+'ECF-Non-Assistance'!L39+'Supplemental Non-Assistance'!L39</f>
        <v>19038615</v>
      </c>
      <c r="M39" s="79">
        <f>'SFAG Non-Assistance'!M39+'Contingency Non-Assistance'!M39+'ECF-Non-Assistance'!M39+'Supplemental Non-Assistance'!M39</f>
        <v>205028</v>
      </c>
      <c r="N39" s="79">
        <f>'SFAG Non-Assistance'!N39+'Contingency Non-Assistance'!N39+'ECF-Non-Assistance'!N39+'Supplemental Non-Assistance'!N39</f>
        <v>95737699</v>
      </c>
      <c r="O39" s="79">
        <f>'SFAG Non-Assistance'!O39+'Contingency Non-Assistance'!O39+'ECF-Non-Assistance'!O39+'Supplemental Non-Assistance'!O39</f>
        <v>1919040</v>
      </c>
    </row>
    <row r="40" spans="1:15">
      <c r="A40" s="82" t="s">
        <v>45</v>
      </c>
      <c r="B40" s="79">
        <f t="shared" si="0"/>
        <v>13652397</v>
      </c>
      <c r="C40" s="79">
        <f>'SFAG Non-Assistance'!C40+'Contingency Non-Assistance'!C40+'ECF-Non-Assistance'!C40+'Supplemental Non-Assistance'!C40</f>
        <v>4061520</v>
      </c>
      <c r="D40" s="79">
        <f>'SFAG Non-Assistance'!D40+'Contingency Non-Assistance'!D40+'ECF-Non-Assistance'!D40+'Supplemental Non-Assistance'!D40</f>
        <v>0</v>
      </c>
      <c r="E40" s="79">
        <f>'SFAG Non-Assistance'!E40+'Contingency Non-Assistance'!E40+'ECF-Non-Assistance'!E40+'Supplemental Non-Assistance'!E40</f>
        <v>485212</v>
      </c>
      <c r="F40" s="79">
        <f>'SFAG Non-Assistance'!F40+'Contingency Non-Assistance'!F40+'ECF-Non-Assistance'!F40+'Supplemental Non-Assistance'!F40</f>
        <v>0</v>
      </c>
      <c r="G40" s="79">
        <f>'SFAG Non-Assistance'!G40+'Contingency Non-Assistance'!G40+'ECF-Non-Assistance'!G40+'Supplemental Non-Assistance'!G40</f>
        <v>0</v>
      </c>
      <c r="H40" s="79">
        <f>'SFAG Non-Assistance'!H40+'Contingency Non-Assistance'!H40+'ECF-Non-Assistance'!H40+'Supplemental Non-Assistance'!H40</f>
        <v>0</v>
      </c>
      <c r="I40" s="79">
        <f>'SFAG Non-Assistance'!I40+'Contingency Non-Assistance'!I40+'ECF-Non-Assistance'!I40+'Supplemental Non-Assistance'!I40</f>
        <v>29872</v>
      </c>
      <c r="J40" s="79">
        <f>'SFAG Non-Assistance'!J40+'Contingency Non-Assistance'!J40+'ECF-Non-Assistance'!J40+'Supplemental Non-Assistance'!J40</f>
        <v>0</v>
      </c>
      <c r="K40" s="79">
        <f>'SFAG Non-Assistance'!K40+'Contingency Non-Assistance'!K40+'ECF-Non-Assistance'!K40+'Supplemental Non-Assistance'!K40</f>
        <v>1892762</v>
      </c>
      <c r="L40" s="79">
        <f>'SFAG Non-Assistance'!L40+'Contingency Non-Assistance'!L40+'ECF-Non-Assistance'!L40+'Supplemental Non-Assistance'!L40</f>
        <v>3489646</v>
      </c>
      <c r="M40" s="79">
        <f>'SFAG Non-Assistance'!M40+'Contingency Non-Assistance'!M40+'ECF-Non-Assistance'!M40+'Supplemental Non-Assistance'!M40</f>
        <v>662096</v>
      </c>
      <c r="N40" s="79">
        <f>'SFAG Non-Assistance'!N40+'Contingency Non-Assistance'!N40+'ECF-Non-Assistance'!N40+'Supplemental Non-Assistance'!N40</f>
        <v>2885497</v>
      </c>
      <c r="O40" s="79">
        <f>'SFAG Non-Assistance'!O40+'Contingency Non-Assistance'!O40+'ECF-Non-Assistance'!O40+'Supplemental Non-Assistance'!O40</f>
        <v>145792</v>
      </c>
    </row>
    <row r="41" spans="1:15">
      <c r="A41" s="82" t="s">
        <v>46</v>
      </c>
      <c r="B41" s="79">
        <f t="shared" si="0"/>
        <v>416726655</v>
      </c>
      <c r="C41" s="79">
        <f>'SFAG Non-Assistance'!C41+'Contingency Non-Assistance'!C41+'ECF-Non-Assistance'!C41+'Supplemental Non-Assistance'!C41</f>
        <v>41828996</v>
      </c>
      <c r="D41" s="79">
        <f>'SFAG Non-Assistance'!D41+'Contingency Non-Assistance'!D41+'ECF-Non-Assistance'!D41+'Supplemental Non-Assistance'!D41</f>
        <v>182744823</v>
      </c>
      <c r="E41" s="79">
        <f>'SFAG Non-Assistance'!E41+'Contingency Non-Assistance'!E41+'ECF-Non-Assistance'!E41+'Supplemental Non-Assistance'!E41</f>
        <v>10358745</v>
      </c>
      <c r="F41" s="79">
        <f>'SFAG Non-Assistance'!F41+'Contingency Non-Assistance'!F41+'ECF-Non-Assistance'!F41+'Supplemental Non-Assistance'!F41</f>
        <v>0</v>
      </c>
      <c r="G41" s="79">
        <f>'SFAG Non-Assistance'!G41+'Contingency Non-Assistance'!G41+'ECF-Non-Assistance'!G41+'Supplemental Non-Assistance'!G41</f>
        <v>0</v>
      </c>
      <c r="H41" s="79">
        <f>'SFAG Non-Assistance'!H41+'Contingency Non-Assistance'!H41+'ECF-Non-Assistance'!H41+'Supplemental Non-Assistance'!H41</f>
        <v>0</v>
      </c>
      <c r="I41" s="79">
        <f>'SFAG Non-Assistance'!I41+'Contingency Non-Assistance'!I41+'ECF-Non-Assistance'!I41+'Supplemental Non-Assistance'!I41</f>
        <v>16431195</v>
      </c>
      <c r="J41" s="79">
        <f>'SFAG Non-Assistance'!J41+'Contingency Non-Assistance'!J41+'ECF-Non-Assistance'!J41+'Supplemental Non-Assistance'!J41</f>
        <v>7089603</v>
      </c>
      <c r="K41" s="79">
        <f>'SFAG Non-Assistance'!K41+'Contingency Non-Assistance'!K41+'ECF-Non-Assistance'!K41+'Supplemental Non-Assistance'!K41</f>
        <v>5721848</v>
      </c>
      <c r="L41" s="79">
        <f>'SFAG Non-Assistance'!L41+'Contingency Non-Assistance'!L41+'ECF-Non-Assistance'!L41+'Supplemental Non-Assistance'!L41</f>
        <v>98275587</v>
      </c>
      <c r="M41" s="79">
        <f>'SFAG Non-Assistance'!M41+'Contingency Non-Assistance'!M41+'ECF-Non-Assistance'!M41+'Supplemental Non-Assistance'!M41</f>
        <v>0</v>
      </c>
      <c r="N41" s="79">
        <f>'SFAG Non-Assistance'!N41+'Contingency Non-Assistance'!N41+'ECF-Non-Assistance'!N41+'Supplemental Non-Assistance'!N41</f>
        <v>0</v>
      </c>
      <c r="O41" s="79">
        <f>'SFAG Non-Assistance'!O41+'Contingency Non-Assistance'!O41+'ECF-Non-Assistance'!O41+'Supplemental Non-Assistance'!O41</f>
        <v>54275858</v>
      </c>
    </row>
    <row r="42" spans="1:15">
      <c r="A42" s="82" t="s">
        <v>47</v>
      </c>
      <c r="B42" s="79">
        <f t="shared" si="0"/>
        <v>78115698</v>
      </c>
      <c r="C42" s="79">
        <f>'SFAG Non-Assistance'!C42+'Contingency Non-Assistance'!C42+'ECF-Non-Assistance'!C42+'Supplemental Non-Assistance'!C42</f>
        <v>1058277</v>
      </c>
      <c r="D42" s="79">
        <f>'SFAG Non-Assistance'!D42+'Contingency Non-Assistance'!D42+'ECF-Non-Assistance'!D42+'Supplemental Non-Assistance'!D42</f>
        <v>37322444</v>
      </c>
      <c r="E42" s="79">
        <f>'SFAG Non-Assistance'!E42+'Contingency Non-Assistance'!E42+'ECF-Non-Assistance'!E42+'Supplemental Non-Assistance'!E42</f>
        <v>0</v>
      </c>
      <c r="F42" s="79">
        <f>'SFAG Non-Assistance'!F42+'Contingency Non-Assistance'!F42+'ECF-Non-Assistance'!F42+'Supplemental Non-Assistance'!F42</f>
        <v>0</v>
      </c>
      <c r="G42" s="79">
        <f>'SFAG Non-Assistance'!G42+'Contingency Non-Assistance'!G42+'ECF-Non-Assistance'!G42+'Supplemental Non-Assistance'!G42</f>
        <v>0</v>
      </c>
      <c r="H42" s="79">
        <f>'SFAG Non-Assistance'!H42+'Contingency Non-Assistance'!H42+'ECF-Non-Assistance'!H42+'Supplemental Non-Assistance'!H42</f>
        <v>0</v>
      </c>
      <c r="I42" s="79">
        <f>'SFAG Non-Assistance'!I42+'Contingency Non-Assistance'!I42+'ECF-Non-Assistance'!I42+'Supplemental Non-Assistance'!I42</f>
        <v>4503933</v>
      </c>
      <c r="J42" s="79">
        <f>'SFAG Non-Assistance'!J42+'Contingency Non-Assistance'!J42+'ECF-Non-Assistance'!J42+'Supplemental Non-Assistance'!J42</f>
        <v>724584</v>
      </c>
      <c r="K42" s="79">
        <f>'SFAG Non-Assistance'!K42+'Contingency Non-Assistance'!K42+'ECF-Non-Assistance'!K42+'Supplemental Non-Assistance'!K42</f>
        <v>3709842</v>
      </c>
      <c r="L42" s="79">
        <f>'SFAG Non-Assistance'!L42+'Contingency Non-Assistance'!L42+'ECF-Non-Assistance'!L42+'Supplemental Non-Assistance'!L42</f>
        <v>11531668</v>
      </c>
      <c r="M42" s="79">
        <f>'SFAG Non-Assistance'!M42+'Contingency Non-Assistance'!M42+'ECF-Non-Assistance'!M42+'Supplemental Non-Assistance'!M42</f>
        <v>1020942</v>
      </c>
      <c r="N42" s="79">
        <f>'SFAG Non-Assistance'!N42+'Contingency Non-Assistance'!N42+'ECF-Non-Assistance'!N42+'Supplemental Non-Assistance'!N42</f>
        <v>0</v>
      </c>
      <c r="O42" s="79">
        <f>'SFAG Non-Assistance'!O42+'Contingency Non-Assistance'!O42+'ECF-Non-Assistance'!O42+'Supplemental Non-Assistance'!O42</f>
        <v>18244008</v>
      </c>
    </row>
    <row r="43" spans="1:15">
      <c r="A43" s="82" t="s">
        <v>48</v>
      </c>
      <c r="B43" s="79">
        <f t="shared" si="0"/>
        <v>70490250</v>
      </c>
      <c r="C43" s="79">
        <f>'SFAG Non-Assistance'!C43+'Contingency Non-Assistance'!C43+'ECF-Non-Assistance'!C43+'Supplemental Non-Assistance'!C43</f>
        <v>19300002</v>
      </c>
      <c r="D43" s="79">
        <f>'SFAG Non-Assistance'!D43+'Contingency Non-Assistance'!D43+'ECF-Non-Assistance'!D43+'Supplemental Non-Assistance'!D43</f>
        <v>20583</v>
      </c>
      <c r="E43" s="79">
        <f>'SFAG Non-Assistance'!E43+'Contingency Non-Assistance'!E43+'ECF-Non-Assistance'!E43+'Supplemental Non-Assistance'!E43</f>
        <v>307026</v>
      </c>
      <c r="F43" s="79">
        <f>'SFAG Non-Assistance'!F43+'Contingency Non-Assistance'!F43+'ECF-Non-Assistance'!F43+'Supplemental Non-Assistance'!F43</f>
        <v>0</v>
      </c>
      <c r="G43" s="79">
        <f>'SFAG Non-Assistance'!G43+'Contingency Non-Assistance'!G43+'ECF-Non-Assistance'!G43+'Supplemental Non-Assistance'!G43</f>
        <v>0</v>
      </c>
      <c r="H43" s="79">
        <f>'SFAG Non-Assistance'!H43+'Contingency Non-Assistance'!H43+'ECF-Non-Assistance'!H43+'Supplemental Non-Assistance'!H43</f>
        <v>0</v>
      </c>
      <c r="I43" s="79">
        <f>'SFAG Non-Assistance'!I43+'Contingency Non-Assistance'!I43+'ECF-Non-Assistance'!I43+'Supplemental Non-Assistance'!I43</f>
        <v>0</v>
      </c>
      <c r="J43" s="79">
        <f>'SFAG Non-Assistance'!J43+'Contingency Non-Assistance'!J43+'ECF-Non-Assistance'!J43+'Supplemental Non-Assistance'!J43</f>
        <v>69430</v>
      </c>
      <c r="K43" s="79">
        <f>'SFAG Non-Assistance'!K43+'Contingency Non-Assistance'!K43+'ECF-Non-Assistance'!K43+'Supplemental Non-Assistance'!K43</f>
        <v>0</v>
      </c>
      <c r="L43" s="79">
        <f>'SFAG Non-Assistance'!L43+'Contingency Non-Assistance'!L43+'ECF-Non-Assistance'!L43+'Supplemental Non-Assistance'!L43</f>
        <v>17331337</v>
      </c>
      <c r="M43" s="79">
        <f>'SFAG Non-Assistance'!M43+'Contingency Non-Assistance'!M43+'ECF-Non-Assistance'!M43+'Supplemental Non-Assistance'!M43</f>
        <v>3968951</v>
      </c>
      <c r="N43" s="79">
        <f>'SFAG Non-Assistance'!N43+'Contingency Non-Assistance'!N43+'ECF-Non-Assistance'!N43+'Supplemental Non-Assistance'!N43</f>
        <v>0</v>
      </c>
      <c r="O43" s="79">
        <f>'SFAG Non-Assistance'!O43+'Contingency Non-Assistance'!O43+'ECF-Non-Assistance'!O43+'Supplemental Non-Assistance'!O43</f>
        <v>29492921</v>
      </c>
    </row>
    <row r="44" spans="1:15">
      <c r="A44" s="82" t="s">
        <v>49</v>
      </c>
      <c r="B44" s="79">
        <f t="shared" si="0"/>
        <v>354532037</v>
      </c>
      <c r="C44" s="79">
        <f>'SFAG Non-Assistance'!C44+'Contingency Non-Assistance'!C44+'ECF-Non-Assistance'!C44+'Supplemental Non-Assistance'!C44</f>
        <v>132832585</v>
      </c>
      <c r="D44" s="79">
        <f>'SFAG Non-Assistance'!D44+'Contingency Non-Assistance'!D44+'ECF-Non-Assistance'!D44+'Supplemental Non-Assistance'!D44</f>
        <v>29472059</v>
      </c>
      <c r="E44" s="79">
        <f>'SFAG Non-Assistance'!E44+'Contingency Non-Assistance'!E44+'ECF-Non-Assistance'!E44+'Supplemental Non-Assistance'!E44</f>
        <v>10005867</v>
      </c>
      <c r="F44" s="79">
        <f>'SFAG Non-Assistance'!F44+'Contingency Non-Assistance'!F44+'ECF-Non-Assistance'!F44+'Supplemental Non-Assistance'!F44</f>
        <v>0</v>
      </c>
      <c r="G44" s="79">
        <f>'SFAG Non-Assistance'!G44+'Contingency Non-Assistance'!G44+'ECF-Non-Assistance'!G44+'Supplemental Non-Assistance'!G44</f>
        <v>0</v>
      </c>
      <c r="H44" s="79">
        <f>'SFAG Non-Assistance'!H44+'Contingency Non-Assistance'!H44+'ECF-Non-Assistance'!H44+'Supplemental Non-Assistance'!H44</f>
        <v>0</v>
      </c>
      <c r="I44" s="79">
        <f>'SFAG Non-Assistance'!I44+'Contingency Non-Assistance'!I44+'ECF-Non-Assistance'!I44+'Supplemental Non-Assistance'!I44</f>
        <v>36488187</v>
      </c>
      <c r="J44" s="79">
        <f>'SFAG Non-Assistance'!J44+'Contingency Non-Assistance'!J44+'ECF-Non-Assistance'!J44+'Supplemental Non-Assistance'!J44</f>
        <v>28858690</v>
      </c>
      <c r="K44" s="79">
        <f>'SFAG Non-Assistance'!K44+'Contingency Non-Assistance'!K44+'ECF-Non-Assistance'!K44+'Supplemental Non-Assistance'!K44</f>
        <v>2175542</v>
      </c>
      <c r="L44" s="79">
        <f>'SFAG Non-Assistance'!L44+'Contingency Non-Assistance'!L44+'ECF-Non-Assistance'!L44+'Supplemental Non-Assistance'!L44</f>
        <v>44895684</v>
      </c>
      <c r="M44" s="79">
        <f>'SFAG Non-Assistance'!M44+'Contingency Non-Assistance'!M44+'ECF-Non-Assistance'!M44+'Supplemental Non-Assistance'!M44</f>
        <v>9652851</v>
      </c>
      <c r="N44" s="79">
        <f>'SFAG Non-Assistance'!N44+'Contingency Non-Assistance'!N44+'ECF-Non-Assistance'!N44+'Supplemental Non-Assistance'!N44</f>
        <v>60390781</v>
      </c>
      <c r="O44" s="79">
        <f>'SFAG Non-Assistance'!O44+'Contingency Non-Assistance'!O44+'ECF-Non-Assistance'!O44+'Supplemental Non-Assistance'!O44</f>
        <v>-240209</v>
      </c>
    </row>
    <row r="45" spans="1:15">
      <c r="A45" s="82" t="s">
        <v>50</v>
      </c>
      <c r="B45" s="79">
        <f t="shared" si="0"/>
        <v>40940002</v>
      </c>
      <c r="C45" s="79">
        <f>'SFAG Non-Assistance'!C45+'Contingency Non-Assistance'!C45+'ECF-Non-Assistance'!C45+'Supplemental Non-Assistance'!C45</f>
        <v>9343223</v>
      </c>
      <c r="D45" s="79">
        <f>'SFAG Non-Assistance'!D45+'Contingency Non-Assistance'!D45+'ECF-Non-Assistance'!D45+'Supplemental Non-Assistance'!D45</f>
        <v>7571638</v>
      </c>
      <c r="E45" s="79">
        <f>'SFAG Non-Assistance'!E45+'Contingency Non-Assistance'!E45+'ECF-Non-Assistance'!E45+'Supplemental Non-Assistance'!E45</f>
        <v>3287584</v>
      </c>
      <c r="F45" s="79">
        <f>'SFAG Non-Assistance'!F45+'Contingency Non-Assistance'!F45+'ECF-Non-Assistance'!F45+'Supplemental Non-Assistance'!F45</f>
        <v>0</v>
      </c>
      <c r="G45" s="79">
        <f>'SFAG Non-Assistance'!G45+'Contingency Non-Assistance'!G45+'ECF-Non-Assistance'!G45+'Supplemental Non-Assistance'!G45</f>
        <v>0</v>
      </c>
      <c r="H45" s="79">
        <f>'SFAG Non-Assistance'!H45+'Contingency Non-Assistance'!H45+'ECF-Non-Assistance'!H45+'Supplemental Non-Assistance'!H45</f>
        <v>0</v>
      </c>
      <c r="I45" s="79">
        <f>'SFAG Non-Assistance'!I45+'Contingency Non-Assistance'!I45+'ECF-Non-Assistance'!I45+'Supplemental Non-Assistance'!I45</f>
        <v>0</v>
      </c>
      <c r="J45" s="79">
        <f>'SFAG Non-Assistance'!J45+'Contingency Non-Assistance'!J45+'ECF-Non-Assistance'!J45+'Supplemental Non-Assistance'!J45</f>
        <v>0</v>
      </c>
      <c r="K45" s="79">
        <f>'SFAG Non-Assistance'!K45+'Contingency Non-Assistance'!K45+'ECF-Non-Assistance'!K45+'Supplemental Non-Assistance'!K45</f>
        <v>0</v>
      </c>
      <c r="L45" s="79">
        <f>'SFAG Non-Assistance'!L45+'Contingency Non-Assistance'!L45+'ECF-Non-Assistance'!L45+'Supplemental Non-Assistance'!L45</f>
        <v>8755018</v>
      </c>
      <c r="M45" s="79">
        <f>'SFAG Non-Assistance'!M45+'Contingency Non-Assistance'!M45+'ECF-Non-Assistance'!M45+'Supplemental Non-Assistance'!M45</f>
        <v>2257438</v>
      </c>
      <c r="N45" s="79">
        <f>'SFAG Non-Assistance'!N45+'Contingency Non-Assistance'!N45+'ECF-Non-Assistance'!N45+'Supplemental Non-Assistance'!N45</f>
        <v>805031</v>
      </c>
      <c r="O45" s="79">
        <f>'SFAG Non-Assistance'!O45+'Contingency Non-Assistance'!O45+'ECF-Non-Assistance'!O45+'Supplemental Non-Assistance'!O45</f>
        <v>8920070</v>
      </c>
    </row>
    <row r="46" spans="1:15">
      <c r="A46" s="82" t="s">
        <v>51</v>
      </c>
      <c r="B46" s="79">
        <f t="shared" si="0"/>
        <v>66947897</v>
      </c>
      <c r="C46" s="79">
        <f>'SFAG Non-Assistance'!C46+'Contingency Non-Assistance'!C46+'ECF-Non-Assistance'!C46+'Supplemental Non-Assistance'!C46</f>
        <v>15318638</v>
      </c>
      <c r="D46" s="79">
        <f>'SFAG Non-Assistance'!D46+'Contingency Non-Assistance'!D46+'ECF-Non-Assistance'!D46+'Supplemental Non-Assistance'!D46</f>
        <v>11200000</v>
      </c>
      <c r="E46" s="79">
        <f>'SFAG Non-Assistance'!E46+'Contingency Non-Assistance'!E46+'ECF-Non-Assistance'!E46+'Supplemental Non-Assistance'!E46</f>
        <v>66798</v>
      </c>
      <c r="F46" s="79">
        <f>'SFAG Non-Assistance'!F46+'Contingency Non-Assistance'!F46+'ECF-Non-Assistance'!F46+'Supplemental Non-Assistance'!F46</f>
        <v>0</v>
      </c>
      <c r="G46" s="79">
        <f>'SFAG Non-Assistance'!G46+'Contingency Non-Assistance'!G46+'ECF-Non-Assistance'!G46+'Supplemental Non-Assistance'!G46</f>
        <v>0</v>
      </c>
      <c r="H46" s="79">
        <f>'SFAG Non-Assistance'!H46+'Contingency Non-Assistance'!H46+'ECF-Non-Assistance'!H46+'Supplemental Non-Assistance'!H46</f>
        <v>0</v>
      </c>
      <c r="I46" s="79">
        <f>'SFAG Non-Assistance'!I46+'Contingency Non-Assistance'!I46+'ECF-Non-Assistance'!I46+'Supplemental Non-Assistance'!I46</f>
        <v>0</v>
      </c>
      <c r="J46" s="79">
        <f>'SFAG Non-Assistance'!J46+'Contingency Non-Assistance'!J46+'ECF-Non-Assistance'!J46+'Supplemental Non-Assistance'!J46</f>
        <v>156119</v>
      </c>
      <c r="K46" s="79">
        <f>'SFAG Non-Assistance'!K46+'Contingency Non-Assistance'!K46+'ECF-Non-Assistance'!K46+'Supplemental Non-Assistance'!K46</f>
        <v>0</v>
      </c>
      <c r="L46" s="79">
        <f>'SFAG Non-Assistance'!L46+'Contingency Non-Assistance'!L46+'ECF-Non-Assistance'!L46+'Supplemental Non-Assistance'!L46</f>
        <v>8160405</v>
      </c>
      <c r="M46" s="79">
        <f>'SFAG Non-Assistance'!M46+'Contingency Non-Assistance'!M46+'ECF-Non-Assistance'!M46+'Supplemental Non-Assistance'!M46</f>
        <v>2684578</v>
      </c>
      <c r="N46" s="79">
        <f>'SFAG Non-Assistance'!N46+'Contingency Non-Assistance'!N46+'ECF-Non-Assistance'!N46+'Supplemental Non-Assistance'!N46</f>
        <v>0</v>
      </c>
      <c r="O46" s="79">
        <f>'SFAG Non-Assistance'!O46+'Contingency Non-Assistance'!O46+'ECF-Non-Assistance'!O46+'Supplemental Non-Assistance'!O46</f>
        <v>29361359</v>
      </c>
    </row>
    <row r="47" spans="1:15">
      <c r="A47" s="82" t="s">
        <v>52</v>
      </c>
      <c r="B47" s="79">
        <f t="shared" si="0"/>
        <v>5890792</v>
      </c>
      <c r="C47" s="79">
        <f>'SFAG Non-Assistance'!C47+'Contingency Non-Assistance'!C47+'ECF-Non-Assistance'!C47+'Supplemental Non-Assistance'!C47</f>
        <v>2445439</v>
      </c>
      <c r="D47" s="79">
        <f>'SFAG Non-Assistance'!D47+'Contingency Non-Assistance'!D47+'ECF-Non-Assistance'!D47+'Supplemental Non-Assistance'!D47</f>
        <v>0</v>
      </c>
      <c r="E47" s="79">
        <f>'SFAG Non-Assistance'!E47+'Contingency Non-Assistance'!E47+'ECF-Non-Assistance'!E47+'Supplemental Non-Assistance'!E47</f>
        <v>63634</v>
      </c>
      <c r="F47" s="79">
        <f>'SFAG Non-Assistance'!F47+'Contingency Non-Assistance'!F47+'ECF-Non-Assistance'!F47+'Supplemental Non-Assistance'!F47</f>
        <v>0</v>
      </c>
      <c r="G47" s="79">
        <f>'SFAG Non-Assistance'!G47+'Contingency Non-Assistance'!G47+'ECF-Non-Assistance'!G47+'Supplemental Non-Assistance'!G47</f>
        <v>0</v>
      </c>
      <c r="H47" s="79">
        <f>'SFAG Non-Assistance'!H47+'Contingency Non-Assistance'!H47+'ECF-Non-Assistance'!H47+'Supplemental Non-Assistance'!H47</f>
        <v>0</v>
      </c>
      <c r="I47" s="79">
        <f>'SFAG Non-Assistance'!I47+'Contingency Non-Assistance'!I47+'ECF-Non-Assistance'!I47+'Supplemental Non-Assistance'!I47</f>
        <v>582971</v>
      </c>
      <c r="J47" s="79">
        <f>'SFAG Non-Assistance'!J47+'Contingency Non-Assistance'!J47+'ECF-Non-Assistance'!J47+'Supplemental Non-Assistance'!J47</f>
        <v>0</v>
      </c>
      <c r="K47" s="79">
        <f>'SFAG Non-Assistance'!K47+'Contingency Non-Assistance'!K47+'ECF-Non-Assistance'!K47+'Supplemental Non-Assistance'!K47</f>
        <v>0</v>
      </c>
      <c r="L47" s="79">
        <f>'SFAG Non-Assistance'!L47+'Contingency Non-Assistance'!L47+'ECF-Non-Assistance'!L47+'Supplemental Non-Assistance'!L47</f>
        <v>1959531</v>
      </c>
      <c r="M47" s="79">
        <f>'SFAG Non-Assistance'!M47+'Contingency Non-Assistance'!M47+'ECF-Non-Assistance'!M47+'Supplemental Non-Assistance'!M47</f>
        <v>0</v>
      </c>
      <c r="N47" s="79">
        <f>'SFAG Non-Assistance'!N47+'Contingency Non-Assistance'!N47+'ECF-Non-Assistance'!N47+'Supplemental Non-Assistance'!N47</f>
        <v>0</v>
      </c>
      <c r="O47" s="79">
        <f>'SFAG Non-Assistance'!O47+'Contingency Non-Assistance'!O47+'ECF-Non-Assistance'!O47+'Supplemental Non-Assistance'!O47</f>
        <v>839217</v>
      </c>
    </row>
    <row r="48" spans="1:15">
      <c r="A48" s="82" t="s">
        <v>53</v>
      </c>
      <c r="B48" s="79">
        <f t="shared" si="0"/>
        <v>81450440</v>
      </c>
      <c r="C48" s="79">
        <f>'SFAG Non-Assistance'!C48+'Contingency Non-Assistance'!C48+'ECF-Non-Assistance'!C48+'Supplemental Non-Assistance'!C48</f>
        <v>64535387</v>
      </c>
      <c r="D48" s="79">
        <f>'SFAG Non-Assistance'!D48+'Contingency Non-Assistance'!D48+'ECF-Non-Assistance'!D48+'Supplemental Non-Assistance'!D48</f>
        <v>0</v>
      </c>
      <c r="E48" s="79">
        <f>'SFAG Non-Assistance'!E48+'Contingency Non-Assistance'!E48+'ECF-Non-Assistance'!E48+'Supplemental Non-Assistance'!E48</f>
        <v>0</v>
      </c>
      <c r="F48" s="79">
        <f>'SFAG Non-Assistance'!F48+'Contingency Non-Assistance'!F48+'ECF-Non-Assistance'!F48+'Supplemental Non-Assistance'!F48</f>
        <v>0</v>
      </c>
      <c r="G48" s="79">
        <f>'SFAG Non-Assistance'!G48+'Contingency Non-Assistance'!G48+'ECF-Non-Assistance'!G48+'Supplemental Non-Assistance'!G48</f>
        <v>0</v>
      </c>
      <c r="H48" s="79">
        <f>'SFAG Non-Assistance'!H48+'Contingency Non-Assistance'!H48+'ECF-Non-Assistance'!H48+'Supplemental Non-Assistance'!H48</f>
        <v>0</v>
      </c>
      <c r="I48" s="79">
        <f>'SFAG Non-Assistance'!I48+'Contingency Non-Assistance'!I48+'ECF-Non-Assistance'!I48+'Supplemental Non-Assistance'!I48</f>
        <v>0</v>
      </c>
      <c r="J48" s="79">
        <f>'SFAG Non-Assistance'!J48+'Contingency Non-Assistance'!J48+'ECF-Non-Assistance'!J48+'Supplemental Non-Assistance'!J48</f>
        <v>0</v>
      </c>
      <c r="K48" s="79">
        <f>'SFAG Non-Assistance'!K48+'Contingency Non-Assistance'!K48+'ECF-Non-Assistance'!K48+'Supplemental Non-Assistance'!K48</f>
        <v>0</v>
      </c>
      <c r="L48" s="79">
        <f>'SFAG Non-Assistance'!L48+'Contingency Non-Assistance'!L48+'ECF-Non-Assistance'!L48+'Supplemental Non-Assistance'!L48</f>
        <v>13388796</v>
      </c>
      <c r="M48" s="79">
        <f>'SFAG Non-Assistance'!M48+'Contingency Non-Assistance'!M48+'ECF-Non-Assistance'!M48+'Supplemental Non-Assistance'!M48</f>
        <v>3386734</v>
      </c>
      <c r="N48" s="79">
        <f>'SFAG Non-Assistance'!N48+'Contingency Non-Assistance'!N48+'ECF-Non-Assistance'!N48+'Supplemental Non-Assistance'!N48</f>
        <v>0</v>
      </c>
      <c r="O48" s="79">
        <f>'SFAG Non-Assistance'!O48+'Contingency Non-Assistance'!O48+'ECF-Non-Assistance'!O48+'Supplemental Non-Assistance'!O48</f>
        <v>139523</v>
      </c>
    </row>
    <row r="49" spans="1:15">
      <c r="A49" s="82" t="s">
        <v>54</v>
      </c>
      <c r="B49" s="79">
        <f t="shared" si="0"/>
        <v>454064956</v>
      </c>
      <c r="C49" s="79">
        <f>'SFAG Non-Assistance'!C49+'Contingency Non-Assistance'!C49+'ECF-Non-Assistance'!C49+'Supplemental Non-Assistance'!C49</f>
        <v>78320554</v>
      </c>
      <c r="D49" s="79">
        <f>'SFAG Non-Assistance'!D49+'Contingency Non-Assistance'!D49+'ECF-Non-Assistance'!D49+'Supplemental Non-Assistance'!D49</f>
        <v>0</v>
      </c>
      <c r="E49" s="79">
        <f>'SFAG Non-Assistance'!E49+'Contingency Non-Assistance'!E49+'ECF-Non-Assistance'!E49+'Supplemental Non-Assistance'!E49</f>
        <v>6243321</v>
      </c>
      <c r="F49" s="79">
        <f>'SFAG Non-Assistance'!F49+'Contingency Non-Assistance'!F49+'ECF-Non-Assistance'!F49+'Supplemental Non-Assistance'!F49</f>
        <v>30020</v>
      </c>
      <c r="G49" s="79">
        <f>'SFAG Non-Assistance'!G49+'Contingency Non-Assistance'!G49+'ECF-Non-Assistance'!G49+'Supplemental Non-Assistance'!G49</f>
        <v>0</v>
      </c>
      <c r="H49" s="79">
        <f>'SFAG Non-Assistance'!H49+'Contingency Non-Assistance'!H49+'ECF-Non-Assistance'!H49+'Supplemental Non-Assistance'!H49</f>
        <v>0</v>
      </c>
      <c r="I49" s="79">
        <f>'SFAG Non-Assistance'!I49+'Contingency Non-Assistance'!I49+'ECF-Non-Assistance'!I49+'Supplemental Non-Assistance'!I49</f>
        <v>21010951</v>
      </c>
      <c r="J49" s="79">
        <f>'SFAG Non-Assistance'!J49+'Contingency Non-Assistance'!J49+'ECF-Non-Assistance'!J49+'Supplemental Non-Assistance'!J49</f>
        <v>6243821</v>
      </c>
      <c r="K49" s="79">
        <f>'SFAG Non-Assistance'!K49+'Contingency Non-Assistance'!K49+'ECF-Non-Assistance'!K49+'Supplemental Non-Assistance'!K49</f>
        <v>7452683</v>
      </c>
      <c r="L49" s="79">
        <f>'SFAG Non-Assistance'!L49+'Contingency Non-Assistance'!L49+'ECF-Non-Assistance'!L49+'Supplemental Non-Assistance'!L49</f>
        <v>74228034</v>
      </c>
      <c r="M49" s="79">
        <f>'SFAG Non-Assistance'!M49+'Contingency Non-Assistance'!M49+'ECF-Non-Assistance'!M49+'Supplemental Non-Assistance'!M49</f>
        <v>18140576</v>
      </c>
      <c r="N49" s="79">
        <f>'SFAG Non-Assistance'!N49+'Contingency Non-Assistance'!N49+'ECF-Non-Assistance'!N49+'Supplemental Non-Assistance'!N49</f>
        <v>228132937</v>
      </c>
      <c r="O49" s="79">
        <f>'SFAG Non-Assistance'!O49+'Contingency Non-Assistance'!O49+'ECF-Non-Assistance'!O49+'Supplemental Non-Assistance'!O49</f>
        <v>14262059</v>
      </c>
    </row>
    <row r="50" spans="1:15">
      <c r="A50" s="82" t="s">
        <v>55</v>
      </c>
      <c r="B50" s="79">
        <f t="shared" si="0"/>
        <v>49775095</v>
      </c>
      <c r="C50" s="79">
        <f>'SFAG Non-Assistance'!C50+'Contingency Non-Assistance'!C50+'ECF-Non-Assistance'!C50+'Supplemental Non-Assistance'!C50</f>
        <v>30303782</v>
      </c>
      <c r="D50" s="79">
        <f>'SFAG Non-Assistance'!D50+'Contingency Non-Assistance'!D50+'ECF-Non-Assistance'!D50+'Supplemental Non-Assistance'!D50</f>
        <v>0</v>
      </c>
      <c r="E50" s="79">
        <f>'SFAG Non-Assistance'!E50+'Contingency Non-Assistance'!E50+'ECF-Non-Assistance'!E50+'Supplemental Non-Assistance'!E50</f>
        <v>0</v>
      </c>
      <c r="F50" s="79">
        <f>'SFAG Non-Assistance'!F50+'Contingency Non-Assistance'!F50+'ECF-Non-Assistance'!F50+'Supplemental Non-Assistance'!F50</f>
        <v>0</v>
      </c>
      <c r="G50" s="79">
        <f>'SFAG Non-Assistance'!G50+'Contingency Non-Assistance'!G50+'ECF-Non-Assistance'!G50+'Supplemental Non-Assistance'!G50</f>
        <v>0</v>
      </c>
      <c r="H50" s="79">
        <f>'SFAG Non-Assistance'!H50+'Contingency Non-Assistance'!H50+'ECF-Non-Assistance'!H50+'Supplemental Non-Assistance'!H50</f>
        <v>0</v>
      </c>
      <c r="I50" s="79">
        <f>'SFAG Non-Assistance'!I50+'Contingency Non-Assistance'!I50+'ECF-Non-Assistance'!I50+'Supplemental Non-Assistance'!I50</f>
        <v>4428204</v>
      </c>
      <c r="J50" s="79">
        <f>'SFAG Non-Assistance'!J50+'Contingency Non-Assistance'!J50+'ECF-Non-Assistance'!J50+'Supplemental Non-Assistance'!J50</f>
        <v>3701336</v>
      </c>
      <c r="K50" s="79">
        <f>'SFAG Non-Assistance'!K50+'Contingency Non-Assistance'!K50+'ECF-Non-Assistance'!K50+'Supplemental Non-Assistance'!K50</f>
        <v>622550</v>
      </c>
      <c r="L50" s="79">
        <f>'SFAG Non-Assistance'!L50+'Contingency Non-Assistance'!L50+'ECF-Non-Assistance'!L50+'Supplemental Non-Assistance'!L50</f>
        <v>9378078</v>
      </c>
      <c r="M50" s="79">
        <f>'SFAG Non-Assistance'!M50+'Contingency Non-Assistance'!M50+'ECF-Non-Assistance'!M50+'Supplemental Non-Assistance'!M50</f>
        <v>1341145</v>
      </c>
      <c r="N50" s="79">
        <f>'SFAG Non-Assistance'!N50+'Contingency Non-Assistance'!N50+'ECF-Non-Assistance'!N50+'Supplemental Non-Assistance'!N50</f>
        <v>0</v>
      </c>
      <c r="O50" s="79">
        <f>'SFAG Non-Assistance'!O50+'Contingency Non-Assistance'!O50+'ECF-Non-Assistance'!O50+'Supplemental Non-Assistance'!O50</f>
        <v>0</v>
      </c>
    </row>
    <row r="51" spans="1:15">
      <c r="A51" s="82" t="s">
        <v>56</v>
      </c>
      <c r="B51" s="79">
        <f t="shared" si="0"/>
        <v>29018194</v>
      </c>
      <c r="C51" s="79">
        <f>'SFAG Non-Assistance'!C51+'Contingency Non-Assistance'!C51+'ECF-Non-Assistance'!C51+'Supplemental Non-Assistance'!C51</f>
        <v>158645</v>
      </c>
      <c r="D51" s="79">
        <f>'SFAG Non-Assistance'!D51+'Contingency Non-Assistance'!D51+'ECF-Non-Assistance'!D51+'Supplemental Non-Assistance'!D51</f>
        <v>1730830</v>
      </c>
      <c r="E51" s="79">
        <f>'SFAG Non-Assistance'!E51+'Contingency Non-Assistance'!E51+'ECF-Non-Assistance'!E51+'Supplemental Non-Assistance'!E51</f>
        <v>0</v>
      </c>
      <c r="F51" s="79">
        <f>'SFAG Non-Assistance'!F51+'Contingency Non-Assistance'!F51+'ECF-Non-Assistance'!F51+'Supplemental Non-Assistance'!F51</f>
        <v>0</v>
      </c>
      <c r="G51" s="79">
        <f>'SFAG Non-Assistance'!G51+'Contingency Non-Assistance'!G51+'ECF-Non-Assistance'!G51+'Supplemental Non-Assistance'!G51</f>
        <v>20151139</v>
      </c>
      <c r="H51" s="79">
        <f>'SFAG Non-Assistance'!H51+'Contingency Non-Assistance'!H51+'ECF-Non-Assistance'!H51+'Supplemental Non-Assistance'!H51</f>
        <v>0</v>
      </c>
      <c r="I51" s="79">
        <f>'SFAG Non-Assistance'!I51+'Contingency Non-Assistance'!I51+'ECF-Non-Assistance'!I51+'Supplemental Non-Assistance'!I51</f>
        <v>2168215</v>
      </c>
      <c r="J51" s="79">
        <f>'SFAG Non-Assistance'!J51+'Contingency Non-Assistance'!J51+'ECF-Non-Assistance'!J51+'Supplemental Non-Assistance'!J51</f>
        <v>0</v>
      </c>
      <c r="K51" s="79">
        <f>'SFAG Non-Assistance'!K51+'Contingency Non-Assistance'!K51+'ECF-Non-Assistance'!K51+'Supplemental Non-Assistance'!K51</f>
        <v>0</v>
      </c>
      <c r="L51" s="79">
        <f>'SFAG Non-Assistance'!L51+'Contingency Non-Assistance'!L51+'ECF-Non-Assistance'!L51+'Supplemental Non-Assistance'!L51</f>
        <v>4385271</v>
      </c>
      <c r="M51" s="79">
        <f>'SFAG Non-Assistance'!M51+'Contingency Non-Assistance'!M51+'ECF-Non-Assistance'!M51+'Supplemental Non-Assistance'!M51</f>
        <v>424094</v>
      </c>
      <c r="N51" s="79">
        <f>'SFAG Non-Assistance'!N51+'Contingency Non-Assistance'!N51+'ECF-Non-Assistance'!N51+'Supplemental Non-Assistance'!N51</f>
        <v>0</v>
      </c>
      <c r="O51" s="79">
        <f>'SFAG Non-Assistance'!O51+'Contingency Non-Assistance'!O51+'ECF-Non-Assistance'!O51+'Supplemental Non-Assistance'!O51</f>
        <v>0</v>
      </c>
    </row>
    <row r="52" spans="1:15">
      <c r="A52" s="82" t="s">
        <v>57</v>
      </c>
      <c r="B52" s="79">
        <f t="shared" si="0"/>
        <v>72577473</v>
      </c>
      <c r="C52" s="79">
        <f>'SFAG Non-Assistance'!C52+'Contingency Non-Assistance'!C52+'ECF-Non-Assistance'!C52+'Supplemental Non-Assistance'!C52</f>
        <v>19843324</v>
      </c>
      <c r="D52" s="79">
        <f>'SFAG Non-Assistance'!D52+'Contingency Non-Assistance'!D52+'ECF-Non-Assistance'!D52+'Supplemental Non-Assistance'!D52</f>
        <v>97553</v>
      </c>
      <c r="E52" s="79">
        <f>'SFAG Non-Assistance'!E52+'Contingency Non-Assistance'!E52+'ECF-Non-Assistance'!E52+'Supplemental Non-Assistance'!E52</f>
        <v>5888787</v>
      </c>
      <c r="F52" s="79">
        <f>'SFAG Non-Assistance'!F52+'Contingency Non-Assistance'!F52+'ECF-Non-Assistance'!F52+'Supplemental Non-Assistance'!F52</f>
        <v>1390</v>
      </c>
      <c r="G52" s="79">
        <f>'SFAG Non-Assistance'!G52+'Contingency Non-Assistance'!G52+'ECF-Non-Assistance'!G52+'Supplemental Non-Assistance'!G52</f>
        <v>0</v>
      </c>
      <c r="H52" s="79">
        <f>'SFAG Non-Assistance'!H52+'Contingency Non-Assistance'!H52+'ECF-Non-Assistance'!H52+'Supplemental Non-Assistance'!H52</f>
        <v>0</v>
      </c>
      <c r="I52" s="79">
        <f>'SFAG Non-Assistance'!I52+'Contingency Non-Assistance'!I52+'ECF-Non-Assistance'!I52+'Supplemental Non-Assistance'!I52</f>
        <v>1804847</v>
      </c>
      <c r="J52" s="79">
        <f>'SFAG Non-Assistance'!J52+'Contingency Non-Assistance'!J52+'ECF-Non-Assistance'!J52+'Supplemental Non-Assistance'!J52</f>
        <v>0</v>
      </c>
      <c r="K52" s="79">
        <f>'SFAG Non-Assistance'!K52+'Contingency Non-Assistance'!K52+'ECF-Non-Assistance'!K52+'Supplemental Non-Assistance'!K52</f>
        <v>34551666</v>
      </c>
      <c r="L52" s="79">
        <f>'SFAG Non-Assistance'!L52+'Contingency Non-Assistance'!L52+'ECF-Non-Assistance'!L52+'Supplemental Non-Assistance'!L52</f>
        <v>5766361</v>
      </c>
      <c r="M52" s="79">
        <f>'SFAG Non-Assistance'!M52+'Contingency Non-Assistance'!M52+'ECF-Non-Assistance'!M52+'Supplemental Non-Assistance'!M52</f>
        <v>465320</v>
      </c>
      <c r="N52" s="79">
        <f>'SFAG Non-Assistance'!N52+'Contingency Non-Assistance'!N52+'ECF-Non-Assistance'!N52+'Supplemental Non-Assistance'!N52</f>
        <v>0</v>
      </c>
      <c r="O52" s="79">
        <f>'SFAG Non-Assistance'!O52+'Contingency Non-Assistance'!O52+'ECF-Non-Assistance'!O52+'Supplemental Non-Assistance'!O52</f>
        <v>4158225</v>
      </c>
    </row>
    <row r="53" spans="1:15">
      <c r="A53" s="82" t="s">
        <v>58</v>
      </c>
      <c r="B53" s="79">
        <f t="shared" si="0"/>
        <v>101422786</v>
      </c>
      <c r="C53" s="79">
        <f>'SFAG Non-Assistance'!C53+'Contingency Non-Assistance'!C53+'ECF-Non-Assistance'!C53+'Supplemental Non-Assistance'!C53</f>
        <v>33767531</v>
      </c>
      <c r="D53" s="79">
        <f>'SFAG Non-Assistance'!D53+'Contingency Non-Assistance'!D53+'ECF-Non-Assistance'!D53+'Supplemental Non-Assistance'!D53</f>
        <v>35533065</v>
      </c>
      <c r="E53" s="79">
        <f>'SFAG Non-Assistance'!E53+'Contingency Non-Assistance'!E53+'ECF-Non-Assistance'!E53+'Supplemental Non-Assistance'!E53</f>
        <v>2257866</v>
      </c>
      <c r="F53" s="79">
        <f>'SFAG Non-Assistance'!F53+'Contingency Non-Assistance'!F53+'ECF-Non-Assistance'!F53+'Supplemental Non-Assistance'!F53</f>
        <v>0</v>
      </c>
      <c r="G53" s="79">
        <f>'SFAG Non-Assistance'!G53+'Contingency Non-Assistance'!G53+'ECF-Non-Assistance'!G53+'Supplemental Non-Assistance'!G53</f>
        <v>0</v>
      </c>
      <c r="H53" s="79">
        <f>'SFAG Non-Assistance'!H53+'Contingency Non-Assistance'!H53+'ECF-Non-Assistance'!H53+'Supplemental Non-Assistance'!H53</f>
        <v>0</v>
      </c>
      <c r="I53" s="79">
        <f>'SFAG Non-Assistance'!I53+'Contingency Non-Assistance'!I53+'ECF-Non-Assistance'!I53+'Supplemental Non-Assistance'!I53</f>
        <v>273014</v>
      </c>
      <c r="J53" s="79">
        <f>'SFAG Non-Assistance'!J53+'Contingency Non-Assistance'!J53+'ECF-Non-Assistance'!J53+'Supplemental Non-Assistance'!J53</f>
        <v>0</v>
      </c>
      <c r="K53" s="79">
        <f>'SFAG Non-Assistance'!K53+'Contingency Non-Assistance'!K53+'ECF-Non-Assistance'!K53+'Supplemental Non-Assistance'!K53</f>
        <v>0</v>
      </c>
      <c r="L53" s="79">
        <f>'SFAG Non-Assistance'!L53+'Contingency Non-Assistance'!L53+'ECF-Non-Assistance'!L53+'Supplemental Non-Assistance'!L53</f>
        <v>14231625</v>
      </c>
      <c r="M53" s="79">
        <f>'SFAG Non-Assistance'!M53+'Contingency Non-Assistance'!M53+'ECF-Non-Assistance'!M53+'Supplemental Non-Assistance'!M53</f>
        <v>3875092</v>
      </c>
      <c r="N53" s="79">
        <f>'SFAG Non-Assistance'!N53+'Contingency Non-Assistance'!N53+'ECF-Non-Assistance'!N53+'Supplemental Non-Assistance'!N53</f>
        <v>11484593</v>
      </c>
      <c r="O53" s="79">
        <f>'SFAG Non-Assistance'!O53+'Contingency Non-Assistance'!O53+'ECF-Non-Assistance'!O53+'Supplemental Non-Assistance'!O53</f>
        <v>0</v>
      </c>
    </row>
    <row r="54" spans="1:15">
      <c r="A54" s="263" t="s">
        <v>59</v>
      </c>
      <c r="B54" s="79">
        <f t="shared" si="0"/>
        <v>93083012</v>
      </c>
      <c r="C54" s="79">
        <f>'SFAG Non-Assistance'!C54+'Contingency Non-Assistance'!C54+'ECF-Non-Assistance'!C54+'Supplemental Non-Assistance'!C54</f>
        <v>5858580</v>
      </c>
      <c r="D54" s="79">
        <f>'SFAG Non-Assistance'!D54+'Contingency Non-Assistance'!D54+'ECF-Non-Assistance'!D54+'Supplemental Non-Assistance'!D54</f>
        <v>30176608</v>
      </c>
      <c r="E54" s="79">
        <f>'SFAG Non-Assistance'!E54+'Contingency Non-Assistance'!E54+'ECF-Non-Assistance'!E54+'Supplemental Non-Assistance'!E54</f>
        <v>0</v>
      </c>
      <c r="F54" s="79">
        <f>'SFAG Non-Assistance'!F54+'Contingency Non-Assistance'!F54+'ECF-Non-Assistance'!F54+'Supplemental Non-Assistance'!F54</f>
        <v>0</v>
      </c>
      <c r="G54" s="79">
        <f>'SFAG Non-Assistance'!G54+'Contingency Non-Assistance'!G54+'ECF-Non-Assistance'!G54+'Supplemental Non-Assistance'!G54</f>
        <v>0</v>
      </c>
      <c r="H54" s="79">
        <f>'SFAG Non-Assistance'!H54+'Contingency Non-Assistance'!H54+'ECF-Non-Assistance'!H54+'Supplemental Non-Assistance'!H54</f>
        <v>0</v>
      </c>
      <c r="I54" s="79">
        <f>'SFAG Non-Assistance'!I54+'Contingency Non-Assistance'!I54+'ECF-Non-Assistance'!I54+'Supplemental Non-Assistance'!I54</f>
        <v>20488681</v>
      </c>
      <c r="J54" s="79">
        <f>'SFAG Non-Assistance'!J54+'Contingency Non-Assistance'!J54+'ECF-Non-Assistance'!J54+'Supplemental Non-Assistance'!J54</f>
        <v>1898728</v>
      </c>
      <c r="K54" s="79">
        <f>'SFAG Non-Assistance'!K54+'Contingency Non-Assistance'!K54+'ECF-Non-Assistance'!K54+'Supplemental Non-Assistance'!K54</f>
        <v>8371321</v>
      </c>
      <c r="L54" s="79">
        <f>'SFAG Non-Assistance'!L54+'Contingency Non-Assistance'!L54+'ECF-Non-Assistance'!L54+'Supplemental Non-Assistance'!L54</f>
        <v>10616390</v>
      </c>
      <c r="M54" s="79">
        <f>'SFAG Non-Assistance'!M54+'Contingency Non-Assistance'!M54+'ECF-Non-Assistance'!M54+'Supplemental Non-Assistance'!M54</f>
        <v>6382300</v>
      </c>
      <c r="N54" s="79">
        <f>'SFAG Non-Assistance'!N54+'Contingency Non-Assistance'!N54+'ECF-Non-Assistance'!N54+'Supplemental Non-Assistance'!N54</f>
        <v>36930</v>
      </c>
      <c r="O54" s="79">
        <f>'SFAG Non-Assistance'!O54+'Contingency Non-Assistance'!O54+'ECF-Non-Assistance'!O54+'Supplemental Non-Assistance'!O54</f>
        <v>9253474</v>
      </c>
    </row>
    <row r="55" spans="1:15">
      <c r="A55" s="82" t="s">
        <v>60</v>
      </c>
      <c r="B55" s="79">
        <f t="shared" si="0"/>
        <v>277357508</v>
      </c>
      <c r="C55" s="79">
        <f>'SFAG Non-Assistance'!C55+'Contingency Non-Assistance'!C55+'ECF-Non-Assistance'!C55+'Supplemental Non-Assistance'!C55</f>
        <v>34273154</v>
      </c>
      <c r="D55" s="79">
        <f>'SFAG Non-Assistance'!D55+'Contingency Non-Assistance'!D55+'ECF-Non-Assistance'!D55+'Supplemental Non-Assistance'!D55</f>
        <v>148970330</v>
      </c>
      <c r="E55" s="79">
        <f>'SFAG Non-Assistance'!E55+'Contingency Non-Assistance'!E55+'ECF-Non-Assistance'!E55+'Supplemental Non-Assistance'!E55</f>
        <v>1543984</v>
      </c>
      <c r="F55" s="79">
        <f>'SFAG Non-Assistance'!F55+'Contingency Non-Assistance'!F55+'ECF-Non-Assistance'!F55+'Supplemental Non-Assistance'!F55</f>
        <v>0</v>
      </c>
      <c r="G55" s="79">
        <f>'SFAG Non-Assistance'!G55+'Contingency Non-Assistance'!G55+'ECF-Non-Assistance'!G55+'Supplemental Non-Assistance'!G55</f>
        <v>58682500</v>
      </c>
      <c r="H55" s="79">
        <f>'SFAG Non-Assistance'!H55+'Contingency Non-Assistance'!H55+'ECF-Non-Assistance'!H55+'Supplemental Non-Assistance'!H55</f>
        <v>0</v>
      </c>
      <c r="I55" s="79">
        <f>'SFAG Non-Assistance'!I55+'Contingency Non-Assistance'!I55+'ECF-Non-Assistance'!I55+'Supplemental Non-Assistance'!I55</f>
        <v>3169270</v>
      </c>
      <c r="J55" s="79">
        <f>'SFAG Non-Assistance'!J55+'Contingency Non-Assistance'!J55+'ECF-Non-Assistance'!J55+'Supplemental Non-Assistance'!J55</f>
        <v>316793</v>
      </c>
      <c r="K55" s="79">
        <f>'SFAG Non-Assistance'!K55+'Contingency Non-Assistance'!K55+'ECF-Non-Assistance'!K55+'Supplemental Non-Assistance'!K55</f>
        <v>4604849</v>
      </c>
      <c r="L55" s="79">
        <f>'SFAG Non-Assistance'!L55+'Contingency Non-Assistance'!L55+'ECF-Non-Assistance'!L55+'Supplemental Non-Assistance'!L55</f>
        <v>16897093</v>
      </c>
      <c r="M55" s="79">
        <f>'SFAG Non-Assistance'!M55+'Contingency Non-Assistance'!M55+'ECF-Non-Assistance'!M55+'Supplemental Non-Assistance'!M55</f>
        <v>6672872</v>
      </c>
      <c r="N55" s="79">
        <f>'SFAG Non-Assistance'!N55+'Contingency Non-Assistance'!N55+'ECF-Non-Assistance'!N55+'Supplemental Non-Assistance'!N55</f>
        <v>299129</v>
      </c>
      <c r="O55" s="79">
        <f>'SFAG Non-Assistance'!O55+'Contingency Non-Assistance'!O55+'ECF-Non-Assistance'!O55+'Supplemental Non-Assistance'!O55</f>
        <v>1927534</v>
      </c>
    </row>
    <row r="56" spans="1:15">
      <c r="A56" s="82" t="s">
        <v>61</v>
      </c>
      <c r="B56" s="79">
        <f t="shared" si="0"/>
        <v>19595749</v>
      </c>
      <c r="C56" s="79">
        <f>'SFAG Non-Assistance'!C56+'Contingency Non-Assistance'!C56+'ECF-Non-Assistance'!C56+'Supplemental Non-Assistance'!C56</f>
        <v>253729</v>
      </c>
      <c r="D56" s="79">
        <f>'SFAG Non-Assistance'!D56+'Contingency Non-Assistance'!D56+'ECF-Non-Assistance'!D56+'Supplemental Non-Assistance'!D56</f>
        <v>2100000</v>
      </c>
      <c r="E56" s="79">
        <f>'SFAG Non-Assistance'!E56+'Contingency Non-Assistance'!E56+'ECF-Non-Assistance'!E56+'Supplemental Non-Assistance'!E56</f>
        <v>0</v>
      </c>
      <c r="F56" s="79">
        <f>'SFAG Non-Assistance'!F56+'Contingency Non-Assistance'!F56+'ECF-Non-Assistance'!F56+'Supplemental Non-Assistance'!F56</f>
        <v>0</v>
      </c>
      <c r="G56" s="79">
        <f>'SFAG Non-Assistance'!G56+'Contingency Non-Assistance'!G56+'ECF-Non-Assistance'!G56+'Supplemental Non-Assistance'!G56</f>
        <v>0</v>
      </c>
      <c r="H56" s="79">
        <f>'SFAG Non-Assistance'!H56+'Contingency Non-Assistance'!H56+'ECF-Non-Assistance'!H56+'Supplemental Non-Assistance'!H56</f>
        <v>0</v>
      </c>
      <c r="I56" s="79">
        <f>'SFAG Non-Assistance'!I56+'Contingency Non-Assistance'!I56+'ECF-Non-Assistance'!I56+'Supplemental Non-Assistance'!I56</f>
        <v>0</v>
      </c>
      <c r="J56" s="79">
        <f>'SFAG Non-Assistance'!J56+'Contingency Non-Assistance'!J56+'ECF-Non-Assistance'!J56+'Supplemental Non-Assistance'!J56</f>
        <v>0</v>
      </c>
      <c r="K56" s="79">
        <f>'SFAG Non-Assistance'!K56+'Contingency Non-Assistance'!K56+'ECF-Non-Assistance'!K56+'Supplemental Non-Assistance'!K56</f>
        <v>0</v>
      </c>
      <c r="L56" s="79">
        <f>'SFAG Non-Assistance'!L56+'Contingency Non-Assistance'!L56+'ECF-Non-Assistance'!L56+'Supplemental Non-Assistance'!L56</f>
        <v>108079</v>
      </c>
      <c r="M56" s="79">
        <f>'SFAG Non-Assistance'!M56+'Contingency Non-Assistance'!M56+'ECF-Non-Assistance'!M56+'Supplemental Non-Assistance'!M56</f>
        <v>79817</v>
      </c>
      <c r="N56" s="79">
        <f>'SFAG Non-Assistance'!N56+'Contingency Non-Assistance'!N56+'ECF-Non-Assistance'!N56+'Supplemental Non-Assistance'!N56</f>
        <v>0</v>
      </c>
      <c r="O56" s="79">
        <f>'SFAG Non-Assistance'!O56+'Contingency Non-Assistance'!O56+'ECF-Non-Assistance'!O56+'Supplemental Non-Assistance'!O56</f>
        <v>17054124</v>
      </c>
    </row>
  </sheetData>
  <mergeCells count="2">
    <mergeCell ref="A1:O1"/>
    <mergeCell ref="A2:A4"/>
  </mergeCells>
  <pageMargins left="0.7" right="0.7" top="0.75" bottom="0.75" header="0.3" footer="0.3"/>
  <pageSetup scale="51"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H56"/>
  <sheetViews>
    <sheetView workbookViewId="0">
      <selection activeCell="D11" sqref="D11"/>
    </sheetView>
  </sheetViews>
  <sheetFormatPr defaultRowHeight="15"/>
  <cols>
    <col min="1" max="1" width="20.7109375" bestFit="1" customWidth="1"/>
    <col min="2" max="2" width="15.7109375" bestFit="1" customWidth="1"/>
    <col min="3" max="4" width="14" bestFit="1" customWidth="1"/>
    <col min="5" max="5" width="15.7109375" bestFit="1" customWidth="1"/>
    <col min="6" max="6" width="14" bestFit="1" customWidth="1"/>
    <col min="7" max="7" width="12.7109375" bestFit="1" customWidth="1"/>
    <col min="8" max="8" width="14" bestFit="1" customWidth="1"/>
  </cols>
  <sheetData>
    <row r="1" spans="1:8">
      <c r="A1" s="519" t="s">
        <v>276</v>
      </c>
      <c r="B1" s="533"/>
      <c r="C1" s="533"/>
      <c r="D1" s="533"/>
      <c r="E1" s="533"/>
      <c r="F1" s="533"/>
      <c r="G1" s="533"/>
      <c r="H1" s="533"/>
    </row>
    <row r="2" spans="1:8">
      <c r="A2" s="523" t="s">
        <v>10</v>
      </c>
      <c r="B2" s="525" t="s">
        <v>66</v>
      </c>
      <c r="C2" s="526"/>
      <c r="D2" s="526"/>
      <c r="E2" s="527"/>
      <c r="F2" s="528" t="s">
        <v>275</v>
      </c>
      <c r="G2" s="526"/>
      <c r="H2" s="529"/>
    </row>
    <row r="3" spans="1:8" ht="29.25">
      <c r="A3" s="523"/>
      <c r="B3" s="278" t="s">
        <v>83</v>
      </c>
      <c r="C3" s="278" t="s">
        <v>71</v>
      </c>
      <c r="D3" s="278" t="s">
        <v>72</v>
      </c>
      <c r="E3" s="412" t="s">
        <v>73</v>
      </c>
      <c r="F3" s="34" t="s">
        <v>215</v>
      </c>
      <c r="G3" s="278" t="s">
        <v>70</v>
      </c>
      <c r="H3" s="125" t="s">
        <v>69</v>
      </c>
    </row>
    <row r="4" spans="1:8">
      <c r="A4" s="523"/>
      <c r="B4" s="3"/>
      <c r="C4" s="3"/>
      <c r="D4" s="3"/>
      <c r="E4" s="412"/>
      <c r="F4" s="34"/>
      <c r="G4" s="3"/>
      <c r="H4" s="3"/>
    </row>
    <row r="5" spans="1:8">
      <c r="A5" s="265" t="s">
        <v>77</v>
      </c>
      <c r="B5" s="79">
        <f>IF(SUM(B6:B56)='SFAG Non-A Subcategories'!B4+'Contingency Non-A Subcategories'!B4+'ECF Non-A Subcategories'!B4+'SupplementalNon-ASubcategorties'!B4,SUM(B6:B56),"ERROR")</f>
        <v>1927990980</v>
      </c>
      <c r="C5" s="79">
        <f>IF(SUM(C6:C56)='SFAG Non-A Subcategories'!C4+'Contingency Non-A Subcategories'!C4+'ECF Non-A Subcategories'!C4+'SupplementalNon-ASubcategorties'!C4,SUM(C6:C56),"ERROR")</f>
        <v>336434610</v>
      </c>
      <c r="D5" s="79">
        <f>IF(SUM(D6:D56)='SFAG Non-A Subcategories'!D4+'Contingency Non-A Subcategories'!D4+'ECF Non-A Subcategories'!D4+'SupplementalNon-ASubcategorties'!D4,SUM(D6:D56),"ERROR")</f>
        <v>179425211</v>
      </c>
      <c r="E5" s="88">
        <f>IF(SUM(E6:E56)='SFAG Non-A Subcategories'!E4+'Contingency Non-A Subcategories'!E4+'ECF Non-A Subcategories'!E4+'SupplementalNon-ASubcategorties'!E4,SUM(E6:E56),"ERROR")</f>
        <v>1412131159</v>
      </c>
      <c r="F5" s="58">
        <f>IF(SUM(F6:F56)='SFAG Non-A Subcategories'!F4+'Contingency Non-A Subcategories'!F4+'ECF Non-A Subcategories'!F4+'SupplementalNon-ASubcategorties'!F4,SUM(F6:F56),"ERROR")</f>
        <v>156056064</v>
      </c>
      <c r="G5" s="79">
        <f>IF(SUM(G6:G56)='SFAG Non-A Subcategories'!G4+'Contingency Non-A Subcategories'!G4+'ECF Non-A Subcategories'!G4+'SupplementalNon-ASubcategorties'!G4,SUM(G6:G56),"ERROR")</f>
        <v>12630313</v>
      </c>
      <c r="H5" s="79">
        <f>IF(SUM(H6:H56)='SFAG Non-A Subcategories'!H4+'Contingency Non-A Subcategories'!H4+'ECF Non-A Subcategories'!H4+'SupplementalNon-ASubcategorties'!H4,SUM(H6:H56),"ERROR")</f>
        <v>143425751</v>
      </c>
    </row>
    <row r="6" spans="1:8">
      <c r="A6" s="87" t="s">
        <v>11</v>
      </c>
      <c r="B6" s="79">
        <f>SUM(C6:E6)</f>
        <v>16204622</v>
      </c>
      <c r="C6" s="79">
        <f>'SFAG Non-A Subcategories'!C5+'Contingency Non-A Subcategories'!C5+'ECF Non-A Subcategories'!C5+'SupplementalNon-ASubcategorties'!C5</f>
        <v>0</v>
      </c>
      <c r="D6" s="79">
        <f>'SFAG Non-A Subcategories'!D5+'Contingency Non-A Subcategories'!D5+'ECF Non-A Subcategories'!D5+'SupplementalNon-ASubcategorties'!D5</f>
        <v>779739</v>
      </c>
      <c r="E6" s="88">
        <f>'SFAG Non-A Subcategories'!E5+'Contingency Non-A Subcategories'!E5+'ECF Non-A Subcategories'!E5+'SupplementalNon-ASubcategorties'!E5</f>
        <v>15424883</v>
      </c>
      <c r="F6" s="58">
        <f>SUM(G6:H6)</f>
        <v>987603</v>
      </c>
      <c r="G6" s="79">
        <f>'SFAG Non-A Subcategories'!G5+'Contingency Non-A Subcategories'!G5+'ECF Non-A Subcategories'!G5+'SupplementalNon-ASubcategorties'!G5</f>
        <v>985348</v>
      </c>
      <c r="H6" s="79">
        <f>'SFAG Non-A Subcategories'!H5+'Contingency Non-A Subcategories'!H5+'ECF Non-A Subcategories'!H5+'SupplementalNon-ASubcategorties'!H5</f>
        <v>2255</v>
      </c>
    </row>
    <row r="7" spans="1:8">
      <c r="A7" s="87" t="s">
        <v>12</v>
      </c>
      <c r="B7" s="79">
        <f t="shared" ref="B7:B56" si="0">SUM(C7:E7)</f>
        <v>12501793</v>
      </c>
      <c r="C7" s="79">
        <f>'SFAG Non-A Subcategories'!C6+'Contingency Non-A Subcategories'!C6+'ECF Non-A Subcategories'!C6+'SupplementalNon-ASubcategorties'!C6</f>
        <v>148939</v>
      </c>
      <c r="D7" s="79">
        <f>'SFAG Non-A Subcategories'!D6+'Contingency Non-A Subcategories'!D6+'ECF Non-A Subcategories'!D6+'SupplementalNon-ASubcategorties'!D6</f>
        <v>0</v>
      </c>
      <c r="E7" s="88">
        <f>'SFAG Non-A Subcategories'!E6+'Contingency Non-A Subcategories'!E6+'ECF Non-A Subcategories'!E6+'SupplementalNon-ASubcategorties'!E6</f>
        <v>12352854</v>
      </c>
      <c r="F7" s="58">
        <f t="shared" ref="F7:F56" si="1">SUM(G7:H7)</f>
        <v>153010</v>
      </c>
      <c r="G7" s="79">
        <f>'SFAG Non-A Subcategories'!G6+'Contingency Non-A Subcategories'!G6+'ECF Non-A Subcategories'!G6+'SupplementalNon-ASubcategorties'!G6</f>
        <v>0</v>
      </c>
      <c r="H7" s="79">
        <f>'SFAG Non-A Subcategories'!H6+'Contingency Non-A Subcategories'!H6+'ECF Non-A Subcategories'!H6+'SupplementalNon-ASubcategorties'!H6</f>
        <v>153010</v>
      </c>
    </row>
    <row r="8" spans="1:8">
      <c r="A8" s="87" t="s">
        <v>13</v>
      </c>
      <c r="B8" s="79">
        <f t="shared" si="0"/>
        <v>7690077</v>
      </c>
      <c r="C8" s="79">
        <f>'SFAG Non-A Subcategories'!C7+'Contingency Non-A Subcategories'!C7+'ECF Non-A Subcategories'!C7+'SupplementalNon-ASubcategorties'!C7</f>
        <v>89585</v>
      </c>
      <c r="D8" s="79">
        <f>'SFAG Non-A Subcategories'!D7+'Contingency Non-A Subcategories'!D7+'ECF Non-A Subcategories'!D7+'SupplementalNon-ASubcategorties'!D7</f>
        <v>-111748</v>
      </c>
      <c r="E8" s="88">
        <f>'SFAG Non-A Subcategories'!E7+'Contingency Non-A Subcategories'!E7+'ECF Non-A Subcategories'!E7+'SupplementalNon-ASubcategorties'!E7</f>
        <v>7712240</v>
      </c>
      <c r="F8" s="58">
        <f t="shared" si="1"/>
        <v>-73933</v>
      </c>
      <c r="G8" s="79">
        <f>'SFAG Non-A Subcategories'!G7+'Contingency Non-A Subcategories'!G7+'ECF Non-A Subcategories'!G7+'SupplementalNon-ASubcategorties'!G7</f>
        <v>0</v>
      </c>
      <c r="H8" s="79">
        <f>'SFAG Non-A Subcategories'!H7+'Contingency Non-A Subcategories'!H7+'ECF Non-A Subcategories'!H7+'SupplementalNon-ASubcategorties'!H7</f>
        <v>-73933</v>
      </c>
    </row>
    <row r="9" spans="1:8">
      <c r="A9" s="87" t="s">
        <v>14</v>
      </c>
      <c r="B9" s="79">
        <f t="shared" si="0"/>
        <v>28043615</v>
      </c>
      <c r="C9" s="79">
        <f>'SFAG Non-A Subcategories'!C8+'Contingency Non-A Subcategories'!C8+'ECF Non-A Subcategories'!C8+'SupplementalNon-ASubcategorties'!C8</f>
        <v>100866</v>
      </c>
      <c r="D9" s="79">
        <f>'SFAG Non-A Subcategories'!D8+'Contingency Non-A Subcategories'!D8+'ECF Non-A Subcategories'!D8+'SupplementalNon-ASubcategorties'!D8</f>
        <v>8243415</v>
      </c>
      <c r="E9" s="88">
        <f>'SFAG Non-A Subcategories'!E8+'Contingency Non-A Subcategories'!E8+'ECF Non-A Subcategories'!E8+'SupplementalNon-ASubcategorties'!E8</f>
        <v>19699334</v>
      </c>
      <c r="F9" s="58">
        <f t="shared" si="1"/>
        <v>2763445</v>
      </c>
      <c r="G9" s="79">
        <f>'SFAG Non-A Subcategories'!G8+'Contingency Non-A Subcategories'!G8+'ECF Non-A Subcategories'!G8+'SupplementalNon-ASubcategorties'!G8</f>
        <v>0</v>
      </c>
      <c r="H9" s="79">
        <f>'SFAG Non-A Subcategories'!H8+'Contingency Non-A Subcategories'!H8+'ECF Non-A Subcategories'!H8+'SupplementalNon-ASubcategorties'!H8</f>
        <v>2763445</v>
      </c>
    </row>
    <row r="10" spans="1:8">
      <c r="A10" s="87" t="s">
        <v>15</v>
      </c>
      <c r="B10" s="79">
        <f t="shared" si="0"/>
        <v>592955097</v>
      </c>
      <c r="C10" s="79">
        <f>'SFAG Non-A Subcategories'!C9+'Contingency Non-A Subcategories'!C9+'ECF Non-A Subcategories'!C9+'SupplementalNon-ASubcategorties'!C9</f>
        <v>69686313</v>
      </c>
      <c r="D10" s="79">
        <f>'SFAG Non-A Subcategories'!D9+'Contingency Non-A Subcategories'!D9+'ECF Non-A Subcategories'!D9+'SupplementalNon-ASubcategorties'!D9</f>
        <v>43962159</v>
      </c>
      <c r="E10" s="88">
        <f>'SFAG Non-A Subcategories'!E9+'Contingency Non-A Subcategories'!E9+'ECF Non-A Subcategories'!E9+'SupplementalNon-ASubcategorties'!E9</f>
        <v>479306625</v>
      </c>
      <c r="F10" s="58">
        <f t="shared" si="1"/>
        <v>50240546</v>
      </c>
      <c r="G10" s="79">
        <f>'SFAG Non-A Subcategories'!G9+'Contingency Non-A Subcategories'!G9+'ECF Non-A Subcategories'!G9+'SupplementalNon-ASubcategorties'!G9</f>
        <v>0</v>
      </c>
      <c r="H10" s="79">
        <f>'SFAG Non-A Subcategories'!H9+'Contingency Non-A Subcategories'!H9+'ECF Non-A Subcategories'!H9+'SupplementalNon-ASubcategorties'!H9</f>
        <v>50240546</v>
      </c>
    </row>
    <row r="11" spans="1:8">
      <c r="A11" s="87" t="s">
        <v>16</v>
      </c>
      <c r="B11" s="79">
        <f t="shared" si="0"/>
        <v>5590974</v>
      </c>
      <c r="C11" s="79">
        <f>'SFAG Non-A Subcategories'!C10+'Contingency Non-A Subcategories'!C10+'ECF Non-A Subcategories'!C10+'SupplementalNon-ASubcategorties'!C10</f>
        <v>4657697</v>
      </c>
      <c r="D11" s="79">
        <f>'SFAG Non-A Subcategories'!D10+'Contingency Non-A Subcategories'!D10+'ECF Non-A Subcategories'!D10+'SupplementalNon-ASubcategorties'!D10</f>
        <v>715447</v>
      </c>
      <c r="E11" s="88">
        <f>'SFAG Non-A Subcategories'!E10+'Contingency Non-A Subcategories'!E10+'ECF Non-A Subcategories'!E10+'SupplementalNon-ASubcategorties'!E10</f>
        <v>217830</v>
      </c>
      <c r="F11" s="58">
        <f t="shared" si="1"/>
        <v>882846</v>
      </c>
      <c r="G11" s="79">
        <f>'SFAG Non-A Subcategories'!G10+'Contingency Non-A Subcategories'!G10+'ECF Non-A Subcategories'!G10+'SupplementalNon-ASubcategorties'!G10</f>
        <v>0</v>
      </c>
      <c r="H11" s="79">
        <f>'SFAG Non-A Subcategories'!H10+'Contingency Non-A Subcategories'!H10+'ECF Non-A Subcategories'!H10+'SupplementalNon-ASubcategorties'!H10</f>
        <v>882846</v>
      </c>
    </row>
    <row r="12" spans="1:8">
      <c r="A12" s="87" t="s">
        <v>17</v>
      </c>
      <c r="B12" s="79">
        <f t="shared" si="0"/>
        <v>-109550</v>
      </c>
      <c r="C12" s="79">
        <f>'SFAG Non-A Subcategories'!C11+'Contingency Non-A Subcategories'!C11+'ECF Non-A Subcategories'!C11+'SupplementalNon-ASubcategorties'!C11</f>
        <v>-109550</v>
      </c>
      <c r="D12" s="79">
        <f>'SFAG Non-A Subcategories'!D11+'Contingency Non-A Subcategories'!D11+'ECF Non-A Subcategories'!D11+'SupplementalNon-ASubcategorties'!D11</f>
        <v>0</v>
      </c>
      <c r="E12" s="88">
        <f>'SFAG Non-A Subcategories'!E11+'Contingency Non-A Subcategories'!E11+'ECF Non-A Subcategories'!E11+'SupplementalNon-ASubcategorties'!E11</f>
        <v>0</v>
      </c>
      <c r="F12" s="58">
        <f t="shared" si="1"/>
        <v>2916600</v>
      </c>
      <c r="G12" s="79">
        <f>'SFAG Non-A Subcategories'!G11+'Contingency Non-A Subcategories'!G11+'ECF Non-A Subcategories'!G11+'SupplementalNon-ASubcategorties'!G11</f>
        <v>2916600</v>
      </c>
      <c r="H12" s="79">
        <f>'SFAG Non-A Subcategories'!H11+'Contingency Non-A Subcategories'!H11+'ECF Non-A Subcategories'!H11+'SupplementalNon-ASubcategorties'!H11</f>
        <v>0</v>
      </c>
    </row>
    <row r="13" spans="1:8">
      <c r="A13" s="87" t="s">
        <v>18</v>
      </c>
      <c r="B13" s="79">
        <f t="shared" si="0"/>
        <v>-420135</v>
      </c>
      <c r="C13" s="79">
        <f>'SFAG Non-A Subcategories'!C12+'Contingency Non-A Subcategories'!C12+'ECF Non-A Subcategories'!C12+'SupplementalNon-ASubcategorties'!C12</f>
        <v>1264</v>
      </c>
      <c r="D13" s="79">
        <f>'SFAG Non-A Subcategories'!D12+'Contingency Non-A Subcategories'!D12+'ECF Non-A Subcategories'!D12+'SupplementalNon-ASubcategorties'!D12</f>
        <v>785266</v>
      </c>
      <c r="E13" s="88">
        <f>'SFAG Non-A Subcategories'!E12+'Contingency Non-A Subcategories'!E12+'ECF Non-A Subcategories'!E12+'SupplementalNon-ASubcategorties'!E12</f>
        <v>-1206665</v>
      </c>
      <c r="F13" s="58">
        <f t="shared" si="1"/>
        <v>388000</v>
      </c>
      <c r="G13" s="79">
        <f>'SFAG Non-A Subcategories'!G12+'Contingency Non-A Subcategories'!G12+'ECF Non-A Subcategories'!G12+'SupplementalNon-ASubcategorties'!G12</f>
        <v>388000</v>
      </c>
      <c r="H13" s="79">
        <f>'SFAG Non-A Subcategories'!H12+'Contingency Non-A Subcategories'!H12+'ECF Non-A Subcategories'!H12+'SupplementalNon-ASubcategorties'!H12</f>
        <v>0</v>
      </c>
    </row>
    <row r="14" spans="1:8">
      <c r="A14" s="87" t="s">
        <v>19</v>
      </c>
      <c r="B14" s="79">
        <f t="shared" si="0"/>
        <v>6877029</v>
      </c>
      <c r="C14" s="79">
        <f>'SFAG Non-A Subcategories'!C13+'Contingency Non-A Subcategories'!C13+'ECF Non-A Subcategories'!C13+'SupplementalNon-ASubcategorties'!C13</f>
        <v>0</v>
      </c>
      <c r="D14" s="79">
        <f>'SFAG Non-A Subcategories'!D13+'Contingency Non-A Subcategories'!D13+'ECF Non-A Subcategories'!D13+'SupplementalNon-ASubcategorties'!D13</f>
        <v>2067120</v>
      </c>
      <c r="E14" s="88">
        <f>'SFAG Non-A Subcategories'!E13+'Contingency Non-A Subcategories'!E13+'ECF Non-A Subcategories'!E13+'SupplementalNon-ASubcategorties'!E13</f>
        <v>4809909</v>
      </c>
      <c r="F14" s="58">
        <f t="shared" si="1"/>
        <v>0</v>
      </c>
      <c r="G14" s="79">
        <f>'SFAG Non-A Subcategories'!G13+'Contingency Non-A Subcategories'!G13+'ECF Non-A Subcategories'!G13+'SupplementalNon-ASubcategorties'!G13</f>
        <v>0</v>
      </c>
      <c r="H14" s="79">
        <f>'SFAG Non-A Subcategories'!H13+'Contingency Non-A Subcategories'!H13+'ECF Non-A Subcategories'!H13+'SupplementalNon-ASubcategorties'!H13</f>
        <v>0</v>
      </c>
    </row>
    <row r="15" spans="1:8">
      <c r="A15" s="87" t="s">
        <v>20</v>
      </c>
      <c r="B15" s="79">
        <f t="shared" si="0"/>
        <v>73674047</v>
      </c>
      <c r="C15" s="79">
        <f>'SFAG Non-A Subcategories'!C14+'Contingency Non-A Subcategories'!C14+'ECF Non-A Subcategories'!C14+'SupplementalNon-ASubcategorties'!C14</f>
        <v>9907954</v>
      </c>
      <c r="D15" s="79">
        <f>'SFAG Non-A Subcategories'!D14+'Contingency Non-A Subcategories'!D14+'ECF Non-A Subcategories'!D14+'SupplementalNon-ASubcategorties'!D14</f>
        <v>4376551</v>
      </c>
      <c r="E15" s="88">
        <f>'SFAG Non-A Subcategories'!E14+'Contingency Non-A Subcategories'!E14+'ECF Non-A Subcategories'!E14+'SupplementalNon-ASubcategorties'!E14</f>
        <v>59389542</v>
      </c>
      <c r="F15" s="58">
        <f t="shared" si="1"/>
        <v>4451712</v>
      </c>
      <c r="G15" s="79">
        <f>'SFAG Non-A Subcategories'!G14+'Contingency Non-A Subcategories'!G14+'ECF Non-A Subcategories'!G14+'SupplementalNon-ASubcategorties'!G14</f>
        <v>0</v>
      </c>
      <c r="H15" s="79">
        <f>'SFAG Non-A Subcategories'!H14+'Contingency Non-A Subcategories'!H14+'ECF Non-A Subcategories'!H14+'SupplementalNon-ASubcategorties'!H14</f>
        <v>4451712</v>
      </c>
    </row>
    <row r="16" spans="1:8">
      <c r="A16" s="87" t="s">
        <v>21</v>
      </c>
      <c r="B16" s="79">
        <f t="shared" si="0"/>
        <v>21534843</v>
      </c>
      <c r="C16" s="79">
        <f>'SFAG Non-A Subcategories'!C15+'Contingency Non-A Subcategories'!C15+'ECF Non-A Subcategories'!C15+'SupplementalNon-ASubcategorties'!C15</f>
        <v>5998368</v>
      </c>
      <c r="D16" s="79">
        <f>'SFAG Non-A Subcategories'!D15+'Contingency Non-A Subcategories'!D15+'ECF Non-A Subcategories'!D15+'SupplementalNon-ASubcategorties'!D15</f>
        <v>-76062</v>
      </c>
      <c r="E16" s="88">
        <f>'SFAG Non-A Subcategories'!E15+'Contingency Non-A Subcategories'!E15+'ECF Non-A Subcategories'!E15+'SupplementalNon-ASubcategorties'!E15</f>
        <v>15612537</v>
      </c>
      <c r="F16" s="58">
        <f t="shared" si="1"/>
        <v>0</v>
      </c>
      <c r="G16" s="79">
        <f>'SFAG Non-A Subcategories'!G15+'Contingency Non-A Subcategories'!G15+'ECF Non-A Subcategories'!G15+'SupplementalNon-ASubcategorties'!G15</f>
        <v>0</v>
      </c>
      <c r="H16" s="79">
        <f>'SFAG Non-A Subcategories'!H15+'Contingency Non-A Subcategories'!H15+'ECF Non-A Subcategories'!H15+'SupplementalNon-ASubcategorties'!H15</f>
        <v>0</v>
      </c>
    </row>
    <row r="17" spans="1:8">
      <c r="A17" s="87" t="s">
        <v>22</v>
      </c>
      <c r="B17" s="79">
        <f t="shared" si="0"/>
        <v>14921862</v>
      </c>
      <c r="C17" s="79">
        <f>'SFAG Non-A Subcategories'!C16+'Contingency Non-A Subcategories'!C16+'ECF Non-A Subcategories'!C16+'SupplementalNon-ASubcategorties'!C16</f>
        <v>4177970</v>
      </c>
      <c r="D17" s="79">
        <f>'SFAG Non-A Subcategories'!D16+'Contingency Non-A Subcategories'!D16+'ECF Non-A Subcategories'!D16+'SupplementalNon-ASubcategorties'!D16</f>
        <v>45229</v>
      </c>
      <c r="E17" s="88">
        <f>'SFAG Non-A Subcategories'!E16+'Contingency Non-A Subcategories'!E16+'ECF Non-A Subcategories'!E16+'SupplementalNon-ASubcategorties'!E16</f>
        <v>10698663</v>
      </c>
      <c r="F17" s="58">
        <f t="shared" si="1"/>
        <v>873200</v>
      </c>
      <c r="G17" s="79">
        <f>'SFAG Non-A Subcategories'!G16+'Contingency Non-A Subcategories'!G16+'ECF Non-A Subcategories'!G16+'SupplementalNon-ASubcategorties'!G16</f>
        <v>0</v>
      </c>
      <c r="H17" s="79">
        <f>'SFAG Non-A Subcategories'!H16+'Contingency Non-A Subcategories'!H16+'ECF Non-A Subcategories'!H16+'SupplementalNon-ASubcategorties'!H16</f>
        <v>873200</v>
      </c>
    </row>
    <row r="18" spans="1:8">
      <c r="A18" s="87" t="s">
        <v>23</v>
      </c>
      <c r="B18" s="79">
        <f t="shared" si="0"/>
        <v>5957116</v>
      </c>
      <c r="C18" s="79">
        <f>'SFAG Non-A Subcategories'!C17+'Contingency Non-A Subcategories'!C17+'ECF Non-A Subcategories'!C17+'SupplementalNon-ASubcategorties'!C17</f>
        <v>1397510</v>
      </c>
      <c r="D18" s="79">
        <f>'SFAG Non-A Subcategories'!D17+'Contingency Non-A Subcategories'!D17+'ECF Non-A Subcategories'!D17+'SupplementalNon-ASubcategorties'!D17</f>
        <v>55694</v>
      </c>
      <c r="E18" s="88">
        <f>'SFAG Non-A Subcategories'!E17+'Contingency Non-A Subcategories'!E17+'ECF Non-A Subcategories'!E17+'SupplementalNon-ASubcategorties'!E17</f>
        <v>4503912</v>
      </c>
      <c r="F18" s="58">
        <f t="shared" si="1"/>
        <v>0</v>
      </c>
      <c r="G18" s="79">
        <f>'SFAG Non-A Subcategories'!G17+'Contingency Non-A Subcategories'!G17+'ECF Non-A Subcategories'!G17+'SupplementalNon-ASubcategorties'!G17</f>
        <v>0</v>
      </c>
      <c r="H18" s="79">
        <f>'SFAG Non-A Subcategories'!H17+'Contingency Non-A Subcategories'!H17+'ECF Non-A Subcategories'!H17+'SupplementalNon-ASubcategorties'!H17</f>
        <v>0</v>
      </c>
    </row>
    <row r="19" spans="1:8">
      <c r="A19" s="87" t="s">
        <v>24</v>
      </c>
      <c r="B19" s="79">
        <f t="shared" si="0"/>
        <v>68294932</v>
      </c>
      <c r="C19" s="79">
        <f>'SFAG Non-A Subcategories'!C18+'Contingency Non-A Subcategories'!C18+'ECF Non-A Subcategories'!C18+'SupplementalNon-ASubcategorties'!C18</f>
        <v>25806756</v>
      </c>
      <c r="D19" s="79">
        <f>'SFAG Non-A Subcategories'!D18+'Contingency Non-A Subcategories'!D18+'ECF Non-A Subcategories'!D18+'SupplementalNon-ASubcategorties'!D18</f>
        <v>27816533</v>
      </c>
      <c r="E19" s="88">
        <f>'SFAG Non-A Subcategories'!E18+'Contingency Non-A Subcategories'!E18+'ECF Non-A Subcategories'!E18+'SupplementalNon-ASubcategorties'!E18</f>
        <v>14671643</v>
      </c>
      <c r="F19" s="58">
        <f t="shared" si="1"/>
        <v>470102</v>
      </c>
      <c r="G19" s="79">
        <f>'SFAG Non-A Subcategories'!G18+'Contingency Non-A Subcategories'!G18+'ECF Non-A Subcategories'!G18+'SupplementalNon-ASubcategorties'!G18</f>
        <v>0</v>
      </c>
      <c r="H19" s="79">
        <f>'SFAG Non-A Subcategories'!H18+'Contingency Non-A Subcategories'!H18+'ECF Non-A Subcategories'!H18+'SupplementalNon-ASubcategorties'!H18</f>
        <v>470102</v>
      </c>
    </row>
    <row r="20" spans="1:8">
      <c r="A20" s="87" t="s">
        <v>25</v>
      </c>
      <c r="B20" s="79">
        <f t="shared" si="0"/>
        <v>12527058</v>
      </c>
      <c r="C20" s="79">
        <f>'SFAG Non-A Subcategories'!C19+'Contingency Non-A Subcategories'!C19+'ECF Non-A Subcategories'!C19+'SupplementalNon-ASubcategorties'!C19</f>
        <v>0</v>
      </c>
      <c r="D20" s="79">
        <f>'SFAG Non-A Subcategories'!D19+'Contingency Non-A Subcategories'!D19+'ECF Non-A Subcategories'!D19+'SupplementalNon-ASubcategorties'!D19</f>
        <v>12270285</v>
      </c>
      <c r="E20" s="88">
        <f>'SFAG Non-A Subcategories'!E19+'Contingency Non-A Subcategories'!E19+'ECF Non-A Subcategories'!E19+'SupplementalNon-ASubcategorties'!E19</f>
        <v>256773</v>
      </c>
      <c r="F20" s="58">
        <f t="shared" si="1"/>
        <v>0</v>
      </c>
      <c r="G20" s="79">
        <f>'SFAG Non-A Subcategories'!G19+'Contingency Non-A Subcategories'!G19+'ECF Non-A Subcategories'!G19+'SupplementalNon-ASubcategorties'!G19</f>
        <v>0</v>
      </c>
      <c r="H20" s="79">
        <f>'SFAG Non-A Subcategories'!H19+'Contingency Non-A Subcategories'!H19+'ECF Non-A Subcategories'!H19+'SupplementalNon-ASubcategorties'!H19</f>
        <v>0</v>
      </c>
    </row>
    <row r="21" spans="1:8">
      <c r="A21" s="87" t="s">
        <v>26</v>
      </c>
      <c r="B21" s="79">
        <f t="shared" si="0"/>
        <v>14532950</v>
      </c>
      <c r="C21" s="79">
        <f>'SFAG Non-A Subcategories'!C20+'Contingency Non-A Subcategories'!C20+'ECF Non-A Subcategories'!C20+'SupplementalNon-ASubcategorties'!C20</f>
        <v>20901</v>
      </c>
      <c r="D21" s="79">
        <f>'SFAG Non-A Subcategories'!D20+'Contingency Non-A Subcategories'!D20+'ECF Non-A Subcategories'!D20+'SupplementalNon-ASubcategorties'!D20</f>
        <v>160</v>
      </c>
      <c r="E21" s="88">
        <f>'SFAG Non-A Subcategories'!E20+'Contingency Non-A Subcategories'!E20+'ECF Non-A Subcategories'!E20+'SupplementalNon-ASubcategorties'!E20</f>
        <v>14511889</v>
      </c>
      <c r="F21" s="58">
        <f t="shared" si="1"/>
        <v>876745</v>
      </c>
      <c r="G21" s="79">
        <f>'SFAG Non-A Subcategories'!G20+'Contingency Non-A Subcategories'!G20+'ECF Non-A Subcategories'!G20+'SupplementalNon-ASubcategorties'!G20</f>
        <v>11</v>
      </c>
      <c r="H21" s="79">
        <f>'SFAG Non-A Subcategories'!H20+'Contingency Non-A Subcategories'!H20+'ECF Non-A Subcategories'!H20+'SupplementalNon-ASubcategorties'!H20</f>
        <v>876734</v>
      </c>
    </row>
    <row r="22" spans="1:8">
      <c r="A22" s="87" t="s">
        <v>27</v>
      </c>
      <c r="B22" s="79">
        <f t="shared" si="0"/>
        <v>1472722</v>
      </c>
      <c r="C22" s="79">
        <f>'SFAG Non-A Subcategories'!C21+'Contingency Non-A Subcategories'!C21+'ECF Non-A Subcategories'!C21+'SupplementalNon-ASubcategorties'!C21</f>
        <v>0</v>
      </c>
      <c r="D22" s="79">
        <f>'SFAG Non-A Subcategories'!D21+'Contingency Non-A Subcategories'!D21+'ECF Non-A Subcategories'!D21+'SupplementalNon-ASubcategorties'!D21</f>
        <v>1371865</v>
      </c>
      <c r="E22" s="88">
        <f>'SFAG Non-A Subcategories'!E21+'Contingency Non-A Subcategories'!E21+'ECF Non-A Subcategories'!E21+'SupplementalNon-ASubcategorties'!E21</f>
        <v>100857</v>
      </c>
      <c r="F22" s="58">
        <f t="shared" si="1"/>
        <v>2144825</v>
      </c>
      <c r="G22" s="79">
        <f>'SFAG Non-A Subcategories'!G21+'Contingency Non-A Subcategories'!G21+'ECF Non-A Subcategories'!G21+'SupplementalNon-ASubcategorties'!G21</f>
        <v>0</v>
      </c>
      <c r="H22" s="79">
        <f>'SFAG Non-A Subcategories'!H21+'Contingency Non-A Subcategories'!H21+'ECF Non-A Subcategories'!H21+'SupplementalNon-ASubcategorties'!H21</f>
        <v>2144825</v>
      </c>
    </row>
    <row r="23" spans="1:8">
      <c r="A23" s="87" t="s">
        <v>28</v>
      </c>
      <c r="B23" s="79">
        <f t="shared" si="0"/>
        <v>22337824</v>
      </c>
      <c r="C23" s="79">
        <f>'SFAG Non-A Subcategories'!C22+'Contingency Non-A Subcategories'!C22+'ECF Non-A Subcategories'!C22+'SupplementalNon-ASubcategorties'!C22</f>
        <v>5238025</v>
      </c>
      <c r="D23" s="79">
        <f>'SFAG Non-A Subcategories'!D22+'Contingency Non-A Subcategories'!D22+'ECF Non-A Subcategories'!D22+'SupplementalNon-ASubcategorties'!D22</f>
        <v>1165568</v>
      </c>
      <c r="E23" s="88">
        <f>'SFAG Non-A Subcategories'!E22+'Contingency Non-A Subcategories'!E22+'ECF Non-A Subcategories'!E22+'SupplementalNon-ASubcategorties'!E22</f>
        <v>15934231</v>
      </c>
      <c r="F23" s="58">
        <f t="shared" si="1"/>
        <v>3570850</v>
      </c>
      <c r="G23" s="79">
        <f>'SFAG Non-A Subcategories'!G22+'Contingency Non-A Subcategories'!G22+'ECF Non-A Subcategories'!G22+'SupplementalNon-ASubcategorties'!G22</f>
        <v>0</v>
      </c>
      <c r="H23" s="79">
        <f>'SFAG Non-A Subcategories'!H22+'Contingency Non-A Subcategories'!H22+'ECF Non-A Subcategories'!H22+'SupplementalNon-ASubcategorties'!H22</f>
        <v>3570850</v>
      </c>
    </row>
    <row r="24" spans="1:8">
      <c r="A24" s="87" t="s">
        <v>29</v>
      </c>
      <c r="B24" s="79">
        <f t="shared" si="0"/>
        <v>7871725</v>
      </c>
      <c r="C24" s="79">
        <f>'SFAG Non-A Subcategories'!C23+'Contingency Non-A Subcategories'!C23+'ECF Non-A Subcategories'!C23+'SupplementalNon-ASubcategorties'!C23</f>
        <v>0</v>
      </c>
      <c r="D24" s="79">
        <f>'SFAG Non-A Subcategories'!D23+'Contingency Non-A Subcategories'!D23+'ECF Non-A Subcategories'!D23+'SupplementalNon-ASubcategorties'!D23</f>
        <v>6988686</v>
      </c>
      <c r="E24" s="88">
        <f>'SFAG Non-A Subcategories'!E23+'Contingency Non-A Subcategories'!E23+'ECF Non-A Subcategories'!E23+'SupplementalNon-ASubcategorties'!E23</f>
        <v>883039</v>
      </c>
      <c r="F24" s="58">
        <f t="shared" si="1"/>
        <v>2956649</v>
      </c>
      <c r="G24" s="79">
        <f>'SFAG Non-A Subcategories'!G23+'Contingency Non-A Subcategories'!G23+'ECF Non-A Subcategories'!G23+'SupplementalNon-ASubcategorties'!G23</f>
        <v>-45924</v>
      </c>
      <c r="H24" s="79">
        <f>'SFAG Non-A Subcategories'!H23+'Contingency Non-A Subcategories'!H23+'ECF Non-A Subcategories'!H23+'SupplementalNon-ASubcategorties'!H23</f>
        <v>3002573</v>
      </c>
    </row>
    <row r="25" spans="1:8">
      <c r="A25" s="87" t="s">
        <v>30</v>
      </c>
      <c r="B25" s="79">
        <f t="shared" si="0"/>
        <v>11420625</v>
      </c>
      <c r="C25" s="79">
        <f>'SFAG Non-A Subcategories'!C24+'Contingency Non-A Subcategories'!C24+'ECF Non-A Subcategories'!C24+'SupplementalNon-ASubcategorties'!C24</f>
        <v>0</v>
      </c>
      <c r="D25" s="79">
        <f>'SFAG Non-A Subcategories'!D24+'Contingency Non-A Subcategories'!D24+'ECF Non-A Subcategories'!D24+'SupplementalNon-ASubcategorties'!D24</f>
        <v>578643</v>
      </c>
      <c r="E25" s="88">
        <f>'SFAG Non-A Subcategories'!E24+'Contingency Non-A Subcategories'!E24+'ECF Non-A Subcategories'!E24+'SupplementalNon-ASubcategorties'!E24</f>
        <v>10841982</v>
      </c>
      <c r="F25" s="58">
        <f t="shared" si="1"/>
        <v>2092798</v>
      </c>
      <c r="G25" s="79">
        <f>'SFAG Non-A Subcategories'!G24+'Contingency Non-A Subcategories'!G24+'ECF Non-A Subcategories'!G24+'SupplementalNon-ASubcategorties'!G24</f>
        <v>0</v>
      </c>
      <c r="H25" s="79">
        <f>'SFAG Non-A Subcategories'!H24+'Contingency Non-A Subcategories'!H24+'ECF Non-A Subcategories'!H24+'SupplementalNon-ASubcategorties'!H24</f>
        <v>2092798</v>
      </c>
    </row>
    <row r="26" spans="1:8">
      <c r="A26" s="87" t="s">
        <v>31</v>
      </c>
      <c r="B26" s="79">
        <f t="shared" si="0"/>
        <v>35945435</v>
      </c>
      <c r="C26" s="79">
        <f>'SFAG Non-A Subcategories'!C25+'Contingency Non-A Subcategories'!C25+'ECF Non-A Subcategories'!C25+'SupplementalNon-ASubcategorties'!C25</f>
        <v>6361001</v>
      </c>
      <c r="D26" s="79">
        <f>'SFAG Non-A Subcategories'!D25+'Contingency Non-A Subcategories'!D25+'ECF Non-A Subcategories'!D25+'SupplementalNon-ASubcategorties'!D25</f>
        <v>2239169</v>
      </c>
      <c r="E26" s="88">
        <f>'SFAG Non-A Subcategories'!E25+'Contingency Non-A Subcategories'!E25+'ECF Non-A Subcategories'!E25+'SupplementalNon-ASubcategorties'!E25</f>
        <v>27345265</v>
      </c>
      <c r="F26" s="58">
        <f t="shared" si="1"/>
        <v>7807755</v>
      </c>
      <c r="G26" s="79">
        <f>'SFAG Non-A Subcategories'!G25+'Contingency Non-A Subcategories'!G25+'ECF Non-A Subcategories'!G25+'SupplementalNon-ASubcategorties'!G25</f>
        <v>2202333</v>
      </c>
      <c r="H26" s="79">
        <f>'SFAG Non-A Subcategories'!H25+'Contingency Non-A Subcategories'!H25+'ECF Non-A Subcategories'!H25+'SupplementalNon-ASubcategorties'!H25</f>
        <v>5605422</v>
      </c>
    </row>
    <row r="27" spans="1:8">
      <c r="A27" s="87" t="s">
        <v>32</v>
      </c>
      <c r="B27" s="79">
        <f t="shared" si="0"/>
        <v>0</v>
      </c>
      <c r="C27" s="79">
        <f>'SFAG Non-A Subcategories'!C26+'Contingency Non-A Subcategories'!C26+'ECF Non-A Subcategories'!C26+'SupplementalNon-ASubcategorties'!C26</f>
        <v>0</v>
      </c>
      <c r="D27" s="79">
        <f>'SFAG Non-A Subcategories'!D26+'Contingency Non-A Subcategories'!D26+'ECF Non-A Subcategories'!D26+'SupplementalNon-ASubcategorties'!D26</f>
        <v>0</v>
      </c>
      <c r="E27" s="88">
        <f>'SFAG Non-A Subcategories'!E26+'Contingency Non-A Subcategories'!E26+'ECF Non-A Subcategories'!E26+'SupplementalNon-ASubcategorties'!E26</f>
        <v>0</v>
      </c>
      <c r="F27" s="58">
        <f t="shared" si="1"/>
        <v>0</v>
      </c>
      <c r="G27" s="79">
        <f>'SFAG Non-A Subcategories'!G26+'Contingency Non-A Subcategories'!G26+'ECF Non-A Subcategories'!G26+'SupplementalNon-ASubcategorties'!G26</f>
        <v>0</v>
      </c>
      <c r="H27" s="79">
        <f>'SFAG Non-A Subcategories'!H26+'Contingency Non-A Subcategories'!H26+'ECF Non-A Subcategories'!H26+'SupplementalNon-ASubcategorties'!H26</f>
        <v>0</v>
      </c>
    </row>
    <row r="28" spans="1:8">
      <c r="A28" s="87" t="s">
        <v>33</v>
      </c>
      <c r="B28" s="79">
        <f t="shared" si="0"/>
        <v>68692715</v>
      </c>
      <c r="C28" s="79">
        <f>'SFAG Non-A Subcategories'!C27+'Contingency Non-A Subcategories'!C27+'ECF Non-A Subcategories'!C27+'SupplementalNon-ASubcategorties'!C27</f>
        <v>441110</v>
      </c>
      <c r="D28" s="79">
        <f>'SFAG Non-A Subcategories'!D27+'Contingency Non-A Subcategories'!D27+'ECF Non-A Subcategories'!D27+'SupplementalNon-ASubcategorties'!D27</f>
        <v>4796683</v>
      </c>
      <c r="E28" s="88">
        <f>'SFAG Non-A Subcategories'!E27+'Contingency Non-A Subcategories'!E27+'ECF Non-A Subcategories'!E27+'SupplementalNon-ASubcategorties'!E27</f>
        <v>63454922</v>
      </c>
      <c r="F28" s="58">
        <f t="shared" si="1"/>
        <v>1291774</v>
      </c>
      <c r="G28" s="79">
        <f>'SFAG Non-A Subcategories'!G27+'Contingency Non-A Subcategories'!G27+'ECF Non-A Subcategories'!G27+'SupplementalNon-ASubcategorties'!G27</f>
        <v>1100000</v>
      </c>
      <c r="H28" s="79">
        <f>'SFAG Non-A Subcategories'!H27+'Contingency Non-A Subcategories'!H27+'ECF Non-A Subcategories'!H27+'SupplementalNon-ASubcategorties'!H27</f>
        <v>191774</v>
      </c>
    </row>
    <row r="29" spans="1:8">
      <c r="A29" s="87" t="s">
        <v>34</v>
      </c>
      <c r="B29" s="79">
        <f t="shared" si="0"/>
        <v>71120116</v>
      </c>
      <c r="C29" s="79">
        <f>'SFAG Non-A Subcategories'!C28+'Contingency Non-A Subcategories'!C28+'ECF Non-A Subcategories'!C28+'SupplementalNon-ASubcategorties'!C28</f>
        <v>0</v>
      </c>
      <c r="D29" s="79">
        <f>'SFAG Non-A Subcategories'!D28+'Contingency Non-A Subcategories'!D28+'ECF Non-A Subcategories'!D28+'SupplementalNon-ASubcategorties'!D28</f>
        <v>712095</v>
      </c>
      <c r="E29" s="88">
        <f>'SFAG Non-A Subcategories'!E28+'Contingency Non-A Subcategories'!E28+'ECF Non-A Subcategories'!E28+'SupplementalNon-ASubcategorties'!E28</f>
        <v>70408021</v>
      </c>
      <c r="F29" s="58">
        <f t="shared" si="1"/>
        <v>4432431</v>
      </c>
      <c r="G29" s="79">
        <f>'SFAG Non-A Subcategories'!G28+'Contingency Non-A Subcategories'!G28+'ECF Non-A Subcategories'!G28+'SupplementalNon-ASubcategorties'!G28</f>
        <v>0</v>
      </c>
      <c r="H29" s="79">
        <f>'SFAG Non-A Subcategories'!H28+'Contingency Non-A Subcategories'!H28+'ECF Non-A Subcategories'!H28+'SupplementalNon-ASubcategorties'!H28</f>
        <v>4432431</v>
      </c>
    </row>
    <row r="30" spans="1:8">
      <c r="A30" s="87" t="s">
        <v>35</v>
      </c>
      <c r="B30" s="79">
        <f t="shared" si="0"/>
        <v>37193350</v>
      </c>
      <c r="C30" s="79">
        <f>'SFAG Non-A Subcategories'!C29+'Contingency Non-A Subcategories'!C29+'ECF Non-A Subcategories'!C29+'SupplementalNon-ASubcategorties'!C29</f>
        <v>20707950</v>
      </c>
      <c r="D30" s="79">
        <f>'SFAG Non-A Subcategories'!D29+'Contingency Non-A Subcategories'!D29+'ECF Non-A Subcategories'!D29+'SupplementalNon-ASubcategorties'!D29</f>
        <v>0</v>
      </c>
      <c r="E30" s="88">
        <f>'SFAG Non-A Subcategories'!E29+'Contingency Non-A Subcategories'!E29+'ECF Non-A Subcategories'!E29+'SupplementalNon-ASubcategorties'!E29</f>
        <v>16485400</v>
      </c>
      <c r="F30" s="58">
        <f t="shared" si="1"/>
        <v>11454279</v>
      </c>
      <c r="G30" s="79">
        <f>'SFAG Non-A Subcategories'!G29+'Contingency Non-A Subcategories'!G29+'ECF Non-A Subcategories'!G29+'SupplementalNon-ASubcategorties'!G29</f>
        <v>0</v>
      </c>
      <c r="H30" s="79">
        <f>'SFAG Non-A Subcategories'!H29+'Contingency Non-A Subcategories'!H29+'ECF Non-A Subcategories'!H29+'SupplementalNon-ASubcategorties'!H29</f>
        <v>11454279</v>
      </c>
    </row>
    <row r="31" spans="1:8">
      <c r="A31" s="87" t="s">
        <v>36</v>
      </c>
      <c r="B31" s="79">
        <f t="shared" si="0"/>
        <v>7786118</v>
      </c>
      <c r="C31" s="79">
        <f>'SFAG Non-A Subcategories'!C30+'Contingency Non-A Subcategories'!C30+'ECF Non-A Subcategories'!C30+'SupplementalNon-ASubcategorties'!C30</f>
        <v>2562234</v>
      </c>
      <c r="D31" s="79">
        <f>'SFAG Non-A Subcategories'!D30+'Contingency Non-A Subcategories'!D30+'ECF Non-A Subcategories'!D30+'SupplementalNon-ASubcategorties'!D30</f>
        <v>0</v>
      </c>
      <c r="E31" s="88">
        <f>'SFAG Non-A Subcategories'!E30+'Contingency Non-A Subcategories'!E30+'ECF Non-A Subcategories'!E30+'SupplementalNon-ASubcategorties'!E30</f>
        <v>5223884</v>
      </c>
      <c r="F31" s="58">
        <f t="shared" si="1"/>
        <v>0</v>
      </c>
      <c r="G31" s="79">
        <f>'SFAG Non-A Subcategories'!G30+'Contingency Non-A Subcategories'!G30+'ECF Non-A Subcategories'!G30+'SupplementalNon-ASubcategorties'!G30</f>
        <v>0</v>
      </c>
      <c r="H31" s="79">
        <f>'SFAG Non-A Subcategories'!H30+'Contingency Non-A Subcategories'!H30+'ECF Non-A Subcategories'!H30+'SupplementalNon-ASubcategorties'!H30</f>
        <v>0</v>
      </c>
    </row>
    <row r="32" spans="1:8">
      <c r="A32" s="87" t="s">
        <v>37</v>
      </c>
      <c r="B32" s="79">
        <f t="shared" si="0"/>
        <v>2325014</v>
      </c>
      <c r="C32" s="79">
        <f>'SFAG Non-A Subcategories'!C31+'Contingency Non-A Subcategories'!C31+'ECF Non-A Subcategories'!C31+'SupplementalNon-ASubcategorties'!C31</f>
        <v>565350</v>
      </c>
      <c r="D32" s="79">
        <f>'SFAG Non-A Subcategories'!D31+'Contingency Non-A Subcategories'!D31+'ECF Non-A Subcategories'!D31+'SupplementalNon-ASubcategorties'!D31</f>
        <v>1758732</v>
      </c>
      <c r="E32" s="88">
        <f>'SFAG Non-A Subcategories'!E31+'Contingency Non-A Subcategories'!E31+'ECF Non-A Subcategories'!E31+'SupplementalNon-ASubcategorties'!E31</f>
        <v>932</v>
      </c>
      <c r="F32" s="58">
        <f t="shared" si="1"/>
        <v>0</v>
      </c>
      <c r="G32" s="79">
        <f>'SFAG Non-A Subcategories'!G31+'Contingency Non-A Subcategories'!G31+'ECF Non-A Subcategories'!G31+'SupplementalNon-ASubcategorties'!G31</f>
        <v>0</v>
      </c>
      <c r="H32" s="79">
        <f>'SFAG Non-A Subcategories'!H31+'Contingency Non-A Subcategories'!H31+'ECF Non-A Subcategories'!H31+'SupplementalNon-ASubcategorties'!H31</f>
        <v>0</v>
      </c>
    </row>
    <row r="33" spans="1:8">
      <c r="A33" s="87" t="s">
        <v>38</v>
      </c>
      <c r="B33" s="79">
        <f t="shared" si="0"/>
        <v>24031271</v>
      </c>
      <c r="C33" s="79">
        <f>'SFAG Non-A Subcategories'!C32+'Contingency Non-A Subcategories'!C32+'ECF Non-A Subcategories'!C32+'SupplementalNon-ASubcategorties'!C32</f>
        <v>0</v>
      </c>
      <c r="D33" s="79">
        <f>'SFAG Non-A Subcategories'!D32+'Contingency Non-A Subcategories'!D32+'ECF Non-A Subcategories'!D32+'SupplementalNon-ASubcategorties'!D32</f>
        <v>0</v>
      </c>
      <c r="E33" s="88">
        <f>'SFAG Non-A Subcategories'!E32+'Contingency Non-A Subcategories'!E32+'ECF Non-A Subcategories'!E32+'SupplementalNon-ASubcategorties'!E32</f>
        <v>24031271</v>
      </c>
      <c r="F33" s="58">
        <f t="shared" si="1"/>
        <v>0</v>
      </c>
      <c r="G33" s="79">
        <f>'SFAG Non-A Subcategories'!G32+'Contingency Non-A Subcategories'!G32+'ECF Non-A Subcategories'!G32+'SupplementalNon-ASubcategorties'!G32</f>
        <v>0</v>
      </c>
      <c r="H33" s="79">
        <f>'SFAG Non-A Subcategories'!H32+'Contingency Non-A Subcategories'!H32+'ECF Non-A Subcategories'!H32+'SupplementalNon-ASubcategorties'!H32</f>
        <v>0</v>
      </c>
    </row>
    <row r="34" spans="1:8">
      <c r="A34" s="87" t="s">
        <v>39</v>
      </c>
      <c r="B34" s="79">
        <f t="shared" si="0"/>
        <v>159094</v>
      </c>
      <c r="C34" s="79">
        <f>'SFAG Non-A Subcategories'!C33+'Contingency Non-A Subcategories'!C33+'ECF Non-A Subcategories'!C33+'SupplementalNon-ASubcategorties'!C33</f>
        <v>0</v>
      </c>
      <c r="D34" s="79">
        <f>'SFAG Non-A Subcategories'!D33+'Contingency Non-A Subcategories'!D33+'ECF Non-A Subcategories'!D33+'SupplementalNon-ASubcategorties'!D33</f>
        <v>131759</v>
      </c>
      <c r="E34" s="88">
        <f>'SFAG Non-A Subcategories'!E33+'Contingency Non-A Subcategories'!E33+'ECF Non-A Subcategories'!E33+'SupplementalNon-ASubcategorties'!E33</f>
        <v>27335</v>
      </c>
      <c r="F34" s="58">
        <f t="shared" si="1"/>
        <v>680701</v>
      </c>
      <c r="G34" s="79">
        <f>'SFAG Non-A Subcategories'!G33+'Contingency Non-A Subcategories'!G33+'ECF Non-A Subcategories'!G33+'SupplementalNon-ASubcategorties'!G33</f>
        <v>0</v>
      </c>
      <c r="H34" s="79">
        <f>'SFAG Non-A Subcategories'!H33+'Contingency Non-A Subcategories'!H33+'ECF Non-A Subcategories'!H33+'SupplementalNon-ASubcategorties'!H33</f>
        <v>680701</v>
      </c>
    </row>
    <row r="35" spans="1:8">
      <c r="A35" s="87" t="s">
        <v>40</v>
      </c>
      <c r="B35" s="79">
        <f t="shared" si="0"/>
        <v>4406735</v>
      </c>
      <c r="C35" s="79">
        <f>'SFAG Non-A Subcategories'!C34+'Contingency Non-A Subcategories'!C34+'ECF Non-A Subcategories'!C34+'SupplementalNon-ASubcategorties'!C34</f>
        <v>0</v>
      </c>
      <c r="D35" s="79">
        <f>'SFAG Non-A Subcategories'!D34+'Contingency Non-A Subcategories'!D34+'ECF Non-A Subcategories'!D34+'SupplementalNon-ASubcategorties'!D34</f>
        <v>195509</v>
      </c>
      <c r="E35" s="88">
        <f>'SFAG Non-A Subcategories'!E34+'Contingency Non-A Subcategories'!E34+'ECF Non-A Subcategories'!E34+'SupplementalNon-ASubcategorties'!E34</f>
        <v>4211226</v>
      </c>
      <c r="F35" s="58">
        <f t="shared" si="1"/>
        <v>1287038</v>
      </c>
      <c r="G35" s="79">
        <f>'SFAG Non-A Subcategories'!G34+'Contingency Non-A Subcategories'!G34+'ECF Non-A Subcategories'!G34+'SupplementalNon-ASubcategorties'!G34</f>
        <v>170494</v>
      </c>
      <c r="H35" s="79">
        <f>'SFAG Non-A Subcategories'!H34+'Contingency Non-A Subcategories'!H34+'ECF Non-A Subcategories'!H34+'SupplementalNon-ASubcategorties'!H34</f>
        <v>1116544</v>
      </c>
    </row>
    <row r="36" spans="1:8">
      <c r="A36" s="87" t="s">
        <v>41</v>
      </c>
      <c r="B36" s="79">
        <f t="shared" si="0"/>
        <v>41550674</v>
      </c>
      <c r="C36" s="79">
        <f>'SFAG Non-A Subcategories'!C35+'Contingency Non-A Subcategories'!C35+'ECF Non-A Subcategories'!C35+'SupplementalNon-ASubcategorties'!C35</f>
        <v>313395</v>
      </c>
      <c r="D36" s="79">
        <f>'SFAG Non-A Subcategories'!D35+'Contingency Non-A Subcategories'!D35+'ECF Non-A Subcategories'!D35+'SupplementalNon-ASubcategorties'!D35</f>
        <v>10064546</v>
      </c>
      <c r="E36" s="88">
        <f>'SFAG Non-A Subcategories'!E35+'Contingency Non-A Subcategories'!E35+'ECF Non-A Subcategories'!E35+'SupplementalNon-ASubcategorties'!E35</f>
        <v>31172733</v>
      </c>
      <c r="F36" s="58">
        <f t="shared" si="1"/>
        <v>1282247</v>
      </c>
      <c r="G36" s="79">
        <f>'SFAG Non-A Subcategories'!G35+'Contingency Non-A Subcategories'!G35+'ECF Non-A Subcategories'!G35+'SupplementalNon-ASubcategorties'!G35</f>
        <v>1282247</v>
      </c>
      <c r="H36" s="79">
        <f>'SFAG Non-A Subcategories'!H35+'Contingency Non-A Subcategories'!H35+'ECF Non-A Subcategories'!H35+'SupplementalNon-ASubcategorties'!H35</f>
        <v>0</v>
      </c>
    </row>
    <row r="37" spans="1:8">
      <c r="A37" s="87" t="s">
        <v>42</v>
      </c>
      <c r="B37" s="79">
        <f t="shared" si="0"/>
        <v>8432634</v>
      </c>
      <c r="C37" s="79">
        <f>'SFAG Non-A Subcategories'!C36+'Contingency Non-A Subcategories'!C36+'ECF Non-A Subcategories'!C36+'SupplementalNon-ASubcategorties'!C36</f>
        <v>333109</v>
      </c>
      <c r="D37" s="79">
        <f>'SFAG Non-A Subcategories'!D36+'Contingency Non-A Subcategories'!D36+'ECF Non-A Subcategories'!D36+'SupplementalNon-ASubcategorties'!D36</f>
        <v>2382</v>
      </c>
      <c r="E37" s="88">
        <f>'SFAG Non-A Subcategories'!E36+'Contingency Non-A Subcategories'!E36+'ECF Non-A Subcategories'!E36+'SupplementalNon-ASubcategorties'!E36</f>
        <v>8097143</v>
      </c>
      <c r="F37" s="58">
        <f t="shared" si="1"/>
        <v>31596</v>
      </c>
      <c r="G37" s="79">
        <f>'SFAG Non-A Subcategories'!G36+'Contingency Non-A Subcategories'!G36+'ECF Non-A Subcategories'!G36+'SupplementalNon-ASubcategorties'!G36</f>
        <v>31596</v>
      </c>
      <c r="H37" s="79">
        <f>'SFAG Non-A Subcategories'!H36+'Contingency Non-A Subcategories'!H36+'ECF Non-A Subcategories'!H36+'SupplementalNon-ASubcategorties'!H36</f>
        <v>0</v>
      </c>
    </row>
    <row r="38" spans="1:8">
      <c r="A38" s="87" t="s">
        <v>43</v>
      </c>
      <c r="B38" s="79">
        <f t="shared" si="0"/>
        <v>160169534</v>
      </c>
      <c r="C38" s="79">
        <f>'SFAG Non-A Subcategories'!C37+'Contingency Non-A Subcategories'!C37+'ECF Non-A Subcategories'!C37+'SupplementalNon-ASubcategorties'!C37</f>
        <v>35735175</v>
      </c>
      <c r="D38" s="79">
        <f>'SFAG Non-A Subcategories'!D37+'Contingency Non-A Subcategories'!D37+'ECF Non-A Subcategories'!D37+'SupplementalNon-ASubcategorties'!D37</f>
        <v>1614345</v>
      </c>
      <c r="E38" s="88">
        <f>'SFAG Non-A Subcategories'!E37+'Contingency Non-A Subcategories'!E37+'ECF Non-A Subcategories'!E37+'SupplementalNon-ASubcategorties'!E37</f>
        <v>122820014</v>
      </c>
      <c r="F38" s="58">
        <f t="shared" si="1"/>
        <v>10735420</v>
      </c>
      <c r="G38" s="79">
        <f>'SFAG Non-A Subcategories'!G37+'Contingency Non-A Subcategories'!G37+'ECF Non-A Subcategories'!G37+'SupplementalNon-ASubcategorties'!G37</f>
        <v>0</v>
      </c>
      <c r="H38" s="79">
        <f>'SFAG Non-A Subcategories'!H37+'Contingency Non-A Subcategories'!H37+'ECF Non-A Subcategories'!H37+'SupplementalNon-ASubcategorties'!H37</f>
        <v>10735420</v>
      </c>
    </row>
    <row r="39" spans="1:8">
      <c r="A39" s="87" t="s">
        <v>44</v>
      </c>
      <c r="B39" s="79">
        <f t="shared" si="0"/>
        <v>48795698</v>
      </c>
      <c r="C39" s="79">
        <f>'SFAG Non-A Subcategories'!C38+'Contingency Non-A Subcategories'!C38+'ECF Non-A Subcategories'!C38+'SupplementalNon-ASubcategorties'!C38</f>
        <v>44461432</v>
      </c>
      <c r="D39" s="79">
        <f>'SFAG Non-A Subcategories'!D38+'Contingency Non-A Subcategories'!D38+'ECF Non-A Subcategories'!D38+'SupplementalNon-ASubcategorties'!D38</f>
        <v>27848</v>
      </c>
      <c r="E39" s="88">
        <f>'SFAG Non-A Subcategories'!E38+'Contingency Non-A Subcategories'!E38+'ECF Non-A Subcategories'!E38+'SupplementalNon-ASubcategorties'!E38</f>
        <v>4306418</v>
      </c>
      <c r="F39" s="58">
        <f t="shared" si="1"/>
        <v>849001</v>
      </c>
      <c r="G39" s="79">
        <f>'SFAG Non-A Subcategories'!G38+'Contingency Non-A Subcategories'!G38+'ECF Non-A Subcategories'!G38+'SupplementalNon-ASubcategorties'!G38</f>
        <v>0</v>
      </c>
      <c r="H39" s="79">
        <f>'SFAG Non-A Subcategories'!H38+'Contingency Non-A Subcategories'!H38+'ECF Non-A Subcategories'!H38+'SupplementalNon-ASubcategorties'!H38</f>
        <v>849001</v>
      </c>
    </row>
    <row r="40" spans="1:8">
      <c r="A40" s="87" t="s">
        <v>45</v>
      </c>
      <c r="B40" s="79">
        <f t="shared" si="0"/>
        <v>4061520</v>
      </c>
      <c r="C40" s="79">
        <f>'SFAG Non-A Subcategories'!C39+'Contingency Non-A Subcategories'!C39+'ECF Non-A Subcategories'!C39+'SupplementalNon-ASubcategorties'!C39</f>
        <v>59899</v>
      </c>
      <c r="D40" s="79">
        <f>'SFAG Non-A Subcategories'!D39+'Contingency Non-A Subcategories'!D39+'ECF Non-A Subcategories'!D39+'SupplementalNon-ASubcategorties'!D39</f>
        <v>20883</v>
      </c>
      <c r="E40" s="88">
        <f>'SFAG Non-A Subcategories'!E39+'Contingency Non-A Subcategories'!E39+'ECF Non-A Subcategories'!E39+'SupplementalNon-ASubcategorties'!E39</f>
        <v>3980738</v>
      </c>
      <c r="F40" s="58">
        <f t="shared" si="1"/>
        <v>485212</v>
      </c>
      <c r="G40" s="79">
        <f>'SFAG Non-A Subcategories'!G39+'Contingency Non-A Subcategories'!G39+'ECF Non-A Subcategories'!G39+'SupplementalNon-ASubcategorties'!G39</f>
        <v>0</v>
      </c>
      <c r="H40" s="79">
        <f>'SFAG Non-A Subcategories'!H39+'Contingency Non-A Subcategories'!H39+'ECF Non-A Subcategories'!H39+'SupplementalNon-ASubcategorties'!H39</f>
        <v>485212</v>
      </c>
    </row>
    <row r="41" spans="1:8">
      <c r="A41" s="87" t="s">
        <v>46</v>
      </c>
      <c r="B41" s="79">
        <f t="shared" si="0"/>
        <v>41828996</v>
      </c>
      <c r="C41" s="79">
        <f>'SFAG Non-A Subcategories'!C40+'Contingency Non-A Subcategories'!C40+'ECF Non-A Subcategories'!C40+'SupplementalNon-ASubcategorties'!C40</f>
        <v>13095708</v>
      </c>
      <c r="D41" s="79">
        <f>'SFAG Non-A Subcategories'!D40+'Contingency Non-A Subcategories'!D40+'ECF Non-A Subcategories'!D40+'SupplementalNon-ASubcategorties'!D40</f>
        <v>3096800</v>
      </c>
      <c r="E41" s="88">
        <f>'SFAG Non-A Subcategories'!E40+'Contingency Non-A Subcategories'!E40+'ECF Non-A Subcategories'!E40+'SupplementalNon-ASubcategorties'!E40</f>
        <v>25636488</v>
      </c>
      <c r="F41" s="58">
        <f t="shared" si="1"/>
        <v>10358745</v>
      </c>
      <c r="G41" s="79">
        <f>'SFAG Non-A Subcategories'!G40+'Contingency Non-A Subcategories'!G40+'ECF Non-A Subcategories'!G40+'SupplementalNon-ASubcategorties'!G40</f>
        <v>25000</v>
      </c>
      <c r="H41" s="79">
        <f>'SFAG Non-A Subcategories'!H40+'Contingency Non-A Subcategories'!H40+'ECF Non-A Subcategories'!H40+'SupplementalNon-ASubcategorties'!H40</f>
        <v>10333745</v>
      </c>
    </row>
    <row r="42" spans="1:8">
      <c r="A42" s="87" t="s">
        <v>47</v>
      </c>
      <c r="B42" s="79">
        <f t="shared" si="0"/>
        <v>1058277</v>
      </c>
      <c r="C42" s="79">
        <f>'SFAG Non-A Subcategories'!C41+'Contingency Non-A Subcategories'!C41+'ECF Non-A Subcategories'!C41+'SupplementalNon-ASubcategorties'!C41</f>
        <v>1058277</v>
      </c>
      <c r="D42" s="79">
        <f>'SFAG Non-A Subcategories'!D41+'Contingency Non-A Subcategories'!D41+'ECF Non-A Subcategories'!D41+'SupplementalNon-ASubcategorties'!D41</f>
        <v>0</v>
      </c>
      <c r="E42" s="88">
        <f>'SFAG Non-A Subcategories'!E41+'Contingency Non-A Subcategories'!E41+'ECF Non-A Subcategories'!E41+'SupplementalNon-ASubcategorties'!E41</f>
        <v>0</v>
      </c>
      <c r="F42" s="58">
        <f t="shared" si="1"/>
        <v>0</v>
      </c>
      <c r="G42" s="79">
        <f>'SFAG Non-A Subcategories'!G41+'Contingency Non-A Subcategories'!G41+'ECF Non-A Subcategories'!G41+'SupplementalNon-ASubcategorties'!G41</f>
        <v>0</v>
      </c>
      <c r="H42" s="79">
        <f>'SFAG Non-A Subcategories'!H41+'Contingency Non-A Subcategories'!H41+'ECF Non-A Subcategories'!H41+'SupplementalNon-ASubcategorties'!H41</f>
        <v>0</v>
      </c>
    </row>
    <row r="43" spans="1:8">
      <c r="A43" s="87" t="s">
        <v>48</v>
      </c>
      <c r="B43" s="79">
        <f t="shared" si="0"/>
        <v>19300002</v>
      </c>
      <c r="C43" s="79">
        <f>'SFAG Non-A Subcategories'!C42+'Contingency Non-A Subcategories'!C42+'ECF Non-A Subcategories'!C42+'SupplementalNon-ASubcategorties'!C42</f>
        <v>1735621</v>
      </c>
      <c r="D43" s="79">
        <f>'SFAG Non-A Subcategories'!D42+'Contingency Non-A Subcategories'!D42+'ECF Non-A Subcategories'!D42+'SupplementalNon-ASubcategorties'!D42</f>
        <v>1101200</v>
      </c>
      <c r="E43" s="88">
        <f>'SFAG Non-A Subcategories'!E42+'Contingency Non-A Subcategories'!E42+'ECF Non-A Subcategories'!E42+'SupplementalNon-ASubcategorties'!E42</f>
        <v>16463181</v>
      </c>
      <c r="F43" s="58">
        <f t="shared" si="1"/>
        <v>307026</v>
      </c>
      <c r="G43" s="79">
        <f>'SFAG Non-A Subcategories'!G42+'Contingency Non-A Subcategories'!G42+'ECF Non-A Subcategories'!G42+'SupplementalNon-ASubcategorties'!G42</f>
        <v>0</v>
      </c>
      <c r="H43" s="79">
        <f>'SFAG Non-A Subcategories'!H42+'Contingency Non-A Subcategories'!H42+'ECF Non-A Subcategories'!H42+'SupplementalNon-ASubcategorties'!H42</f>
        <v>307026</v>
      </c>
    </row>
    <row r="44" spans="1:8">
      <c r="A44" s="87" t="s">
        <v>49</v>
      </c>
      <c r="B44" s="79">
        <f t="shared" si="0"/>
        <v>132832585</v>
      </c>
      <c r="C44" s="79">
        <f>'SFAG Non-A Subcategories'!C43+'Contingency Non-A Subcategories'!C43+'ECF Non-A Subcategories'!C43+'SupplementalNon-ASubcategorties'!C43</f>
        <v>25119354</v>
      </c>
      <c r="D44" s="79">
        <f>'SFAG Non-A Subcategories'!D43+'Contingency Non-A Subcategories'!D43+'ECF Non-A Subcategories'!D43+'SupplementalNon-ASubcategorties'!D43</f>
        <v>6732026</v>
      </c>
      <c r="E44" s="88">
        <f>'SFAG Non-A Subcategories'!E43+'Contingency Non-A Subcategories'!E43+'ECF Non-A Subcategories'!E43+'SupplementalNon-ASubcategorties'!E43</f>
        <v>100981205</v>
      </c>
      <c r="F44" s="58">
        <f t="shared" si="1"/>
        <v>10005867</v>
      </c>
      <c r="G44" s="79">
        <f>'SFAG Non-A Subcategories'!G43+'Contingency Non-A Subcategories'!G43+'ECF Non-A Subcategories'!G43+'SupplementalNon-ASubcategorties'!G43</f>
        <v>0</v>
      </c>
      <c r="H44" s="79">
        <f>'SFAG Non-A Subcategories'!H43+'Contingency Non-A Subcategories'!H43+'ECF Non-A Subcategories'!H43+'SupplementalNon-ASubcategorties'!H43</f>
        <v>10005867</v>
      </c>
    </row>
    <row r="45" spans="1:8">
      <c r="A45" s="87" t="s">
        <v>50</v>
      </c>
      <c r="B45" s="79">
        <f t="shared" si="0"/>
        <v>9343223</v>
      </c>
      <c r="C45" s="79">
        <f>'SFAG Non-A Subcategories'!C44+'Contingency Non-A Subcategories'!C44+'ECF Non-A Subcategories'!C44+'SupplementalNon-ASubcategorties'!C44</f>
        <v>752680</v>
      </c>
      <c r="D45" s="79">
        <f>'SFAG Non-A Subcategories'!D44+'Contingency Non-A Subcategories'!D44+'ECF Non-A Subcategories'!D44+'SupplementalNon-ASubcategorties'!D44</f>
        <v>0</v>
      </c>
      <c r="E45" s="88">
        <f>'SFAG Non-A Subcategories'!E44+'Contingency Non-A Subcategories'!E44+'ECF Non-A Subcategories'!E44+'SupplementalNon-ASubcategorties'!E44</f>
        <v>8590543</v>
      </c>
      <c r="F45" s="58">
        <f t="shared" si="1"/>
        <v>3287584</v>
      </c>
      <c r="G45" s="79">
        <f>'SFAG Non-A Subcategories'!G44+'Contingency Non-A Subcategories'!G44+'ECF Non-A Subcategories'!G44+'SupplementalNon-ASubcategorties'!G44</f>
        <v>3287584</v>
      </c>
      <c r="H45" s="79">
        <f>'SFAG Non-A Subcategories'!H44+'Contingency Non-A Subcategories'!H44+'ECF Non-A Subcategories'!H44+'SupplementalNon-ASubcategorties'!H44</f>
        <v>0</v>
      </c>
    </row>
    <row r="46" spans="1:8">
      <c r="A46" s="87" t="s">
        <v>51</v>
      </c>
      <c r="B46" s="79">
        <f t="shared" si="0"/>
        <v>15318638</v>
      </c>
      <c r="C46" s="79">
        <f>'SFAG Non-A Subcategories'!C45+'Contingency Non-A Subcategories'!C45+'ECF Non-A Subcategories'!C45+'SupplementalNon-ASubcategorties'!C45</f>
        <v>-1862578</v>
      </c>
      <c r="D46" s="79">
        <f>'SFAG Non-A Subcategories'!D45+'Contingency Non-A Subcategories'!D45+'ECF Non-A Subcategories'!D45+'SupplementalNon-ASubcategorties'!D45</f>
        <v>16687511</v>
      </c>
      <c r="E46" s="88">
        <f>'SFAG Non-A Subcategories'!E45+'Contingency Non-A Subcategories'!E45+'ECF Non-A Subcategories'!E45+'SupplementalNon-ASubcategorties'!E45</f>
        <v>493705</v>
      </c>
      <c r="F46" s="58">
        <f t="shared" si="1"/>
        <v>66798</v>
      </c>
      <c r="G46" s="79">
        <f>'SFAG Non-A Subcategories'!G45+'Contingency Non-A Subcategories'!G45+'ECF Non-A Subcategories'!G45+'SupplementalNon-ASubcategorties'!G45</f>
        <v>0</v>
      </c>
      <c r="H46" s="79">
        <f>'SFAG Non-A Subcategories'!H45+'Contingency Non-A Subcategories'!H45+'ECF Non-A Subcategories'!H45+'SupplementalNon-ASubcategorties'!H45</f>
        <v>66798</v>
      </c>
    </row>
    <row r="47" spans="1:8">
      <c r="A47" s="87" t="s">
        <v>52</v>
      </c>
      <c r="B47" s="79">
        <f t="shared" si="0"/>
        <v>2445439</v>
      </c>
      <c r="C47" s="79">
        <f>'SFAG Non-A Subcategories'!C46+'Contingency Non-A Subcategories'!C46+'ECF Non-A Subcategories'!C46+'SupplementalNon-ASubcategorties'!C46</f>
        <v>210751</v>
      </c>
      <c r="D47" s="79">
        <f>'SFAG Non-A Subcategories'!D46+'Contingency Non-A Subcategories'!D46+'ECF Non-A Subcategories'!D46+'SupplementalNon-ASubcategorties'!D46</f>
        <v>0</v>
      </c>
      <c r="E47" s="88">
        <f>'SFAG Non-A Subcategories'!E46+'Contingency Non-A Subcategories'!E46+'ECF Non-A Subcategories'!E46+'SupplementalNon-ASubcategorties'!E46</f>
        <v>2234688</v>
      </c>
      <c r="F47" s="58">
        <f t="shared" si="1"/>
        <v>63634</v>
      </c>
      <c r="G47" s="79">
        <f>'SFAG Non-A Subcategories'!G46+'Contingency Non-A Subcategories'!G46+'ECF Non-A Subcategories'!G46+'SupplementalNon-ASubcategorties'!G46</f>
        <v>0</v>
      </c>
      <c r="H47" s="79">
        <f>'SFAG Non-A Subcategories'!H46+'Contingency Non-A Subcategories'!H46+'ECF Non-A Subcategories'!H46+'SupplementalNon-ASubcategorties'!H46</f>
        <v>63634</v>
      </c>
    </row>
    <row r="48" spans="1:8">
      <c r="A48" s="87" t="s">
        <v>53</v>
      </c>
      <c r="B48" s="79">
        <f t="shared" si="0"/>
        <v>64535387</v>
      </c>
      <c r="C48" s="79">
        <f>'SFAG Non-A Subcategories'!C47+'Contingency Non-A Subcategories'!C47+'ECF Non-A Subcategories'!C47+'SupplementalNon-ASubcategorties'!C47</f>
        <v>25511088</v>
      </c>
      <c r="D48" s="79">
        <f>'SFAG Non-A Subcategories'!D47+'Contingency Non-A Subcategories'!D47+'ECF Non-A Subcategories'!D47+'SupplementalNon-ASubcategorties'!D47</f>
        <v>0</v>
      </c>
      <c r="E48" s="88">
        <f>'SFAG Non-A Subcategories'!E47+'Contingency Non-A Subcategories'!E47+'ECF Non-A Subcategories'!E47+'SupplementalNon-ASubcategorties'!E47</f>
        <v>39024299</v>
      </c>
      <c r="F48" s="58">
        <f t="shared" si="1"/>
        <v>0</v>
      </c>
      <c r="G48" s="79">
        <f>'SFAG Non-A Subcategories'!G47+'Contingency Non-A Subcategories'!G47+'ECF Non-A Subcategories'!G47+'SupplementalNon-ASubcategorties'!G47</f>
        <v>0</v>
      </c>
      <c r="H48" s="79">
        <f>'SFAG Non-A Subcategories'!H47+'Contingency Non-A Subcategories'!H47+'ECF Non-A Subcategories'!H47+'SupplementalNon-ASubcategorties'!H47</f>
        <v>0</v>
      </c>
    </row>
    <row r="49" spans="1:8">
      <c r="A49" s="87" t="s">
        <v>54</v>
      </c>
      <c r="B49" s="79">
        <f t="shared" si="0"/>
        <v>78320554</v>
      </c>
      <c r="C49" s="79">
        <f>'SFAG Non-A Subcategories'!C48+'Contingency Non-A Subcategories'!C48+'ECF Non-A Subcategories'!C48+'SupplementalNon-ASubcategorties'!C48</f>
        <v>7433057</v>
      </c>
      <c r="D49" s="79">
        <f>'SFAG Non-A Subcategories'!D48+'Contingency Non-A Subcategories'!D48+'ECF Non-A Subcategories'!D48+'SupplementalNon-ASubcategorties'!D48</f>
        <v>6800952</v>
      </c>
      <c r="E49" s="88">
        <f>'SFAG Non-A Subcategories'!E48+'Contingency Non-A Subcategories'!E48+'ECF Non-A Subcategories'!E48+'SupplementalNon-ASubcategorties'!E48</f>
        <v>64086545</v>
      </c>
      <c r="F49" s="58">
        <f t="shared" si="1"/>
        <v>6243321</v>
      </c>
      <c r="G49" s="79">
        <f>'SFAG Non-A Subcategories'!G48+'Contingency Non-A Subcategories'!G48+'ECF Non-A Subcategories'!G48+'SupplementalNon-ASubcategorties'!G48</f>
        <v>102482</v>
      </c>
      <c r="H49" s="79">
        <f>'SFAG Non-A Subcategories'!H48+'Contingency Non-A Subcategories'!H48+'ECF Non-A Subcategories'!H48+'SupplementalNon-ASubcategorties'!H48</f>
        <v>6140839</v>
      </c>
    </row>
    <row r="50" spans="1:8">
      <c r="A50" s="87" t="s">
        <v>55</v>
      </c>
      <c r="B50" s="79">
        <f t="shared" si="0"/>
        <v>30303782</v>
      </c>
      <c r="C50" s="79">
        <f>'SFAG Non-A Subcategories'!C49+'Contingency Non-A Subcategories'!C49+'ECF Non-A Subcategories'!C49+'SupplementalNon-ASubcategorties'!C49</f>
        <v>2068453</v>
      </c>
      <c r="D50" s="79">
        <f>'SFAG Non-A Subcategories'!D49+'Contingency Non-A Subcategories'!D49+'ECF Non-A Subcategories'!D49+'SupplementalNon-ASubcategorties'!D49</f>
        <v>1410963</v>
      </c>
      <c r="E50" s="88">
        <f>'SFAG Non-A Subcategories'!E49+'Contingency Non-A Subcategories'!E49+'ECF Non-A Subcategories'!E49+'SupplementalNon-ASubcategorties'!E49</f>
        <v>26824366</v>
      </c>
      <c r="F50" s="58">
        <f t="shared" si="1"/>
        <v>0</v>
      </c>
      <c r="G50" s="79">
        <f>'SFAG Non-A Subcategories'!G49+'Contingency Non-A Subcategories'!G49+'ECF Non-A Subcategories'!G49+'SupplementalNon-ASubcategorties'!G49</f>
        <v>0</v>
      </c>
      <c r="H50" s="79">
        <f>'SFAG Non-A Subcategories'!H49+'Contingency Non-A Subcategories'!H49+'ECF Non-A Subcategories'!H49+'SupplementalNon-ASubcategorties'!H49</f>
        <v>0</v>
      </c>
    </row>
    <row r="51" spans="1:8">
      <c r="A51" s="87" t="s">
        <v>56</v>
      </c>
      <c r="B51" s="79">
        <f t="shared" si="0"/>
        <v>158645</v>
      </c>
      <c r="C51" s="79">
        <f>'SFAG Non-A Subcategories'!C50+'Contingency Non-A Subcategories'!C50+'ECF Non-A Subcategories'!C50+'SupplementalNon-ASubcategorties'!C50</f>
        <v>0</v>
      </c>
      <c r="D51" s="79">
        <f>'SFAG Non-A Subcategories'!D50+'Contingency Non-A Subcategories'!D50+'ECF Non-A Subcategories'!D50+'SupplementalNon-ASubcategorties'!D50</f>
        <v>0</v>
      </c>
      <c r="E51" s="88">
        <f>'SFAG Non-A Subcategories'!E50+'Contingency Non-A Subcategories'!E50+'ECF Non-A Subcategories'!E50+'SupplementalNon-ASubcategorties'!E50</f>
        <v>158645</v>
      </c>
      <c r="F51" s="58">
        <f t="shared" si="1"/>
        <v>0</v>
      </c>
      <c r="G51" s="79">
        <f>'SFAG Non-A Subcategories'!G50+'Contingency Non-A Subcategories'!G50+'ECF Non-A Subcategories'!G50+'SupplementalNon-ASubcategorties'!G50</f>
        <v>0</v>
      </c>
      <c r="H51" s="79">
        <f>'SFAG Non-A Subcategories'!H50+'Contingency Non-A Subcategories'!H50+'ECF Non-A Subcategories'!H50+'SupplementalNon-ASubcategorties'!H50</f>
        <v>0</v>
      </c>
    </row>
    <row r="52" spans="1:8">
      <c r="A52" s="87" t="s">
        <v>57</v>
      </c>
      <c r="B52" s="79">
        <f t="shared" si="0"/>
        <v>19843324</v>
      </c>
      <c r="C52" s="79">
        <f>'SFAG Non-A Subcategories'!C51+'Contingency Non-A Subcategories'!C51+'ECF Non-A Subcategories'!C51+'SupplementalNon-ASubcategorties'!C51</f>
        <v>108600</v>
      </c>
      <c r="D52" s="79">
        <f>'SFAG Non-A Subcategories'!D51+'Contingency Non-A Subcategories'!D51+'ECF Non-A Subcategories'!D51+'SupplementalNon-ASubcategorties'!D51</f>
        <v>96873</v>
      </c>
      <c r="E52" s="88">
        <f>'SFAG Non-A Subcategories'!E51+'Contingency Non-A Subcategories'!E51+'ECF Non-A Subcategories'!E51+'SupplementalNon-ASubcategorties'!E51</f>
        <v>19637851</v>
      </c>
      <c r="F52" s="58">
        <f t="shared" si="1"/>
        <v>5888787</v>
      </c>
      <c r="G52" s="79">
        <f>'SFAG Non-A Subcategories'!G51+'Contingency Non-A Subcategories'!G51+'ECF Non-A Subcategories'!G51+'SupplementalNon-ASubcategorties'!G51</f>
        <v>184542</v>
      </c>
      <c r="H52" s="79">
        <f>'SFAG Non-A Subcategories'!H51+'Contingency Non-A Subcategories'!H51+'ECF Non-A Subcategories'!H51+'SupplementalNon-ASubcategorties'!H51</f>
        <v>5704245</v>
      </c>
    </row>
    <row r="53" spans="1:8">
      <c r="A53" s="87" t="s">
        <v>58</v>
      </c>
      <c r="B53" s="79">
        <f t="shared" si="0"/>
        <v>33767531</v>
      </c>
      <c r="C53" s="79">
        <f>'SFAG Non-A Subcategories'!C52+'Contingency Non-A Subcategories'!C52+'ECF Non-A Subcategories'!C52+'SupplementalNon-ASubcategorties'!C52</f>
        <v>8288544</v>
      </c>
      <c r="D53" s="79">
        <f>'SFAG Non-A Subcategories'!D52+'Contingency Non-A Subcategories'!D52+'ECF Non-A Subcategories'!D52+'SupplementalNon-ASubcategorties'!D52</f>
        <v>9400362</v>
      </c>
      <c r="E53" s="88">
        <f>'SFAG Non-A Subcategories'!E52+'Contingency Non-A Subcategories'!E52+'ECF Non-A Subcategories'!E52+'SupplementalNon-ASubcategorties'!E52</f>
        <v>16078625</v>
      </c>
      <c r="F53" s="58">
        <f t="shared" si="1"/>
        <v>2257866</v>
      </c>
      <c r="G53" s="79">
        <f>'SFAG Non-A Subcategories'!G52+'Contingency Non-A Subcategories'!G52+'ECF Non-A Subcategories'!G52+'SupplementalNon-ASubcategorties'!G52</f>
        <v>0</v>
      </c>
      <c r="H53" s="79">
        <f>'SFAG Non-A Subcategories'!H52+'Contingency Non-A Subcategories'!H52+'ECF Non-A Subcategories'!H52+'SupplementalNon-ASubcategorties'!H52</f>
        <v>2257866</v>
      </c>
    </row>
    <row r="54" spans="1:8">
      <c r="A54" s="87" t="s">
        <v>59</v>
      </c>
      <c r="B54" s="79">
        <f t="shared" si="0"/>
        <v>5858580</v>
      </c>
      <c r="C54" s="79">
        <f>'SFAG Non-A Subcategories'!C53+'Contingency Non-A Subcategories'!C53+'ECF Non-A Subcategories'!C53+'SupplementalNon-ASubcategorties'!C53</f>
        <v>4329617</v>
      </c>
      <c r="D54" s="79">
        <f>'SFAG Non-A Subcategories'!D53+'Contingency Non-A Subcategories'!D53+'ECF Non-A Subcategories'!D53+'SupplementalNon-ASubcategorties'!D53</f>
        <v>0</v>
      </c>
      <c r="E54" s="88">
        <f>'SFAG Non-A Subcategories'!E53+'Contingency Non-A Subcategories'!E53+'ECF Non-A Subcategories'!E53+'SupplementalNon-ASubcategorties'!E53</f>
        <v>1528963</v>
      </c>
      <c r="F54" s="58">
        <f t="shared" si="1"/>
        <v>0</v>
      </c>
      <c r="G54" s="79">
        <f>'SFAG Non-A Subcategories'!G53+'Contingency Non-A Subcategories'!G53+'ECF Non-A Subcategories'!G53+'SupplementalNon-ASubcategorties'!G53</f>
        <v>0</v>
      </c>
      <c r="H54" s="79">
        <f>'SFAG Non-A Subcategories'!H53+'Contingency Non-A Subcategories'!H53+'ECF Non-A Subcategories'!H53+'SupplementalNon-ASubcategorties'!H53</f>
        <v>0</v>
      </c>
    </row>
    <row r="55" spans="1:8">
      <c r="A55" s="87" t="s">
        <v>60</v>
      </c>
      <c r="B55" s="79">
        <f t="shared" si="0"/>
        <v>34273154</v>
      </c>
      <c r="C55" s="79">
        <f>'SFAG Non-A Subcategories'!C54+'Contingency Non-A Subcategories'!C54+'ECF Non-A Subcategories'!C54+'SupplementalNon-ASubcategorties'!C54</f>
        <v>9922185</v>
      </c>
      <c r="D55" s="79">
        <f>'SFAG Non-A Subcategories'!D54+'Contingency Non-A Subcategories'!D54+'ECF Non-A Subcategories'!D54+'SupplementalNon-ASubcategorties'!D54</f>
        <v>1248971</v>
      </c>
      <c r="E55" s="88">
        <f>'SFAG Non-A Subcategories'!E54+'Contingency Non-A Subcategories'!E54+'ECF Non-A Subcategories'!E54+'SupplementalNon-ASubcategorties'!E54</f>
        <v>23101998</v>
      </c>
      <c r="F55" s="58">
        <f t="shared" si="1"/>
        <v>1543984</v>
      </c>
      <c r="G55" s="79">
        <f>'SFAG Non-A Subcategories'!G54+'Contingency Non-A Subcategories'!G54+'ECF Non-A Subcategories'!G54+'SupplementalNon-ASubcategorties'!G54</f>
        <v>0</v>
      </c>
      <c r="H55" s="79">
        <f>'SFAG Non-A Subcategories'!H54+'Contingency Non-A Subcategories'!H54+'ECF Non-A Subcategories'!H54+'SupplementalNon-ASubcategorties'!H54</f>
        <v>1543984</v>
      </c>
    </row>
    <row r="56" spans="1:8">
      <c r="A56" s="87" t="s">
        <v>61</v>
      </c>
      <c r="B56" s="79">
        <f t="shared" si="0"/>
        <v>253729</v>
      </c>
      <c r="C56" s="79">
        <f>'SFAG Non-A Subcategories'!C55+'Contingency Non-A Subcategories'!C55+'ECF Non-A Subcategories'!C55+'SupplementalNon-ASubcategorties'!C55</f>
        <v>0</v>
      </c>
      <c r="D56" s="79">
        <f>'SFAG Non-A Subcategories'!D55+'Contingency Non-A Subcategories'!D55+'ECF Non-A Subcategories'!D55+'SupplementalNon-ASubcategorties'!D55</f>
        <v>251052</v>
      </c>
      <c r="E56" s="413">
        <f>'SFAG Non-A Subcategories'!E55+'Contingency Non-A Subcategories'!E55+'ECF Non-A Subcategories'!E55+'SupplementalNon-ASubcategorties'!E55</f>
        <v>2677</v>
      </c>
      <c r="F56" s="121">
        <f t="shared" si="1"/>
        <v>0</v>
      </c>
      <c r="G56" s="79">
        <f>'SFAG Non-A Subcategories'!G55+'Contingency Non-A Subcategories'!G55+'ECF Non-A Subcategories'!G55+'SupplementalNon-ASubcategorties'!G55</f>
        <v>0</v>
      </c>
      <c r="H56" s="79">
        <f>'SFAG Non-A Subcategories'!H55+'Contingency Non-A Subcategories'!H55+'ECF Non-A Subcategories'!H55+'SupplementalNon-ASubcategorties'!H55</f>
        <v>0</v>
      </c>
    </row>
  </sheetData>
  <mergeCells count="4">
    <mergeCell ref="A1:H1"/>
    <mergeCell ref="A2:A4"/>
    <mergeCell ref="B2:E2"/>
    <mergeCell ref="F2:H2"/>
  </mergeCells>
  <pageMargins left="0.7" right="0.7" top="0.75" bottom="0.75" header="0.3" footer="0.3"/>
  <pageSetup scale="7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FFFF00"/>
    <pageSetUpPr fitToPage="1"/>
  </sheetPr>
  <dimension ref="A1"/>
  <sheetViews>
    <sheetView workbookViewId="0"/>
  </sheetViews>
  <sheetFormatPr defaultRowHeight="15"/>
  <sheetData/>
  <pageMargins left="0.7" right="0.7" top="0.75" bottom="0.75" header="0.3" footer="0.3"/>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00B050"/>
    <pageSetUpPr fitToPage="1"/>
  </sheetPr>
  <dimension ref="A1"/>
  <sheetViews>
    <sheetView workbookViewId="0">
      <selection activeCell="D11" sqref="D11"/>
    </sheetView>
  </sheetViews>
  <sheetFormatPr defaultRowHeight="15"/>
  <sheetData/>
  <pageMargins left="0.7" right="0.7" top="0.75" bottom="0.7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D56"/>
  <sheetViews>
    <sheetView workbookViewId="0">
      <selection activeCell="D11" sqref="D11"/>
    </sheetView>
  </sheetViews>
  <sheetFormatPr defaultColWidth="8.85546875" defaultRowHeight="15"/>
  <cols>
    <col min="1" max="1" width="23" customWidth="1"/>
    <col min="2" max="2" width="18.42578125" style="50" customWidth="1"/>
    <col min="3" max="4" width="16.7109375" customWidth="1"/>
  </cols>
  <sheetData>
    <row r="1" spans="1:4">
      <c r="A1" s="534" t="s">
        <v>98</v>
      </c>
      <c r="B1" s="519"/>
      <c r="C1" s="535"/>
      <c r="D1" s="535"/>
    </row>
    <row r="2" spans="1:4" s="4" customFormat="1" ht="42" customHeight="1">
      <c r="A2" s="2"/>
      <c r="B2" s="40" t="s">
        <v>0</v>
      </c>
      <c r="C2" s="43" t="s">
        <v>208</v>
      </c>
      <c r="D2" s="43" t="s">
        <v>218</v>
      </c>
    </row>
    <row r="3" spans="1:4" s="4" customFormat="1" ht="14.25">
      <c r="A3" s="9" t="s">
        <v>10</v>
      </c>
      <c r="B3" s="42"/>
      <c r="C3" s="44"/>
      <c r="D3" s="41"/>
    </row>
    <row r="4" spans="1:4" s="25" customFormat="1">
      <c r="A4" s="11" t="s">
        <v>77</v>
      </c>
      <c r="B4" s="144">
        <f>IF(SUM(B5:B55)='MOE in TANF Summary'!B5+'MOE SSP Summary'!B5,SUM(B5:B55),"ERROR")</f>
        <v>15440768860</v>
      </c>
      <c r="C4" s="144">
        <f>SUM(C5:C55)</f>
        <v>4682701982</v>
      </c>
      <c r="D4" s="144">
        <f>SUM(D5:D55)</f>
        <v>10758066878</v>
      </c>
    </row>
    <row r="5" spans="1:4" s="25" customFormat="1">
      <c r="A5" s="12" t="s">
        <v>11</v>
      </c>
      <c r="B5" s="144">
        <f>'MOE in TANF Summary'!B6+'MOE SSP Summary'!B6</f>
        <v>75025160</v>
      </c>
      <c r="C5" s="144">
        <f>'MOE in TANF Summary'!C6+'MOE SSP Summary'!C6</f>
        <v>4987070</v>
      </c>
      <c r="D5" s="144">
        <f>'MOE in TANF Summary'!D6+'MOE SSP Summary'!D6</f>
        <v>70038090</v>
      </c>
    </row>
    <row r="6" spans="1:4" s="25" customFormat="1">
      <c r="A6" s="12" t="s">
        <v>12</v>
      </c>
      <c r="B6" s="144">
        <f>'MOE in TANF Summary'!B7+'MOE SSP Summary'!B7</f>
        <v>37814867</v>
      </c>
      <c r="C6" s="144">
        <f>'MOE in TANF Summary'!C7+'MOE SSP Summary'!C7</f>
        <v>35131707</v>
      </c>
      <c r="D6" s="144">
        <f>'MOE in TANF Summary'!D7+'MOE SSP Summary'!D7</f>
        <v>2683160</v>
      </c>
    </row>
    <row r="7" spans="1:4" s="25" customFormat="1">
      <c r="A7" s="12" t="s">
        <v>13</v>
      </c>
      <c r="B7" s="144">
        <f>'MOE in TANF Summary'!B8+'MOE SSP Summary'!B8</f>
        <v>124139199</v>
      </c>
      <c r="C7" s="144">
        <f>'MOE in TANF Summary'!C8+'MOE SSP Summary'!C8</f>
        <v>5441</v>
      </c>
      <c r="D7" s="144">
        <f>'MOE in TANF Summary'!D8+'MOE SSP Summary'!D8</f>
        <v>124133758</v>
      </c>
    </row>
    <row r="8" spans="1:4" s="25" customFormat="1">
      <c r="A8" s="12" t="s">
        <v>14</v>
      </c>
      <c r="B8" s="144">
        <f>'MOE in TANF Summary'!B9+'MOE SSP Summary'!B9</f>
        <v>117107604</v>
      </c>
      <c r="C8" s="144">
        <f>'MOE in TANF Summary'!C9+'MOE SSP Summary'!C9</f>
        <v>0</v>
      </c>
      <c r="D8" s="144">
        <f>'MOE in TANF Summary'!D9+'MOE SSP Summary'!D9</f>
        <v>117107604</v>
      </c>
    </row>
    <row r="9" spans="1:4" s="25" customFormat="1">
      <c r="A9" s="12" t="s">
        <v>15</v>
      </c>
      <c r="B9" s="144">
        <f>'MOE in TANF Summary'!B10+'MOE SSP Summary'!B10</f>
        <v>3217214300</v>
      </c>
      <c r="C9" s="144">
        <f>'MOE in TANF Summary'!C10+'MOE SSP Summary'!C10</f>
        <v>2086658601</v>
      </c>
      <c r="D9" s="144">
        <f>'MOE in TANF Summary'!D10+'MOE SSP Summary'!D10</f>
        <v>1130555699</v>
      </c>
    </row>
    <row r="10" spans="1:4" s="25" customFormat="1">
      <c r="A10" s="12" t="s">
        <v>16</v>
      </c>
      <c r="B10" s="144">
        <f>'MOE in TANF Summary'!B11+'MOE SSP Summary'!B11</f>
        <v>142034449</v>
      </c>
      <c r="C10" s="144">
        <f>'MOE in TANF Summary'!C11+'MOE SSP Summary'!C11</f>
        <v>3584229</v>
      </c>
      <c r="D10" s="144">
        <f>'MOE in TANF Summary'!D11+'MOE SSP Summary'!D11</f>
        <v>138450220</v>
      </c>
    </row>
    <row r="11" spans="1:4" s="25" customFormat="1">
      <c r="A11" s="12" t="s">
        <v>17</v>
      </c>
      <c r="B11" s="144">
        <f>'MOE in TANF Summary'!B12+'MOE SSP Summary'!B12</f>
        <v>237083101</v>
      </c>
      <c r="C11" s="144">
        <f>'MOE in TANF Summary'!C12+'MOE SSP Summary'!C12</f>
        <v>93280814</v>
      </c>
      <c r="D11" s="144">
        <f>'MOE in TANF Summary'!D12+'MOE SSP Summary'!D12</f>
        <v>143802287</v>
      </c>
    </row>
    <row r="12" spans="1:4" s="25" customFormat="1">
      <c r="A12" s="12" t="s">
        <v>18</v>
      </c>
      <c r="B12" s="144">
        <f>'MOE in TANF Summary'!B13+'MOE SSP Summary'!B13</f>
        <v>47712082</v>
      </c>
      <c r="C12" s="144">
        <f>'MOE in TANF Summary'!C13+'MOE SSP Summary'!C13</f>
        <v>18163898</v>
      </c>
      <c r="D12" s="144">
        <f>'MOE in TANF Summary'!D13+'MOE SSP Summary'!D13</f>
        <v>29548184</v>
      </c>
    </row>
    <row r="13" spans="1:4" s="25" customFormat="1">
      <c r="A13" s="12" t="s">
        <v>19</v>
      </c>
      <c r="B13" s="144">
        <f>'MOE in TANF Summary'!B14+'MOE SSP Summary'!B14</f>
        <v>142367333</v>
      </c>
      <c r="C13" s="144">
        <f>'MOE in TANF Summary'!C14+'MOE SSP Summary'!C14</f>
        <v>53313570</v>
      </c>
      <c r="D13" s="144">
        <f>'MOE in TANF Summary'!D14+'MOE SSP Summary'!D14</f>
        <v>89053763</v>
      </c>
    </row>
    <row r="14" spans="1:4" s="25" customFormat="1">
      <c r="A14" s="12" t="s">
        <v>20</v>
      </c>
      <c r="B14" s="144">
        <f>'MOE in TANF Summary'!B15+'MOE SSP Summary'!B15</f>
        <v>406238491</v>
      </c>
      <c r="C14" s="144">
        <f>'MOE in TANF Summary'!C15+'MOE SSP Summary'!C15</f>
        <v>142309328</v>
      </c>
      <c r="D14" s="144">
        <f>'MOE in TANF Summary'!D15+'MOE SSP Summary'!D15</f>
        <v>263929163</v>
      </c>
    </row>
    <row r="15" spans="1:4" s="25" customFormat="1">
      <c r="A15" s="12" t="s">
        <v>21</v>
      </c>
      <c r="B15" s="144">
        <f>'MOE in TANF Summary'!B16+'MOE SSP Summary'!B16</f>
        <v>173368527</v>
      </c>
      <c r="C15" s="144">
        <f>'MOE in TANF Summary'!C16+'MOE SSP Summary'!C16</f>
        <v>24990754</v>
      </c>
      <c r="D15" s="144">
        <f>'MOE in TANF Summary'!D16+'MOE SSP Summary'!D16</f>
        <v>148377773</v>
      </c>
    </row>
    <row r="16" spans="1:4" s="25" customFormat="1">
      <c r="A16" s="12" t="s">
        <v>22</v>
      </c>
      <c r="B16" s="144">
        <f>'MOE in TANF Summary'!B17+'MOE SSP Summary'!B17</f>
        <v>235107059</v>
      </c>
      <c r="C16" s="144">
        <f>'MOE in TANF Summary'!C17+'MOE SSP Summary'!C17</f>
        <v>39480658</v>
      </c>
      <c r="D16" s="144">
        <f>'MOE in TANF Summary'!D17+'MOE SSP Summary'!D17</f>
        <v>195626401</v>
      </c>
    </row>
    <row r="17" spans="1:4" s="25" customFormat="1">
      <c r="A17" s="12" t="s">
        <v>23</v>
      </c>
      <c r="B17" s="144">
        <f>'MOE in TANF Summary'!B18+'MOE SSP Summary'!B18</f>
        <v>13025379</v>
      </c>
      <c r="C17" s="144">
        <f>'MOE in TANF Summary'!C18+'MOE SSP Summary'!C18</f>
        <v>5045438</v>
      </c>
      <c r="D17" s="144">
        <f>'MOE in TANF Summary'!D18+'MOE SSP Summary'!D18</f>
        <v>7979941</v>
      </c>
    </row>
    <row r="18" spans="1:4" s="25" customFormat="1">
      <c r="A18" s="12" t="s">
        <v>24</v>
      </c>
      <c r="B18" s="144">
        <f>'MOE in TANF Summary'!B19+'MOE SSP Summary'!B19</f>
        <v>706202810</v>
      </c>
      <c r="C18" s="144">
        <f>'MOE in TANF Summary'!C19+'MOE SSP Summary'!C19</f>
        <v>38143840</v>
      </c>
      <c r="D18" s="144">
        <f>'MOE in TANF Summary'!D19+'MOE SSP Summary'!D19</f>
        <v>668058970</v>
      </c>
    </row>
    <row r="19" spans="1:4" s="25" customFormat="1">
      <c r="A19" s="12" t="s">
        <v>25</v>
      </c>
      <c r="B19" s="144">
        <f>'MOE in TANF Summary'!B20+'MOE SSP Summary'!B20</f>
        <v>156354268</v>
      </c>
      <c r="C19" s="144">
        <f>'MOE in TANF Summary'!C20+'MOE SSP Summary'!C20</f>
        <v>0</v>
      </c>
      <c r="D19" s="144">
        <f>'MOE in TANF Summary'!D20+'MOE SSP Summary'!D20</f>
        <v>156354268</v>
      </c>
    </row>
    <row r="20" spans="1:4" s="25" customFormat="1">
      <c r="A20" s="12" t="s">
        <v>26</v>
      </c>
      <c r="B20" s="144">
        <f>'MOE in TANF Summary'!B21+'MOE SSP Summary'!B21</f>
        <v>79823274</v>
      </c>
      <c r="C20" s="144">
        <f>'MOE in TANF Summary'!C21+'MOE SSP Summary'!C21</f>
        <v>47495686</v>
      </c>
      <c r="D20" s="144">
        <f>'MOE in TANF Summary'!D21+'MOE SSP Summary'!D21</f>
        <v>32327588</v>
      </c>
    </row>
    <row r="21" spans="1:4" s="25" customFormat="1">
      <c r="A21" s="12" t="s">
        <v>27</v>
      </c>
      <c r="B21" s="144">
        <f>'MOE in TANF Summary'!B22+'MOE SSP Summary'!B22</f>
        <v>122877263</v>
      </c>
      <c r="C21" s="144">
        <f>'MOE in TANF Summary'!C22+'MOE SSP Summary'!C22</f>
        <v>45228889</v>
      </c>
      <c r="D21" s="144">
        <f>'MOE in TANF Summary'!D22+'MOE SSP Summary'!D22</f>
        <v>77648374</v>
      </c>
    </row>
    <row r="22" spans="1:4" s="25" customFormat="1">
      <c r="A22" s="12" t="s">
        <v>28</v>
      </c>
      <c r="B22" s="144">
        <f>'MOE in TANF Summary'!B23+'MOE SSP Summary'!B23</f>
        <v>91938927</v>
      </c>
      <c r="C22" s="144">
        <f>'MOE in TANF Summary'!C23+'MOE SSP Summary'!C23</f>
        <v>56783929</v>
      </c>
      <c r="D22" s="144">
        <f>'MOE in TANF Summary'!D23+'MOE SSP Summary'!D23</f>
        <v>35154998</v>
      </c>
    </row>
    <row r="23" spans="1:4" s="25" customFormat="1">
      <c r="A23" s="12" t="s">
        <v>29</v>
      </c>
      <c r="B23" s="144">
        <f>'MOE in TANF Summary'!B24+'MOE SSP Summary'!B24</f>
        <v>64244589</v>
      </c>
      <c r="C23" s="144">
        <f>'MOE in TANF Summary'!C24+'MOE SSP Summary'!C24</f>
        <v>0</v>
      </c>
      <c r="D23" s="144">
        <f>'MOE in TANF Summary'!D24+'MOE SSP Summary'!D24</f>
        <v>64244589</v>
      </c>
    </row>
    <row r="24" spans="1:4" s="25" customFormat="1">
      <c r="A24" s="12" t="s">
        <v>30</v>
      </c>
      <c r="B24" s="144">
        <f>'MOE in TANF Summary'!B25+'MOE SSP Summary'!B25</f>
        <v>48165755</v>
      </c>
      <c r="C24" s="144">
        <f>'MOE in TANF Summary'!C25+'MOE SSP Summary'!C25</f>
        <v>41344226</v>
      </c>
      <c r="D24" s="144">
        <f>'MOE in TANF Summary'!D25+'MOE SSP Summary'!D25</f>
        <v>6821529</v>
      </c>
    </row>
    <row r="25" spans="1:4" s="25" customFormat="1">
      <c r="A25" s="12" t="s">
        <v>31</v>
      </c>
      <c r="B25" s="144">
        <f>'MOE in TANF Summary'!B26+'MOE SSP Summary'!B26</f>
        <v>234402738</v>
      </c>
      <c r="C25" s="144">
        <f>'MOE in TANF Summary'!C26+'MOE SSP Summary'!C26</f>
        <v>7265184</v>
      </c>
      <c r="D25" s="144">
        <f>'MOE in TANF Summary'!D26+'MOE SSP Summary'!D26</f>
        <v>227137554</v>
      </c>
    </row>
    <row r="26" spans="1:4" s="25" customFormat="1">
      <c r="A26" s="12" t="s">
        <v>32</v>
      </c>
      <c r="B26" s="144">
        <f>'MOE in TANF Summary'!B27+'MOE SSP Summary'!B27</f>
        <v>677527226</v>
      </c>
      <c r="C26" s="144">
        <f>'MOE in TANF Summary'!C27+'MOE SSP Summary'!C27</f>
        <v>327505556</v>
      </c>
      <c r="D26" s="144">
        <f>'MOE in TANF Summary'!D27+'MOE SSP Summary'!D27</f>
        <v>350021670</v>
      </c>
    </row>
    <row r="27" spans="1:4" s="25" customFormat="1">
      <c r="A27" s="12" t="s">
        <v>33</v>
      </c>
      <c r="B27" s="144">
        <f>'MOE in TANF Summary'!B28+'MOE SSP Summary'!B28</f>
        <v>711509889</v>
      </c>
      <c r="C27" s="144">
        <f>'MOE in TANF Summary'!C28+'MOE SSP Summary'!C28</f>
        <v>92867719</v>
      </c>
      <c r="D27" s="144">
        <f>'MOE in TANF Summary'!D28+'MOE SSP Summary'!D28</f>
        <v>618642170</v>
      </c>
    </row>
    <row r="28" spans="1:4" s="25" customFormat="1">
      <c r="A28" s="12" t="s">
        <v>34</v>
      </c>
      <c r="B28" s="144">
        <f>'MOE in TANF Summary'!B29+'MOE SSP Summary'!B29</f>
        <v>233459387</v>
      </c>
      <c r="C28" s="144">
        <f>'MOE in TANF Summary'!C29+'MOE SSP Summary'!C29</f>
        <v>52828138</v>
      </c>
      <c r="D28" s="144">
        <f>'MOE in TANF Summary'!D29+'MOE SSP Summary'!D29</f>
        <v>180631249</v>
      </c>
    </row>
    <row r="29" spans="1:4" s="25" customFormat="1">
      <c r="A29" s="12" t="s">
        <v>35</v>
      </c>
      <c r="B29" s="144">
        <f>'MOE in TANF Summary'!B30+'MOE SSP Summary'!B30</f>
        <v>21724308</v>
      </c>
      <c r="C29" s="144">
        <f>'MOE in TANF Summary'!C30+'MOE SSP Summary'!C30</f>
        <v>8009503</v>
      </c>
      <c r="D29" s="144">
        <f>'MOE in TANF Summary'!D30+'MOE SSP Summary'!D30</f>
        <v>13714805</v>
      </c>
    </row>
    <row r="30" spans="1:4" s="25" customFormat="1">
      <c r="A30" s="12" t="s">
        <v>36</v>
      </c>
      <c r="B30" s="144">
        <f>'MOE in TANF Summary'!B31+'MOE SSP Summary'!B31</f>
        <v>132929242</v>
      </c>
      <c r="C30" s="144">
        <f>'MOE in TANF Summary'!C31+'MOE SSP Summary'!C31</f>
        <v>56472819</v>
      </c>
      <c r="D30" s="144">
        <f>'MOE in TANF Summary'!D31+'MOE SSP Summary'!D31</f>
        <v>76456423</v>
      </c>
    </row>
    <row r="31" spans="1:4" s="25" customFormat="1">
      <c r="A31" s="12" t="s">
        <v>37</v>
      </c>
      <c r="B31" s="144">
        <f>'MOE in TANF Summary'!B32+'MOE SSP Summary'!B32</f>
        <v>14415922</v>
      </c>
      <c r="C31" s="144">
        <f>'MOE in TANF Summary'!C32+'MOE SSP Summary'!C32</f>
        <v>1313990</v>
      </c>
      <c r="D31" s="144">
        <f>'MOE in TANF Summary'!D32+'MOE SSP Summary'!D32</f>
        <v>13101932</v>
      </c>
    </row>
    <row r="32" spans="1:4" s="25" customFormat="1">
      <c r="A32" s="12" t="s">
        <v>38</v>
      </c>
      <c r="B32" s="144">
        <f>'MOE in TANF Summary'!B33+'MOE SSP Summary'!B33</f>
        <v>58787369</v>
      </c>
      <c r="C32" s="144">
        <f>'MOE in TANF Summary'!C33+'MOE SSP Summary'!C33</f>
        <v>9376027</v>
      </c>
      <c r="D32" s="144">
        <f>'MOE in TANF Summary'!D33+'MOE SSP Summary'!D33</f>
        <v>49411342</v>
      </c>
    </row>
    <row r="33" spans="1:4" s="25" customFormat="1">
      <c r="A33" s="12" t="s">
        <v>39</v>
      </c>
      <c r="B33" s="144">
        <f>'MOE in TANF Summary'!B34+'MOE SSP Summary'!B34</f>
        <v>63225403</v>
      </c>
      <c r="C33" s="144">
        <f>'MOE in TANF Summary'!C34+'MOE SSP Summary'!C34</f>
        <v>21118595</v>
      </c>
      <c r="D33" s="144">
        <f>'MOE in TANF Summary'!D34+'MOE SSP Summary'!D34</f>
        <v>42106808</v>
      </c>
    </row>
    <row r="34" spans="1:4" s="25" customFormat="1">
      <c r="A34" s="12" t="s">
        <v>40</v>
      </c>
      <c r="B34" s="144">
        <f>'MOE in TANF Summary'!B35+'MOE SSP Summary'!B35</f>
        <v>37865410</v>
      </c>
      <c r="C34" s="144">
        <f>'MOE in TANF Summary'!C35+'MOE SSP Summary'!C35</f>
        <v>18547663</v>
      </c>
      <c r="D34" s="144">
        <f>'MOE in TANF Summary'!D35+'MOE SSP Summary'!D35</f>
        <v>19317747</v>
      </c>
    </row>
    <row r="35" spans="1:4" s="25" customFormat="1">
      <c r="A35" s="12" t="s">
        <v>41</v>
      </c>
      <c r="B35" s="144">
        <f>'MOE in TANF Summary'!B36+'MOE SSP Summary'!B36</f>
        <v>880351980</v>
      </c>
      <c r="C35" s="144">
        <f>'MOE in TANF Summary'!C36+'MOE SSP Summary'!C36</f>
        <v>140039140</v>
      </c>
      <c r="D35" s="144">
        <f>'MOE in TANF Summary'!D36+'MOE SSP Summary'!D36</f>
        <v>740312840</v>
      </c>
    </row>
    <row r="36" spans="1:4" s="25" customFormat="1">
      <c r="A36" s="12" t="s">
        <v>42</v>
      </c>
      <c r="B36" s="144">
        <f>'MOE in TANF Summary'!B37+'MOE SSP Summary'!B37</f>
        <v>90295966</v>
      </c>
      <c r="C36" s="144">
        <f>'MOE in TANF Summary'!C37+'MOE SSP Summary'!C37</f>
        <v>284641</v>
      </c>
      <c r="D36" s="144">
        <f>'MOE in TANF Summary'!D37+'MOE SSP Summary'!D37</f>
        <v>90011325</v>
      </c>
    </row>
    <row r="37" spans="1:4" s="25" customFormat="1">
      <c r="A37" s="12" t="s">
        <v>43</v>
      </c>
      <c r="B37" s="144">
        <f>'MOE in TANF Summary'!B38+'MOE SSP Summary'!B38</f>
        <v>2708919151</v>
      </c>
      <c r="C37" s="144">
        <f>'MOE in TANF Summary'!C38+'MOE SSP Summary'!C38</f>
        <v>494109590</v>
      </c>
      <c r="D37" s="144">
        <f>'MOE in TANF Summary'!D38+'MOE SSP Summary'!D38</f>
        <v>2214809561</v>
      </c>
    </row>
    <row r="38" spans="1:4" s="25" customFormat="1">
      <c r="A38" s="12" t="s">
        <v>44</v>
      </c>
      <c r="B38" s="144">
        <f>'MOE in TANF Summary'!B39+'MOE SSP Summary'!B39</f>
        <v>314570006</v>
      </c>
      <c r="C38" s="144">
        <f>'MOE in TANF Summary'!C39+'MOE SSP Summary'!C39</f>
        <v>0</v>
      </c>
      <c r="D38" s="144">
        <f>'MOE in TANF Summary'!D39+'MOE SSP Summary'!D39</f>
        <v>314570006</v>
      </c>
    </row>
    <row r="39" spans="1:4" s="25" customFormat="1">
      <c r="A39" s="12" t="s">
        <v>45</v>
      </c>
      <c r="B39" s="144">
        <f>'MOE in TANF Summary'!B40+'MOE SSP Summary'!B40</f>
        <v>9069286</v>
      </c>
      <c r="C39" s="144">
        <f>'MOE in TANF Summary'!C40+'MOE SSP Summary'!C40</f>
        <v>7897855</v>
      </c>
      <c r="D39" s="144">
        <f>'MOE in TANF Summary'!D40+'MOE SSP Summary'!D40</f>
        <v>1171431</v>
      </c>
    </row>
    <row r="40" spans="1:4" s="25" customFormat="1">
      <c r="A40" s="12" t="s">
        <v>46</v>
      </c>
      <c r="B40" s="144">
        <f>'MOE in TANF Summary'!B41+'MOE SSP Summary'!B41</f>
        <v>469426142</v>
      </c>
      <c r="C40" s="144">
        <f>'MOE in TANF Summary'!C41+'MOE SSP Summary'!C41</f>
        <v>138792874</v>
      </c>
      <c r="D40" s="144">
        <f>'MOE in TANF Summary'!D41+'MOE SSP Summary'!D41</f>
        <v>330633268</v>
      </c>
    </row>
    <row r="41" spans="1:4" s="25" customFormat="1">
      <c r="A41" s="12" t="s">
        <v>47</v>
      </c>
      <c r="B41" s="144">
        <f>'MOE in TANF Summary'!B42+'MOE SSP Summary'!B42</f>
        <v>60119714</v>
      </c>
      <c r="C41" s="144">
        <f>'MOE in TANF Summary'!C42+'MOE SSP Summary'!C42</f>
        <v>33988612</v>
      </c>
      <c r="D41" s="144">
        <f>'MOE in TANF Summary'!D42+'MOE SSP Summary'!D42</f>
        <v>26131102</v>
      </c>
    </row>
    <row r="42" spans="1:4" s="25" customFormat="1">
      <c r="A42" s="12" t="s">
        <v>48</v>
      </c>
      <c r="B42" s="144">
        <f>'MOE in TANF Summary'!B43+'MOE SSP Summary'!B43</f>
        <v>167450501</v>
      </c>
      <c r="C42" s="144">
        <f>'MOE in TANF Summary'!C43+'MOE SSP Summary'!C43</f>
        <v>96847839</v>
      </c>
      <c r="D42" s="144">
        <f>'MOE in TANF Summary'!D43+'MOE SSP Summary'!D43</f>
        <v>70602662</v>
      </c>
    </row>
    <row r="43" spans="1:4" s="25" customFormat="1">
      <c r="A43" s="12" t="s">
        <v>49</v>
      </c>
      <c r="B43" s="144">
        <f>'MOE in TANF Summary'!B44+'MOE SSP Summary'!B44</f>
        <v>417946379</v>
      </c>
      <c r="C43" s="144">
        <f>'MOE in TANF Summary'!C44+'MOE SSP Summary'!C44</f>
        <v>30937034</v>
      </c>
      <c r="D43" s="144">
        <f>'MOE in TANF Summary'!D44+'MOE SSP Summary'!D44</f>
        <v>387009345</v>
      </c>
    </row>
    <row r="44" spans="1:4" s="25" customFormat="1">
      <c r="A44" s="12" t="s">
        <v>50</v>
      </c>
      <c r="B44" s="144">
        <f>'MOE in TANF Summary'!B45+'MOE SSP Summary'!B45</f>
        <v>64564151</v>
      </c>
      <c r="C44" s="144">
        <f>'MOE in TANF Summary'!C45+'MOE SSP Summary'!C45</f>
        <v>1376232</v>
      </c>
      <c r="D44" s="144">
        <f>'MOE in TANF Summary'!D45+'MOE SSP Summary'!D45</f>
        <v>63187919</v>
      </c>
    </row>
    <row r="45" spans="1:4" s="25" customFormat="1">
      <c r="A45" s="12" t="s">
        <v>51</v>
      </c>
      <c r="B45" s="144">
        <f>'MOE in TANF Summary'!B46+'MOE SSP Summary'!B46</f>
        <v>132522472</v>
      </c>
      <c r="C45" s="144">
        <f>'MOE in TANF Summary'!C46+'MOE SSP Summary'!C46</f>
        <v>1240194</v>
      </c>
      <c r="D45" s="144">
        <f>'MOE in TANF Summary'!D46+'MOE SSP Summary'!D46</f>
        <v>131282278</v>
      </c>
    </row>
    <row r="46" spans="1:4" s="25" customFormat="1">
      <c r="A46" s="12" t="s">
        <v>52</v>
      </c>
      <c r="B46" s="144">
        <f>'MOE in TANF Summary'!B47+'MOE SSP Summary'!B47</f>
        <v>8540000</v>
      </c>
      <c r="C46" s="144">
        <f>'MOE in TANF Summary'!C47+'MOE SSP Summary'!C47</f>
        <v>6015753</v>
      </c>
      <c r="D46" s="144">
        <f>'MOE in TANF Summary'!D47+'MOE SSP Summary'!D47</f>
        <v>2524247</v>
      </c>
    </row>
    <row r="47" spans="1:4" s="25" customFormat="1">
      <c r="A47" s="12" t="s">
        <v>53</v>
      </c>
      <c r="B47" s="144">
        <f>'MOE in TANF Summary'!B48+'MOE SSP Summary'!B48</f>
        <v>145301840</v>
      </c>
      <c r="C47" s="144">
        <f>'MOE in TANF Summary'!C48+'MOE SSP Summary'!C48</f>
        <v>22066417</v>
      </c>
      <c r="D47" s="144">
        <f>'MOE in TANF Summary'!D48+'MOE SSP Summary'!D48</f>
        <v>123235423</v>
      </c>
    </row>
    <row r="48" spans="1:4" s="25" customFormat="1">
      <c r="A48" s="12" t="s">
        <v>54</v>
      </c>
      <c r="B48" s="144">
        <f>'MOE in TANF Summary'!B49+'MOE SSP Summary'!B49</f>
        <v>260434799</v>
      </c>
      <c r="C48" s="144">
        <f>'MOE in TANF Summary'!C49+'MOE SSP Summary'!C49</f>
        <v>62866243</v>
      </c>
      <c r="D48" s="144">
        <f>'MOE in TANF Summary'!D49+'MOE SSP Summary'!D49</f>
        <v>197568556</v>
      </c>
    </row>
    <row r="49" spans="1:4" s="25" customFormat="1">
      <c r="A49" s="12" t="s">
        <v>55</v>
      </c>
      <c r="B49" s="144">
        <f>'MOE in TANF Summary'!B50+'MOE SSP Summary'!B50</f>
        <v>30375498</v>
      </c>
      <c r="C49" s="144">
        <f>'MOE in TANF Summary'!C50+'MOE SSP Summary'!C50</f>
        <v>4249108</v>
      </c>
      <c r="D49" s="144">
        <f>'MOE in TANF Summary'!D50+'MOE SSP Summary'!D50</f>
        <v>26126390</v>
      </c>
    </row>
    <row r="50" spans="1:4" s="25" customFormat="1">
      <c r="A50" s="12" t="s">
        <v>56</v>
      </c>
      <c r="B50" s="144">
        <f>'MOE in TANF Summary'!B51+'MOE SSP Summary'!B51</f>
        <v>39648039</v>
      </c>
      <c r="C50" s="144">
        <f>'MOE in TANF Summary'!C51+'MOE SSP Summary'!C51</f>
        <v>20106643</v>
      </c>
      <c r="D50" s="144">
        <f>'MOE in TANF Summary'!D51+'MOE SSP Summary'!D51</f>
        <v>19541396</v>
      </c>
    </row>
    <row r="51" spans="1:4" s="25" customFormat="1">
      <c r="A51" s="12" t="s">
        <v>57</v>
      </c>
      <c r="B51" s="144">
        <f>'MOE in TANF Summary'!B52+'MOE SSP Summary'!B52</f>
        <v>141465586</v>
      </c>
      <c r="C51" s="144">
        <f>'MOE in TANF Summary'!C52+'MOE SSP Summary'!C52</f>
        <v>49369483</v>
      </c>
      <c r="D51" s="144">
        <f>'MOE in TANF Summary'!D52+'MOE SSP Summary'!D52</f>
        <v>92096103</v>
      </c>
    </row>
    <row r="52" spans="1:4" s="25" customFormat="1">
      <c r="A52" s="12" t="s">
        <v>58</v>
      </c>
      <c r="B52" s="144">
        <f>'MOE in TANF Summary'!B53+'MOE SSP Summary'!B53</f>
        <v>754060580</v>
      </c>
      <c r="C52" s="144">
        <f>'MOE in TANF Summary'!C53+'MOE SSP Summary'!C53</f>
        <v>97948805</v>
      </c>
      <c r="D52" s="144">
        <f>'MOE in TANF Summary'!D53+'MOE SSP Summary'!D53</f>
        <v>656111775</v>
      </c>
    </row>
    <row r="53" spans="1:4" s="25" customFormat="1">
      <c r="A53" s="12" t="s">
        <v>59</v>
      </c>
      <c r="B53" s="144">
        <f>'MOE in TANF Summary'!B54+'MOE SSP Summary'!B54</f>
        <v>34446446</v>
      </c>
      <c r="C53" s="144">
        <f>'MOE in TANF Summary'!C54+'MOE SSP Summary'!C54</f>
        <v>29279480</v>
      </c>
      <c r="D53" s="144">
        <f>'MOE in TANF Summary'!D54+'MOE SSP Summary'!D54</f>
        <v>5166966</v>
      </c>
    </row>
    <row r="54" spans="1:4" s="25" customFormat="1">
      <c r="A54" s="12" t="s">
        <v>60</v>
      </c>
      <c r="B54" s="144">
        <f>'MOE in TANF Summary'!B55+'MOE SSP Summary'!B55</f>
        <v>277887190</v>
      </c>
      <c r="C54" s="144">
        <f>'MOE in TANF Summary'!C55+'MOE SSP Summary'!C55</f>
        <v>106442831</v>
      </c>
      <c r="D54" s="144">
        <f>'MOE in TANF Summary'!D55+'MOE SSP Summary'!D55</f>
        <v>171444359</v>
      </c>
    </row>
    <row r="55" spans="1:4" s="25" customFormat="1">
      <c r="A55" s="12" t="s">
        <v>61</v>
      </c>
      <c r="B55" s="144">
        <f>'MOE in TANF Summary'!B56+'MOE SSP Summary'!B56</f>
        <v>9681803</v>
      </c>
      <c r="C55" s="144">
        <f>'MOE in TANF Summary'!C56+'MOE SSP Summary'!C56</f>
        <v>7589936</v>
      </c>
      <c r="D55" s="144">
        <f>'MOE in TANF Summary'!D56+'MOE SSP Summary'!D56</f>
        <v>2091867</v>
      </c>
    </row>
    <row r="56" spans="1:4">
      <c r="D56" s="26"/>
    </row>
  </sheetData>
  <mergeCells count="1">
    <mergeCell ref="A1:D1"/>
  </mergeCells>
  <phoneticPr fontId="12" type="noConversion"/>
  <pageMargins left="0.7" right="0.7" top="0.75" bottom="0.75" header="0.3" footer="0.3"/>
  <pageSetup scale="83" orientation="portrait" r:id="rId1"/>
  <extLst>
    <ext xmlns:mx="http://schemas.microsoft.com/office/mac/excel/2008/main" uri="http://schemas.microsoft.com/office/mac/excel/2008/main">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H56"/>
  <sheetViews>
    <sheetView workbookViewId="0">
      <selection activeCell="D11" sqref="D11"/>
    </sheetView>
  </sheetViews>
  <sheetFormatPr defaultColWidth="8.85546875" defaultRowHeight="15"/>
  <cols>
    <col min="1" max="1" width="20.7109375" bestFit="1" customWidth="1"/>
    <col min="2" max="2" width="16.140625" bestFit="1" customWidth="1"/>
    <col min="3" max="3" width="16.7109375" bestFit="1" customWidth="1"/>
    <col min="4" max="4" width="14" bestFit="1" customWidth="1"/>
    <col min="5" max="5" width="15.7109375" customWidth="1"/>
    <col min="6" max="6" width="11.42578125" customWidth="1"/>
  </cols>
  <sheetData>
    <row r="1" spans="1:8">
      <c r="A1" s="538" t="s">
        <v>97</v>
      </c>
      <c r="B1" s="539"/>
      <c r="C1" s="539"/>
      <c r="D1" s="539"/>
      <c r="E1" s="539"/>
      <c r="F1" s="522"/>
    </row>
    <row r="2" spans="1:8">
      <c r="A2" s="536" t="s">
        <v>10</v>
      </c>
      <c r="B2" s="27"/>
      <c r="C2" s="27"/>
      <c r="D2" s="27"/>
      <c r="E2" s="27"/>
      <c r="F2" s="36"/>
    </row>
    <row r="3" spans="1:8" ht="39">
      <c r="A3" s="537"/>
      <c r="B3" s="8" t="s">
        <v>74</v>
      </c>
      <c r="C3" s="8" t="s">
        <v>62</v>
      </c>
      <c r="D3" s="8" t="s">
        <v>63</v>
      </c>
      <c r="E3" s="8" t="s">
        <v>75</v>
      </c>
      <c r="F3" s="37" t="s">
        <v>76</v>
      </c>
    </row>
    <row r="4" spans="1:8">
      <c r="A4" s="537"/>
      <c r="B4" s="8"/>
      <c r="C4" s="8"/>
      <c r="D4" s="8"/>
      <c r="E4" s="8"/>
      <c r="F4" s="37"/>
    </row>
    <row r="5" spans="1:8">
      <c r="A5" s="31" t="s">
        <v>77</v>
      </c>
      <c r="B5" s="139">
        <f>SUM(B6:B56)</f>
        <v>4682701982</v>
      </c>
      <c r="C5" s="139">
        <f>SUM(C6:C56)</f>
        <v>4349517973</v>
      </c>
      <c r="D5" s="139">
        <f>SUM(D6:D56)</f>
        <v>282642653</v>
      </c>
      <c r="E5" s="139">
        <f>SUM(E6:E56)</f>
        <v>50541356</v>
      </c>
      <c r="F5" s="53"/>
      <c r="H5" s="29"/>
    </row>
    <row r="6" spans="1:8">
      <c r="A6" s="31" t="s">
        <v>11</v>
      </c>
      <c r="B6" s="57">
        <f>'MOE in TANF Assistance'!B6+'MOE SSP Assistance'!B6</f>
        <v>4987070</v>
      </c>
      <c r="C6" s="57">
        <f>'MOE in TANF Assistance'!C6+'MOE SSP Assistance'!C6</f>
        <v>0</v>
      </c>
      <c r="D6" s="57">
        <f>'MOE in TANF Assistance'!D6+'MOE SSP Assistance'!D6</f>
        <v>83795</v>
      </c>
      <c r="E6" s="57">
        <f>'MOE in TANF Assistance'!E6+'MOE SSP Assistance'!E6</f>
        <v>4903275</v>
      </c>
      <c r="F6" s="54"/>
      <c r="H6" s="29"/>
    </row>
    <row r="7" spans="1:8">
      <c r="A7" s="18" t="s">
        <v>12</v>
      </c>
      <c r="B7" s="57">
        <f>'MOE in TANF Assistance'!B7+'MOE SSP Assistance'!B7</f>
        <v>35131707</v>
      </c>
      <c r="C7" s="57">
        <f>'MOE in TANF Assistance'!C7+'MOE SSP Assistance'!C7</f>
        <v>31586896</v>
      </c>
      <c r="D7" s="57">
        <f>'MOE in TANF Assistance'!D7+'MOE SSP Assistance'!D7</f>
        <v>3544811</v>
      </c>
      <c r="E7" s="57">
        <f>'MOE in TANF Assistance'!E7+'MOE SSP Assistance'!E7</f>
        <v>0</v>
      </c>
      <c r="F7" s="54"/>
      <c r="H7" s="29"/>
    </row>
    <row r="8" spans="1:8">
      <c r="A8" s="18" t="s">
        <v>13</v>
      </c>
      <c r="B8" s="57">
        <f>'MOE in TANF Assistance'!B8+'MOE SSP Assistance'!B8</f>
        <v>5441</v>
      </c>
      <c r="C8" s="57">
        <f>'MOE in TANF Assistance'!C8+'MOE SSP Assistance'!C8</f>
        <v>0</v>
      </c>
      <c r="D8" s="57">
        <f>'MOE in TANF Assistance'!D8+'MOE SSP Assistance'!D8</f>
        <v>0</v>
      </c>
      <c r="E8" s="57">
        <f>'MOE in TANF Assistance'!E8+'MOE SSP Assistance'!E8</f>
        <v>5441</v>
      </c>
      <c r="F8" s="54"/>
      <c r="H8" s="29"/>
    </row>
    <row r="9" spans="1:8">
      <c r="A9" s="18" t="s">
        <v>14</v>
      </c>
      <c r="B9" s="57">
        <f>'MOE in TANF Assistance'!B9+'MOE SSP Assistance'!B9</f>
        <v>0</v>
      </c>
      <c r="C9" s="57">
        <f>'MOE in TANF Assistance'!C9+'MOE SSP Assistance'!C9</f>
        <v>0</v>
      </c>
      <c r="D9" s="57">
        <f>'MOE in TANF Assistance'!D9+'MOE SSP Assistance'!D9</f>
        <v>0</v>
      </c>
      <c r="E9" s="57">
        <f>'MOE in TANF Assistance'!E9+'MOE SSP Assistance'!E9</f>
        <v>0</v>
      </c>
      <c r="F9" s="54"/>
      <c r="H9" s="29"/>
    </row>
    <row r="10" spans="1:8">
      <c r="A10" s="18" t="s">
        <v>15</v>
      </c>
      <c r="B10" s="57">
        <f>'MOE in TANF Assistance'!B10+'MOE SSP Assistance'!B10</f>
        <v>2086658601</v>
      </c>
      <c r="C10" s="57">
        <f>'MOE in TANF Assistance'!C10+'MOE SSP Assistance'!C10</f>
        <v>2071303266</v>
      </c>
      <c r="D10" s="57">
        <f>'MOE in TANF Assistance'!D10+'MOE SSP Assistance'!D10</f>
        <v>10215783</v>
      </c>
      <c r="E10" s="57">
        <f>'MOE in TANF Assistance'!E10+'MOE SSP Assistance'!E10</f>
        <v>5139552</v>
      </c>
      <c r="F10" s="54"/>
      <c r="H10" s="29"/>
    </row>
    <row r="11" spans="1:8">
      <c r="A11" s="18" t="s">
        <v>16</v>
      </c>
      <c r="B11" s="57">
        <f>'MOE in TANF Assistance'!B11+'MOE SSP Assistance'!B11</f>
        <v>3584229</v>
      </c>
      <c r="C11" s="57">
        <f>'MOE in TANF Assistance'!C11+'MOE SSP Assistance'!C11</f>
        <v>3314370</v>
      </c>
      <c r="D11" s="57">
        <f>'MOE in TANF Assistance'!D11+'MOE SSP Assistance'!D11</f>
        <v>0</v>
      </c>
      <c r="E11" s="57">
        <f>'MOE in TANF Assistance'!E11+'MOE SSP Assistance'!E11</f>
        <v>269859</v>
      </c>
      <c r="F11" s="54"/>
      <c r="H11" s="29"/>
    </row>
    <row r="12" spans="1:8">
      <c r="A12" s="18" t="s">
        <v>17</v>
      </c>
      <c r="B12" s="57">
        <f>'MOE in TANF Assistance'!B12+'MOE SSP Assistance'!B12</f>
        <v>93280814</v>
      </c>
      <c r="C12" s="57">
        <f>'MOE in TANF Assistance'!C12+'MOE SSP Assistance'!C12</f>
        <v>86577814</v>
      </c>
      <c r="D12" s="57">
        <f>'MOE in TANF Assistance'!D12+'MOE SSP Assistance'!D12</f>
        <v>6703000</v>
      </c>
      <c r="E12" s="57">
        <f>'MOE in TANF Assistance'!E12+'MOE SSP Assistance'!E12</f>
        <v>0</v>
      </c>
      <c r="F12" s="54"/>
      <c r="H12" s="29"/>
    </row>
    <row r="13" spans="1:8">
      <c r="A13" s="18" t="s">
        <v>18</v>
      </c>
      <c r="B13" s="57">
        <f>'MOE in TANF Assistance'!B13+'MOE SSP Assistance'!B13</f>
        <v>18163898</v>
      </c>
      <c r="C13" s="57">
        <f>'MOE in TANF Assistance'!C13+'MOE SSP Assistance'!C13</f>
        <v>12352144</v>
      </c>
      <c r="D13" s="57">
        <f>'MOE in TANF Assistance'!D13+'MOE SSP Assistance'!D13</f>
        <v>5811754</v>
      </c>
      <c r="E13" s="57">
        <f>'MOE in TANF Assistance'!E13+'MOE SSP Assistance'!E13</f>
        <v>0</v>
      </c>
      <c r="F13" s="54"/>
      <c r="H13" s="29"/>
    </row>
    <row r="14" spans="1:8">
      <c r="A14" s="18" t="s">
        <v>19</v>
      </c>
      <c r="B14" s="57">
        <f>'MOE in TANF Assistance'!B14+'MOE SSP Assistance'!B14</f>
        <v>53313570</v>
      </c>
      <c r="C14" s="57">
        <f>'MOE in TANF Assistance'!C14+'MOE SSP Assistance'!C14</f>
        <v>43514825</v>
      </c>
      <c r="D14" s="57">
        <f>'MOE in TANF Assistance'!D14+'MOE SSP Assistance'!D14</f>
        <v>8400000</v>
      </c>
      <c r="E14" s="57">
        <f>'MOE in TANF Assistance'!E14+'MOE SSP Assistance'!E14</f>
        <v>1398745</v>
      </c>
      <c r="F14" s="54"/>
      <c r="H14" s="29"/>
    </row>
    <row r="15" spans="1:8">
      <c r="A15" s="18" t="s">
        <v>20</v>
      </c>
      <c r="B15" s="57">
        <f>'MOE in TANF Assistance'!B15+'MOE SSP Assistance'!B15</f>
        <v>142309328</v>
      </c>
      <c r="C15" s="57">
        <f>'MOE in TANF Assistance'!C15+'MOE SSP Assistance'!C15</f>
        <v>142309328</v>
      </c>
      <c r="D15" s="57">
        <f>'MOE in TANF Assistance'!D15+'MOE SSP Assistance'!D15</f>
        <v>0</v>
      </c>
      <c r="E15" s="57">
        <f>'MOE in TANF Assistance'!E15+'MOE SSP Assistance'!E15</f>
        <v>0</v>
      </c>
      <c r="F15" s="54"/>
      <c r="H15" s="29"/>
    </row>
    <row r="16" spans="1:8">
      <c r="A16" s="18" t="s">
        <v>21</v>
      </c>
      <c r="B16" s="57">
        <f>'MOE in TANF Assistance'!B16+'MOE SSP Assistance'!B16</f>
        <v>24990754</v>
      </c>
      <c r="C16" s="57">
        <f>'MOE in TANF Assistance'!C16+'MOE SSP Assistance'!C16</f>
        <v>2804767</v>
      </c>
      <c r="D16" s="57">
        <f>'MOE in TANF Assistance'!D16+'MOE SSP Assistance'!D16</f>
        <v>22182651</v>
      </c>
      <c r="E16" s="57">
        <f>'MOE in TANF Assistance'!E16+'MOE SSP Assistance'!E16</f>
        <v>3336</v>
      </c>
      <c r="F16" s="54"/>
      <c r="H16" s="29"/>
    </row>
    <row r="17" spans="1:8">
      <c r="A17" s="18" t="s">
        <v>22</v>
      </c>
      <c r="B17" s="57">
        <f>'MOE in TANF Assistance'!B17+'MOE SSP Assistance'!B17</f>
        <v>39480658</v>
      </c>
      <c r="C17" s="57">
        <f>'MOE in TANF Assistance'!C17+'MOE SSP Assistance'!C17</f>
        <v>38942381</v>
      </c>
      <c r="D17" s="57">
        <f>'MOE in TANF Assistance'!D17+'MOE SSP Assistance'!D17</f>
        <v>0</v>
      </c>
      <c r="E17" s="57">
        <f>'MOE in TANF Assistance'!E17+'MOE SSP Assistance'!E17</f>
        <v>538277</v>
      </c>
      <c r="F17" s="54"/>
      <c r="H17" s="29"/>
    </row>
    <row r="18" spans="1:8">
      <c r="A18" s="18" t="s">
        <v>23</v>
      </c>
      <c r="B18" s="57">
        <f>'MOE in TANF Assistance'!B18+'MOE SSP Assistance'!B18</f>
        <v>5045438</v>
      </c>
      <c r="C18" s="57">
        <f>'MOE in TANF Assistance'!C18+'MOE SSP Assistance'!C18</f>
        <v>5045438</v>
      </c>
      <c r="D18" s="57">
        <f>'MOE in TANF Assistance'!D18+'MOE SSP Assistance'!D18</f>
        <v>0</v>
      </c>
      <c r="E18" s="57">
        <f>'MOE in TANF Assistance'!E18+'MOE SSP Assistance'!E18</f>
        <v>0</v>
      </c>
      <c r="F18" s="54"/>
      <c r="H18" s="29"/>
    </row>
    <row r="19" spans="1:8">
      <c r="A19" s="18" t="s">
        <v>24</v>
      </c>
      <c r="B19" s="57">
        <f>'MOE in TANF Assistance'!B19+'MOE SSP Assistance'!B19</f>
        <v>38143840</v>
      </c>
      <c r="C19" s="57">
        <f>'MOE in TANF Assistance'!C19+'MOE SSP Assistance'!C19</f>
        <v>37958494</v>
      </c>
      <c r="D19" s="57">
        <f>'MOE in TANF Assistance'!D19+'MOE SSP Assistance'!D19</f>
        <v>0</v>
      </c>
      <c r="E19" s="57">
        <f>'MOE in TANF Assistance'!E19+'MOE SSP Assistance'!E19</f>
        <v>185346</v>
      </c>
      <c r="F19" s="54"/>
      <c r="H19" s="29"/>
    </row>
    <row r="20" spans="1:8">
      <c r="A20" s="18" t="s">
        <v>25</v>
      </c>
      <c r="B20" s="57">
        <f>'MOE in TANF Assistance'!B20+'MOE SSP Assistance'!B20</f>
        <v>0</v>
      </c>
      <c r="C20" s="57">
        <f>'MOE in TANF Assistance'!C20+'MOE SSP Assistance'!C20</f>
        <v>0</v>
      </c>
      <c r="D20" s="57">
        <f>'MOE in TANF Assistance'!D20+'MOE SSP Assistance'!D20</f>
        <v>0</v>
      </c>
      <c r="E20" s="57">
        <f>'MOE in TANF Assistance'!E20+'MOE SSP Assistance'!E20</f>
        <v>0</v>
      </c>
      <c r="F20" s="54"/>
      <c r="H20" s="29"/>
    </row>
    <row r="21" spans="1:8">
      <c r="A21" s="18" t="s">
        <v>26</v>
      </c>
      <c r="B21" s="57">
        <f>'MOE in TANF Assistance'!B21+'MOE SSP Assistance'!B21</f>
        <v>47495686</v>
      </c>
      <c r="C21" s="57">
        <f>'MOE in TANF Assistance'!C21+'MOE SSP Assistance'!C21</f>
        <v>32317420</v>
      </c>
      <c r="D21" s="57">
        <f>'MOE in TANF Assistance'!D21+'MOE SSP Assistance'!D21</f>
        <v>11341764</v>
      </c>
      <c r="E21" s="57">
        <f>'MOE in TANF Assistance'!E21+'MOE SSP Assistance'!E21</f>
        <v>3836502</v>
      </c>
      <c r="F21" s="54"/>
      <c r="H21" s="29"/>
    </row>
    <row r="22" spans="1:8">
      <c r="A22" s="18" t="s">
        <v>27</v>
      </c>
      <c r="B22" s="57">
        <f>'MOE in TANF Assistance'!B22+'MOE SSP Assistance'!B22</f>
        <v>45228889</v>
      </c>
      <c r="C22" s="57">
        <f>'MOE in TANF Assistance'!C22+'MOE SSP Assistance'!C22</f>
        <v>34929163</v>
      </c>
      <c r="D22" s="57">
        <f>'MOE in TANF Assistance'!D22+'MOE SSP Assistance'!D22</f>
        <v>10299726</v>
      </c>
      <c r="E22" s="57">
        <f>'MOE in TANF Assistance'!E22+'MOE SSP Assistance'!E22</f>
        <v>0</v>
      </c>
      <c r="F22" s="54"/>
      <c r="H22" s="29"/>
    </row>
    <row r="23" spans="1:8">
      <c r="A23" s="18" t="s">
        <v>28</v>
      </c>
      <c r="B23" s="57">
        <f>'MOE in TANF Assistance'!B23+'MOE SSP Assistance'!B23</f>
        <v>56783929</v>
      </c>
      <c r="C23" s="57">
        <f>'MOE in TANF Assistance'!C23+'MOE SSP Assistance'!C23</f>
        <v>31854465</v>
      </c>
      <c r="D23" s="57">
        <f>'MOE in TANF Assistance'!D23+'MOE SSP Assistance'!D23</f>
        <v>23722487</v>
      </c>
      <c r="E23" s="57">
        <f>'MOE in TANF Assistance'!E23+'MOE SSP Assistance'!E23</f>
        <v>1206977</v>
      </c>
      <c r="F23" s="54"/>
      <c r="H23" s="29"/>
    </row>
    <row r="24" spans="1:8">
      <c r="A24" s="18" t="s">
        <v>29</v>
      </c>
      <c r="B24" s="57">
        <f>'MOE in TANF Assistance'!B24+'MOE SSP Assistance'!B24</f>
        <v>0</v>
      </c>
      <c r="C24" s="57">
        <f>'MOE in TANF Assistance'!C24+'MOE SSP Assistance'!C24</f>
        <v>0</v>
      </c>
      <c r="D24" s="57">
        <f>'MOE in TANF Assistance'!D24+'MOE SSP Assistance'!D24</f>
        <v>0</v>
      </c>
      <c r="E24" s="57">
        <f>'MOE in TANF Assistance'!E24+'MOE SSP Assistance'!E24</f>
        <v>0</v>
      </c>
      <c r="F24" s="54"/>
      <c r="H24" s="29"/>
    </row>
    <row r="25" spans="1:8">
      <c r="A25" s="18" t="s">
        <v>30</v>
      </c>
      <c r="B25" s="57">
        <f>'MOE in TANF Assistance'!B25+'MOE SSP Assistance'!B25</f>
        <v>41344226</v>
      </c>
      <c r="C25" s="57">
        <f>'MOE in TANF Assistance'!C25+'MOE SSP Assistance'!C25</f>
        <v>35103364</v>
      </c>
      <c r="D25" s="57">
        <f>'MOE in TANF Assistance'!D25+'MOE SSP Assistance'!D25</f>
        <v>2581817</v>
      </c>
      <c r="E25" s="57">
        <f>'MOE in TANF Assistance'!E25+'MOE SSP Assistance'!E25</f>
        <v>3659045</v>
      </c>
      <c r="F25" s="54"/>
      <c r="H25" s="29"/>
    </row>
    <row r="26" spans="1:8">
      <c r="A26" s="18" t="s">
        <v>31</v>
      </c>
      <c r="B26" s="57">
        <f>'MOE in TANF Assistance'!B26+'MOE SSP Assistance'!B26</f>
        <v>7265184</v>
      </c>
      <c r="C26" s="57">
        <f>'MOE in TANF Assistance'!C26+'MOE SSP Assistance'!C26</f>
        <v>7265184</v>
      </c>
      <c r="D26" s="57">
        <f>'MOE in TANF Assistance'!D26+'MOE SSP Assistance'!D26</f>
        <v>0</v>
      </c>
      <c r="E26" s="57">
        <f>'MOE in TANF Assistance'!E26+'MOE SSP Assistance'!E26</f>
        <v>0</v>
      </c>
      <c r="F26" s="54"/>
      <c r="H26" s="29"/>
    </row>
    <row r="27" spans="1:8">
      <c r="A27" s="18" t="s">
        <v>32</v>
      </c>
      <c r="B27" s="57">
        <f>'MOE in TANF Assistance'!B27+'MOE SSP Assistance'!B27</f>
        <v>327505556</v>
      </c>
      <c r="C27" s="57">
        <f>'MOE in TANF Assistance'!C27+'MOE SSP Assistance'!C27</f>
        <v>327505556</v>
      </c>
      <c r="D27" s="57">
        <f>'MOE in TANF Assistance'!D27+'MOE SSP Assistance'!D27</f>
        <v>0</v>
      </c>
      <c r="E27" s="57">
        <f>'MOE in TANF Assistance'!E27+'MOE SSP Assistance'!E27</f>
        <v>0</v>
      </c>
      <c r="F27" s="54"/>
      <c r="H27" s="29"/>
    </row>
    <row r="28" spans="1:8">
      <c r="A28" s="18" t="s">
        <v>33</v>
      </c>
      <c r="B28" s="57">
        <f>'MOE in TANF Assistance'!B28+'MOE SSP Assistance'!B28</f>
        <v>92867719</v>
      </c>
      <c r="C28" s="57">
        <f>'MOE in TANF Assistance'!C28+'MOE SSP Assistance'!C28</f>
        <v>92867719</v>
      </c>
      <c r="D28" s="57">
        <f>'MOE in TANF Assistance'!D28+'MOE SSP Assistance'!D28</f>
        <v>0</v>
      </c>
      <c r="E28" s="57">
        <f>'MOE in TANF Assistance'!E28+'MOE SSP Assistance'!E28</f>
        <v>0</v>
      </c>
      <c r="F28" s="54"/>
      <c r="H28" s="29"/>
    </row>
    <row r="29" spans="1:8">
      <c r="A29" s="18" t="s">
        <v>34</v>
      </c>
      <c r="B29" s="57">
        <f>'MOE in TANF Assistance'!B29+'MOE SSP Assistance'!B29</f>
        <v>52828138</v>
      </c>
      <c r="C29" s="57">
        <f>'MOE in TANF Assistance'!C29+'MOE SSP Assistance'!C29</f>
        <v>52828138</v>
      </c>
      <c r="D29" s="57">
        <f>'MOE in TANF Assistance'!D29+'MOE SSP Assistance'!D29</f>
        <v>0</v>
      </c>
      <c r="E29" s="57">
        <f>'MOE in TANF Assistance'!E29+'MOE SSP Assistance'!E29</f>
        <v>0</v>
      </c>
      <c r="F29" s="54"/>
      <c r="H29" s="29"/>
    </row>
    <row r="30" spans="1:8">
      <c r="A30" s="18" t="s">
        <v>35</v>
      </c>
      <c r="B30" s="57">
        <f>'MOE in TANF Assistance'!B30+'MOE SSP Assistance'!B30</f>
        <v>8009503</v>
      </c>
      <c r="C30" s="57">
        <f>'MOE in TANF Assistance'!C30+'MOE SSP Assistance'!C30</f>
        <v>7438068</v>
      </c>
      <c r="D30" s="57">
        <f>'MOE in TANF Assistance'!D30+'MOE SSP Assistance'!D30</f>
        <v>0</v>
      </c>
      <c r="E30" s="57">
        <f>'MOE in TANF Assistance'!E30+'MOE SSP Assistance'!E30</f>
        <v>571435</v>
      </c>
      <c r="F30" s="54"/>
      <c r="H30" s="29"/>
    </row>
    <row r="31" spans="1:8">
      <c r="A31" s="18" t="s">
        <v>36</v>
      </c>
      <c r="B31" s="57">
        <f>'MOE in TANF Assistance'!B31+'MOE SSP Assistance'!B31</f>
        <v>56472819</v>
      </c>
      <c r="C31" s="57">
        <f>'MOE in TANF Assistance'!C31+'MOE SSP Assistance'!C31</f>
        <v>56472819</v>
      </c>
      <c r="D31" s="57">
        <f>'MOE in TANF Assistance'!D31+'MOE SSP Assistance'!D31</f>
        <v>0</v>
      </c>
      <c r="E31" s="57">
        <f>'MOE in TANF Assistance'!E31+'MOE SSP Assistance'!E31</f>
        <v>0</v>
      </c>
      <c r="F31" s="54"/>
      <c r="H31" s="29"/>
    </row>
    <row r="32" spans="1:8">
      <c r="A32" s="18" t="s">
        <v>37</v>
      </c>
      <c r="B32" s="57">
        <f>'MOE in TANF Assistance'!B32+'MOE SSP Assistance'!B32</f>
        <v>1313990</v>
      </c>
      <c r="C32" s="57">
        <f>'MOE in TANF Assistance'!C32+'MOE SSP Assistance'!C32</f>
        <v>0</v>
      </c>
      <c r="D32" s="57">
        <f>'MOE in TANF Assistance'!D32+'MOE SSP Assistance'!D32</f>
        <v>1313990</v>
      </c>
      <c r="E32" s="57">
        <f>'MOE in TANF Assistance'!E32+'MOE SSP Assistance'!E32</f>
        <v>0</v>
      </c>
      <c r="F32" s="54"/>
      <c r="H32" s="29"/>
    </row>
    <row r="33" spans="1:8">
      <c r="A33" s="18" t="s">
        <v>38</v>
      </c>
      <c r="B33" s="57">
        <f>'MOE in TANF Assistance'!B33+'MOE SSP Assistance'!B33</f>
        <v>9376027</v>
      </c>
      <c r="C33" s="57">
        <f>'MOE in TANF Assistance'!C33+'MOE SSP Assistance'!C33</f>
        <v>9376027</v>
      </c>
      <c r="D33" s="57">
        <f>'MOE in TANF Assistance'!D33+'MOE SSP Assistance'!D33</f>
        <v>0</v>
      </c>
      <c r="E33" s="57">
        <f>'MOE in TANF Assistance'!E33+'MOE SSP Assistance'!E33</f>
        <v>0</v>
      </c>
      <c r="F33" s="54"/>
      <c r="H33" s="29"/>
    </row>
    <row r="34" spans="1:8">
      <c r="A34" s="18" t="s">
        <v>39</v>
      </c>
      <c r="B34" s="57">
        <f>'MOE in TANF Assistance'!B34+'MOE SSP Assistance'!B34</f>
        <v>21118595</v>
      </c>
      <c r="C34" s="57">
        <f>'MOE in TANF Assistance'!C34+'MOE SSP Assistance'!C34</f>
        <v>21118595</v>
      </c>
      <c r="D34" s="57">
        <f>'MOE in TANF Assistance'!D34+'MOE SSP Assistance'!D34</f>
        <v>0</v>
      </c>
      <c r="E34" s="57">
        <f>'MOE in TANF Assistance'!E34+'MOE SSP Assistance'!E34</f>
        <v>0</v>
      </c>
      <c r="F34" s="54"/>
      <c r="H34" s="29"/>
    </row>
    <row r="35" spans="1:8">
      <c r="A35" s="18" t="s">
        <v>40</v>
      </c>
      <c r="B35" s="57">
        <f>'MOE in TANF Assistance'!B35+'MOE SSP Assistance'!B35</f>
        <v>18547663</v>
      </c>
      <c r="C35" s="57">
        <f>'MOE in TANF Assistance'!C35+'MOE SSP Assistance'!C35</f>
        <v>18547663</v>
      </c>
      <c r="D35" s="57">
        <f>'MOE in TANF Assistance'!D35+'MOE SSP Assistance'!D35</f>
        <v>0</v>
      </c>
      <c r="E35" s="57">
        <f>'MOE in TANF Assistance'!E35+'MOE SSP Assistance'!E35</f>
        <v>0</v>
      </c>
      <c r="F35" s="54"/>
      <c r="H35" s="29"/>
    </row>
    <row r="36" spans="1:8">
      <c r="A36" s="18" t="s">
        <v>41</v>
      </c>
      <c r="B36" s="57">
        <f>'MOE in TANF Assistance'!B36+'MOE SSP Assistance'!B36</f>
        <v>140039140</v>
      </c>
      <c r="C36" s="57">
        <f>'MOE in TANF Assistance'!C36+'MOE SSP Assistance'!C36</f>
        <v>106691021</v>
      </c>
      <c r="D36" s="57">
        <f>'MOE in TANF Assistance'!D36+'MOE SSP Assistance'!D36</f>
        <v>26374178</v>
      </c>
      <c r="E36" s="57">
        <f>'MOE in TANF Assistance'!E36+'MOE SSP Assistance'!E36</f>
        <v>6973941</v>
      </c>
      <c r="F36" s="54"/>
      <c r="H36" s="29"/>
    </row>
    <row r="37" spans="1:8">
      <c r="A37" s="18" t="s">
        <v>42</v>
      </c>
      <c r="B37" s="57">
        <f>'MOE in TANF Assistance'!B37+'MOE SSP Assistance'!B37</f>
        <v>284641</v>
      </c>
      <c r="C37" s="57">
        <f>'MOE in TANF Assistance'!C37+'MOE SSP Assistance'!C37</f>
        <v>284641</v>
      </c>
      <c r="D37" s="57">
        <f>'MOE in TANF Assistance'!D37+'MOE SSP Assistance'!D37</f>
        <v>0</v>
      </c>
      <c r="E37" s="57">
        <f>'MOE in TANF Assistance'!E37+'MOE SSP Assistance'!E37</f>
        <v>0</v>
      </c>
      <c r="F37" s="54"/>
      <c r="H37" s="29"/>
    </row>
    <row r="38" spans="1:8">
      <c r="A38" s="18" t="s">
        <v>43</v>
      </c>
      <c r="B38" s="57">
        <f>'MOE in TANF Assistance'!B38+'MOE SSP Assistance'!B38</f>
        <v>494109590</v>
      </c>
      <c r="C38" s="57">
        <f>'MOE in TANF Assistance'!C38+'MOE SSP Assistance'!C38</f>
        <v>392125592</v>
      </c>
      <c r="D38" s="57">
        <f>'MOE in TANF Assistance'!D38+'MOE SSP Assistance'!D38</f>
        <v>101983998</v>
      </c>
      <c r="E38" s="57">
        <f>'MOE in TANF Assistance'!E38+'MOE SSP Assistance'!E38</f>
        <v>0</v>
      </c>
      <c r="F38" s="54"/>
      <c r="H38" s="29"/>
    </row>
    <row r="39" spans="1:8">
      <c r="A39" s="18" t="s">
        <v>44</v>
      </c>
      <c r="B39" s="57">
        <f>'MOE in TANF Assistance'!B39+'MOE SSP Assistance'!B39</f>
        <v>0</v>
      </c>
      <c r="C39" s="57">
        <f>'MOE in TANF Assistance'!C39+'MOE SSP Assistance'!C39</f>
        <v>0</v>
      </c>
      <c r="D39" s="57">
        <f>'MOE in TANF Assistance'!D39+'MOE SSP Assistance'!D39</f>
        <v>0</v>
      </c>
      <c r="E39" s="57">
        <f>'MOE in TANF Assistance'!E39+'MOE SSP Assistance'!E39</f>
        <v>0</v>
      </c>
      <c r="F39" s="54"/>
      <c r="H39" s="29"/>
    </row>
    <row r="40" spans="1:8">
      <c r="A40" s="18" t="s">
        <v>45</v>
      </c>
      <c r="B40" s="57">
        <f>'MOE in TANF Assistance'!B40+'MOE SSP Assistance'!B40</f>
        <v>7897855</v>
      </c>
      <c r="C40" s="57">
        <f>'MOE in TANF Assistance'!C40+'MOE SSP Assistance'!C40</f>
        <v>6442613</v>
      </c>
      <c r="D40" s="57">
        <f>'MOE in TANF Assistance'!D40+'MOE SSP Assistance'!D40</f>
        <v>1017036</v>
      </c>
      <c r="E40" s="57">
        <f>'MOE in TANF Assistance'!E40+'MOE SSP Assistance'!E40</f>
        <v>438206</v>
      </c>
      <c r="F40" s="54"/>
      <c r="H40" s="29"/>
    </row>
    <row r="41" spans="1:8">
      <c r="A41" s="18" t="s">
        <v>46</v>
      </c>
      <c r="B41" s="57">
        <f>'MOE in TANF Assistance'!B41+'MOE SSP Assistance'!B41</f>
        <v>138792874</v>
      </c>
      <c r="C41" s="57">
        <f>'MOE in TANF Assistance'!C41+'MOE SSP Assistance'!C41</f>
        <v>138792874</v>
      </c>
      <c r="D41" s="57">
        <f>'MOE in TANF Assistance'!D41+'MOE SSP Assistance'!D41</f>
        <v>0</v>
      </c>
      <c r="E41" s="57">
        <f>'MOE in TANF Assistance'!E41+'MOE SSP Assistance'!E41</f>
        <v>0</v>
      </c>
      <c r="F41" s="54"/>
      <c r="H41" s="29"/>
    </row>
    <row r="42" spans="1:8">
      <c r="A42" s="18" t="s">
        <v>47</v>
      </c>
      <c r="B42" s="57">
        <f>'MOE in TANF Assistance'!B42+'MOE SSP Assistance'!B42</f>
        <v>33988612</v>
      </c>
      <c r="C42" s="57">
        <f>'MOE in TANF Assistance'!C42+'MOE SSP Assistance'!C42</f>
        <v>10817623</v>
      </c>
      <c r="D42" s="57">
        <f>'MOE in TANF Assistance'!D42+'MOE SSP Assistance'!D42</f>
        <v>10630233</v>
      </c>
      <c r="E42" s="57">
        <f>'MOE in TANF Assistance'!E42+'MOE SSP Assistance'!E42</f>
        <v>12540756</v>
      </c>
      <c r="F42" s="54"/>
      <c r="H42" s="29"/>
    </row>
    <row r="43" spans="1:8">
      <c r="A43" s="18" t="s">
        <v>48</v>
      </c>
      <c r="B43" s="57">
        <f>'MOE in TANF Assistance'!B43+'MOE SSP Assistance'!B43</f>
        <v>96847839</v>
      </c>
      <c r="C43" s="57">
        <f>'MOE in TANF Assistance'!C43+'MOE SSP Assistance'!C43</f>
        <v>80703581</v>
      </c>
      <c r="D43" s="57">
        <f>'MOE in TANF Assistance'!D43+'MOE SSP Assistance'!D43</f>
        <v>13800780</v>
      </c>
      <c r="E43" s="57">
        <f>'MOE in TANF Assistance'!E43+'MOE SSP Assistance'!E43</f>
        <v>2343478</v>
      </c>
      <c r="F43" s="54"/>
      <c r="H43" s="29"/>
    </row>
    <row r="44" spans="1:8">
      <c r="A44" s="18" t="s">
        <v>49</v>
      </c>
      <c r="B44" s="57">
        <f>'MOE in TANF Assistance'!B44+'MOE SSP Assistance'!B44</f>
        <v>30937034</v>
      </c>
      <c r="C44" s="57">
        <f>'MOE in TANF Assistance'!C44+'MOE SSP Assistance'!C44</f>
        <v>30389773</v>
      </c>
      <c r="D44" s="57">
        <f>'MOE in TANF Assistance'!D44+'MOE SSP Assistance'!D44</f>
        <v>0</v>
      </c>
      <c r="E44" s="57">
        <f>'MOE in TANF Assistance'!E44+'MOE SSP Assistance'!E44</f>
        <v>547261</v>
      </c>
      <c r="F44" s="54"/>
      <c r="H44" s="29"/>
    </row>
    <row r="45" spans="1:8">
      <c r="A45" s="18" t="s">
        <v>50</v>
      </c>
      <c r="B45" s="57">
        <f>'MOE in TANF Assistance'!B45+'MOE SSP Assistance'!B45</f>
        <v>1376232</v>
      </c>
      <c r="C45" s="57">
        <f>'MOE in TANF Assistance'!C45+'MOE SSP Assistance'!C45</f>
        <v>459807</v>
      </c>
      <c r="D45" s="57">
        <f>'MOE in TANF Assistance'!D45+'MOE SSP Assistance'!D45</f>
        <v>916425</v>
      </c>
      <c r="E45" s="57">
        <f>'MOE in TANF Assistance'!E45+'MOE SSP Assistance'!E45</f>
        <v>0</v>
      </c>
      <c r="F45" s="54"/>
      <c r="H45" s="29"/>
    </row>
    <row r="46" spans="1:8">
      <c r="A46" s="18" t="s">
        <v>51</v>
      </c>
      <c r="B46" s="57">
        <f>'MOE in TANF Assistance'!B46+'MOE SSP Assistance'!B46</f>
        <v>1240194</v>
      </c>
      <c r="C46" s="57">
        <f>'MOE in TANF Assistance'!C46+'MOE SSP Assistance'!C46</f>
        <v>1240194</v>
      </c>
      <c r="D46" s="57">
        <f>'MOE in TANF Assistance'!D46+'MOE SSP Assistance'!D46</f>
        <v>0</v>
      </c>
      <c r="E46" s="57">
        <f>'MOE in TANF Assistance'!E46+'MOE SSP Assistance'!E46</f>
        <v>0</v>
      </c>
      <c r="F46" s="54"/>
      <c r="H46" s="29"/>
    </row>
    <row r="47" spans="1:8">
      <c r="A47" s="18" t="s">
        <v>52</v>
      </c>
      <c r="B47" s="57">
        <f>'MOE in TANF Assistance'!B47+'MOE SSP Assistance'!B47</f>
        <v>6015753</v>
      </c>
      <c r="C47" s="57">
        <f>'MOE in TANF Assistance'!C47+'MOE SSP Assistance'!C47</f>
        <v>5212839</v>
      </c>
      <c r="D47" s="57">
        <f>'MOE in TANF Assistance'!D47+'MOE SSP Assistance'!D47</f>
        <v>802914</v>
      </c>
      <c r="E47" s="57">
        <f>'MOE in TANF Assistance'!E47+'MOE SSP Assistance'!E47</f>
        <v>0</v>
      </c>
      <c r="F47" s="54"/>
      <c r="H47" s="29"/>
    </row>
    <row r="48" spans="1:8">
      <c r="A48" s="18" t="s">
        <v>53</v>
      </c>
      <c r="B48" s="57">
        <f>'MOE in TANF Assistance'!B48+'MOE SSP Assistance'!B48</f>
        <v>22066417</v>
      </c>
      <c r="C48" s="57">
        <f>'MOE in TANF Assistance'!C48+'MOE SSP Assistance'!C48</f>
        <v>7226975</v>
      </c>
      <c r="D48" s="57">
        <f>'MOE in TANF Assistance'!D48+'MOE SSP Assistance'!D48</f>
        <v>14839442</v>
      </c>
      <c r="E48" s="57">
        <f>'MOE in TANF Assistance'!E48+'MOE SSP Assistance'!E48</f>
        <v>0</v>
      </c>
      <c r="F48" s="54"/>
      <c r="H48" s="29"/>
    </row>
    <row r="49" spans="1:8">
      <c r="A49" s="18" t="s">
        <v>54</v>
      </c>
      <c r="B49" s="57">
        <f>'MOE in TANF Assistance'!B49+'MOE SSP Assistance'!B49</f>
        <v>62866243</v>
      </c>
      <c r="C49" s="57">
        <f>'MOE in TANF Assistance'!C49+'MOE SSP Assistance'!C49</f>
        <v>62851931</v>
      </c>
      <c r="D49" s="57">
        <f>'MOE in TANF Assistance'!D49+'MOE SSP Assistance'!D49</f>
        <v>0</v>
      </c>
      <c r="E49" s="57">
        <f>'MOE in TANF Assistance'!E49+'MOE SSP Assistance'!E49</f>
        <v>14312</v>
      </c>
      <c r="F49" s="54"/>
      <c r="H49" s="29"/>
    </row>
    <row r="50" spans="1:8">
      <c r="A50" s="18" t="s">
        <v>55</v>
      </c>
      <c r="B50" s="57">
        <f>'MOE in TANF Assistance'!B50+'MOE SSP Assistance'!B50</f>
        <v>4249108</v>
      </c>
      <c r="C50" s="57">
        <f>'MOE in TANF Assistance'!C50+'MOE SSP Assistance'!C50</f>
        <v>1412874</v>
      </c>
      <c r="D50" s="57">
        <f>'MOE in TANF Assistance'!D50+'MOE SSP Assistance'!D50</f>
        <v>0</v>
      </c>
      <c r="E50" s="57">
        <f>'MOE in TANF Assistance'!E50+'MOE SSP Assistance'!E50</f>
        <v>2836234</v>
      </c>
      <c r="F50" s="54"/>
      <c r="H50" s="29"/>
    </row>
    <row r="51" spans="1:8">
      <c r="A51" s="18" t="s">
        <v>56</v>
      </c>
      <c r="B51" s="57">
        <f>'MOE in TANF Assistance'!B51+'MOE SSP Assistance'!B51</f>
        <v>20106643</v>
      </c>
      <c r="C51" s="57">
        <f>'MOE in TANF Assistance'!C51+'MOE SSP Assistance'!C51</f>
        <v>16977265</v>
      </c>
      <c r="D51" s="57">
        <f>'MOE in TANF Assistance'!D51+'MOE SSP Assistance'!D51</f>
        <v>0</v>
      </c>
      <c r="E51" s="57">
        <f>'MOE in TANF Assistance'!E51+'MOE SSP Assistance'!E51</f>
        <v>3129378</v>
      </c>
      <c r="F51" s="54"/>
      <c r="H51" s="29"/>
    </row>
    <row r="52" spans="1:8">
      <c r="A52" s="18" t="s">
        <v>57</v>
      </c>
      <c r="B52" s="57">
        <f>'MOE in TANF Assistance'!B52+'MOE SSP Assistance'!B52</f>
        <v>49369483</v>
      </c>
      <c r="C52" s="57">
        <f>'MOE in TANF Assistance'!C52+'MOE SSP Assistance'!C52</f>
        <v>47818514</v>
      </c>
      <c r="D52" s="57">
        <f>'MOE in TANF Assistance'!D52+'MOE SSP Assistance'!D52</f>
        <v>1550969</v>
      </c>
      <c r="E52" s="57">
        <f>'MOE in TANF Assistance'!E52+'MOE SSP Assistance'!E52</f>
        <v>0</v>
      </c>
      <c r="F52" s="54"/>
      <c r="H52" s="29"/>
    </row>
    <row r="53" spans="1:8">
      <c r="A53" s="18" t="s">
        <v>58</v>
      </c>
      <c r="B53" s="57">
        <f>'MOE in TANF Assistance'!B53+'MOE SSP Assistance'!B53</f>
        <v>97948805</v>
      </c>
      <c r="C53" s="57">
        <f>'MOE in TANF Assistance'!C53+'MOE SSP Assistance'!C53</f>
        <v>97948805</v>
      </c>
      <c r="D53" s="57">
        <f>'MOE in TANF Assistance'!D53+'MOE SSP Assistance'!D53</f>
        <v>0</v>
      </c>
      <c r="E53" s="57">
        <f>'MOE in TANF Assistance'!E53+'MOE SSP Assistance'!E53</f>
        <v>0</v>
      </c>
      <c r="F53" s="54"/>
      <c r="H53" s="29"/>
    </row>
    <row r="54" spans="1:8">
      <c r="A54" s="18" t="s">
        <v>59</v>
      </c>
      <c r="B54" s="57">
        <f>'MOE in TANF Assistance'!B54+'MOE SSP Assistance'!B54</f>
        <v>29279480</v>
      </c>
      <c r="C54" s="57">
        <f>'MOE in TANF Assistance'!C54+'MOE SSP Assistance'!C54</f>
        <v>26308087</v>
      </c>
      <c r="D54" s="57">
        <f>'MOE in TANF Assistance'!D54+'MOE SSP Assistance'!D54</f>
        <v>2971393</v>
      </c>
      <c r="E54" s="57">
        <f>'MOE in TANF Assistance'!E54+'MOE SSP Assistance'!E54</f>
        <v>0</v>
      </c>
      <c r="F54" s="54"/>
      <c r="H54" s="29"/>
    </row>
    <row r="55" spans="1:8">
      <c r="A55" s="18" t="s">
        <v>60</v>
      </c>
      <c r="B55" s="57">
        <f>'MOE in TANF Assistance'!B55+'MOE SSP Assistance'!B55</f>
        <v>106442831</v>
      </c>
      <c r="C55" s="57">
        <f>'MOE in TANF Assistance'!C55+'MOE SSP Assistance'!C55</f>
        <v>106442831</v>
      </c>
      <c r="D55" s="57">
        <f>'MOE in TANF Assistance'!D55+'MOE SSP Assistance'!D55</f>
        <v>0</v>
      </c>
      <c r="E55" s="57">
        <f>'MOE in TANF Assistance'!E55+'MOE SSP Assistance'!E55</f>
        <v>0</v>
      </c>
      <c r="F55" s="54"/>
      <c r="H55" s="29"/>
    </row>
    <row r="56" spans="1:8">
      <c r="A56" s="18" t="s">
        <v>61</v>
      </c>
      <c r="B56" s="57">
        <f>'MOE in TANF Assistance'!B56+'MOE SSP Assistance'!B56</f>
        <v>7589936</v>
      </c>
      <c r="C56" s="57">
        <f>'MOE in TANF Assistance'!C56+'MOE SSP Assistance'!C56</f>
        <v>6036229</v>
      </c>
      <c r="D56" s="57">
        <f>'MOE in TANF Assistance'!D56+'MOE SSP Assistance'!D56</f>
        <v>1553707</v>
      </c>
      <c r="E56" s="57">
        <f>'MOE in TANF Assistance'!E56+'MOE SSP Assistance'!E56</f>
        <v>0</v>
      </c>
      <c r="F56" s="54"/>
      <c r="H56" s="29"/>
    </row>
  </sheetData>
  <mergeCells count="2">
    <mergeCell ref="A2:A4"/>
    <mergeCell ref="A1:F1"/>
  </mergeCells>
  <phoneticPr fontId="12" type="noConversion"/>
  <pageMargins left="0.7" right="0.7" top="0.75" bottom="0.75" header="0.3" footer="0.3"/>
  <pageSetup scale="82" orientation="portrait" r:id="rId1"/>
  <extLst>
    <ext xmlns:mx="http://schemas.microsoft.com/office/mac/excel/2008/main" uri="http://schemas.microsoft.com/office/mac/excel/2008/main">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A1:Q56"/>
  <sheetViews>
    <sheetView workbookViewId="0">
      <selection activeCell="D11" sqref="D11"/>
    </sheetView>
  </sheetViews>
  <sheetFormatPr defaultColWidth="8.85546875" defaultRowHeight="15"/>
  <cols>
    <col min="1" max="1" width="20.7109375" bestFit="1" customWidth="1"/>
    <col min="2" max="2" width="16.85546875" bestFit="1" customWidth="1"/>
    <col min="3" max="3" width="14" bestFit="1" customWidth="1"/>
    <col min="4" max="4" width="15.7109375" bestFit="1" customWidth="1"/>
    <col min="5" max="5" width="16.140625" customWidth="1"/>
    <col min="6" max="6" width="12.7109375" customWidth="1"/>
    <col min="7" max="7" width="15.7109375" bestFit="1" customWidth="1"/>
    <col min="8" max="9" width="14" bestFit="1" customWidth="1"/>
    <col min="10" max="10" width="15.7109375" bestFit="1" customWidth="1"/>
    <col min="11" max="11" width="12.7109375" bestFit="1" customWidth="1"/>
    <col min="12" max="12" width="15.42578125" customWidth="1"/>
    <col min="13" max="13" width="12.7109375" bestFit="1" customWidth="1"/>
    <col min="14" max="14" width="14.5703125" customWidth="1"/>
    <col min="15" max="15" width="15.7109375" bestFit="1" customWidth="1"/>
  </cols>
  <sheetData>
    <row r="1" spans="1:17">
      <c r="A1" s="534" t="s">
        <v>96</v>
      </c>
      <c r="B1" s="541"/>
      <c r="C1" s="541"/>
      <c r="D1" s="541"/>
      <c r="E1" s="541"/>
      <c r="F1" s="541"/>
      <c r="G1" s="541"/>
      <c r="H1" s="541"/>
      <c r="I1" s="541"/>
      <c r="J1" s="541"/>
      <c r="K1" s="541"/>
      <c r="L1" s="541"/>
      <c r="M1" s="541"/>
      <c r="N1" s="541"/>
      <c r="O1" s="541"/>
    </row>
    <row r="2" spans="1:17">
      <c r="A2" s="540" t="s">
        <v>10</v>
      </c>
      <c r="B2" s="137"/>
      <c r="C2" s="8"/>
      <c r="D2" s="8"/>
      <c r="E2" s="8"/>
      <c r="F2" s="8"/>
      <c r="G2" s="8"/>
      <c r="H2" s="8"/>
      <c r="I2" s="8"/>
      <c r="J2" s="8"/>
      <c r="K2" s="8"/>
      <c r="L2" s="8"/>
      <c r="M2" s="8"/>
      <c r="N2" s="38"/>
      <c r="O2" s="8"/>
    </row>
    <row r="3" spans="1:17" ht="48.75">
      <c r="A3" s="540"/>
      <c r="B3" s="137" t="s">
        <v>65</v>
      </c>
      <c r="C3" s="8" t="s">
        <v>78</v>
      </c>
      <c r="D3" s="8" t="s">
        <v>63</v>
      </c>
      <c r="E3" s="8" t="s">
        <v>64</v>
      </c>
      <c r="F3" s="8" t="s">
        <v>79</v>
      </c>
      <c r="G3" s="8" t="s">
        <v>67</v>
      </c>
      <c r="H3" s="8" t="s">
        <v>80</v>
      </c>
      <c r="I3" s="8" t="s">
        <v>81</v>
      </c>
      <c r="J3" s="8" t="s">
        <v>82</v>
      </c>
      <c r="K3" s="51" t="s">
        <v>89</v>
      </c>
      <c r="L3" s="51" t="s">
        <v>88</v>
      </c>
      <c r="M3" s="8" t="s">
        <v>68</v>
      </c>
      <c r="N3" s="37" t="s">
        <v>86</v>
      </c>
      <c r="O3" s="8" t="s">
        <v>69</v>
      </c>
    </row>
    <row r="4" spans="1:17">
      <c r="A4" s="540"/>
      <c r="B4" s="138"/>
      <c r="C4" s="3"/>
      <c r="D4" s="3"/>
      <c r="E4" s="3"/>
      <c r="F4" s="3"/>
      <c r="G4" s="3"/>
      <c r="H4" s="3"/>
      <c r="I4" s="8"/>
      <c r="J4" s="3"/>
      <c r="K4" s="3"/>
      <c r="L4" s="3"/>
      <c r="M4" s="3"/>
      <c r="N4" s="39"/>
      <c r="O4" s="3"/>
    </row>
    <row r="5" spans="1:17">
      <c r="A5" s="33" t="s">
        <v>77</v>
      </c>
      <c r="B5" s="140">
        <f>SUM(B6:B56)</f>
        <v>10758066878</v>
      </c>
      <c r="C5" s="140">
        <f t="shared" ref="C5:O5" si="0">SUM(C6:C56)</f>
        <v>720343007</v>
      </c>
      <c r="D5" s="140">
        <f t="shared" si="0"/>
        <v>2322993702</v>
      </c>
      <c r="E5" s="140">
        <f t="shared" si="0"/>
        <v>31401499</v>
      </c>
      <c r="F5" s="140">
        <f t="shared" si="0"/>
        <v>851194</v>
      </c>
      <c r="G5" s="140">
        <f t="shared" si="0"/>
        <v>1847939785</v>
      </c>
      <c r="H5" s="140">
        <f t="shared" si="0"/>
        <v>528810084</v>
      </c>
      <c r="I5" s="140">
        <f t="shared" si="0"/>
        <v>390766769</v>
      </c>
      <c r="J5" s="140">
        <f t="shared" si="0"/>
        <v>1543562600</v>
      </c>
      <c r="K5" s="140">
        <f t="shared" si="0"/>
        <v>32806130</v>
      </c>
      <c r="L5" s="140">
        <f t="shared" si="0"/>
        <v>780512072</v>
      </c>
      <c r="M5" s="140">
        <f t="shared" si="0"/>
        <v>48129036</v>
      </c>
      <c r="N5" s="141"/>
      <c r="O5" s="140">
        <f t="shared" si="0"/>
        <v>2509951000</v>
      </c>
      <c r="Q5" s="29"/>
    </row>
    <row r="6" spans="1:17">
      <c r="A6" s="31" t="s">
        <v>11</v>
      </c>
      <c r="B6" s="57">
        <f>'MOE in TANF Non-Assistance'!B6+'MOE SSP Non-Assistance'!B6</f>
        <v>70038090</v>
      </c>
      <c r="C6" s="57">
        <f>'MOE in TANF Non-Assistance'!C6+'MOE SSP Non-Assistance'!C6</f>
        <v>7936952</v>
      </c>
      <c r="D6" s="57">
        <f>'MOE in TANF Non-Assistance'!D6+'MOE SSP Non-Assistance'!D6</f>
        <v>5569952</v>
      </c>
      <c r="E6" s="57">
        <f>'MOE in TANF Non-Assistance'!E6+'MOE SSP Non-Assistance'!E6</f>
        <v>0</v>
      </c>
      <c r="F6" s="57">
        <f>'MOE in TANF Non-Assistance'!F6+'MOE SSP Non-Assistance'!F6</f>
        <v>0</v>
      </c>
      <c r="G6" s="57">
        <f>'MOE in TANF Non-Assistance'!G6+'MOE SSP Non-Assistance'!G6</f>
        <v>0</v>
      </c>
      <c r="H6" s="57">
        <f>'MOE in TANF Non-Assistance'!H6+'MOE SSP Non-Assistance'!H6</f>
        <v>0</v>
      </c>
      <c r="I6" s="57">
        <f>'MOE in TANF Non-Assistance'!I6+'MOE SSP Non-Assistance'!I6</f>
        <v>22232266</v>
      </c>
      <c r="J6" s="57">
        <f>'MOE in TANF Non-Assistance'!J6+'MOE SSP Non-Assistance'!J6</f>
        <v>570059</v>
      </c>
      <c r="K6" s="57">
        <f>'MOE in TANF Non-Assistance'!K6+'MOE SSP Non-Assistance'!K6</f>
        <v>203469</v>
      </c>
      <c r="L6" s="57">
        <f>'MOE in TANF Non-Assistance'!L6+'MOE SSP Non-Assistance'!L6</f>
        <v>9177503</v>
      </c>
      <c r="M6" s="57">
        <f>'MOE in TANF Non-Assistance'!M6+'MOE SSP Non-Assistance'!M6</f>
        <v>155114</v>
      </c>
      <c r="N6" s="141"/>
      <c r="O6" s="57">
        <f>'MOE in TANF Non-Assistance'!O6+'MOE SSP Non-Assistance'!O6</f>
        <v>24192775</v>
      </c>
      <c r="Q6" s="29"/>
    </row>
    <row r="7" spans="1:17">
      <c r="A7" s="18" t="s">
        <v>12</v>
      </c>
      <c r="B7" s="57">
        <f>'MOE in TANF Non-Assistance'!B7+'MOE SSP Non-Assistance'!B7</f>
        <v>2683160</v>
      </c>
      <c r="C7" s="57">
        <f>'MOE in TANF Non-Assistance'!C7+'MOE SSP Non-Assistance'!C7</f>
        <v>0</v>
      </c>
      <c r="D7" s="57">
        <f>'MOE in TANF Non-Assistance'!D7+'MOE SSP Non-Assistance'!D7</f>
        <v>0</v>
      </c>
      <c r="E7" s="57">
        <f>'MOE in TANF Non-Assistance'!E7+'MOE SSP Non-Assistance'!E7</f>
        <v>0</v>
      </c>
      <c r="F7" s="57">
        <f>'MOE in TANF Non-Assistance'!F7+'MOE SSP Non-Assistance'!F7</f>
        <v>0</v>
      </c>
      <c r="G7" s="57">
        <f>'MOE in TANF Non-Assistance'!G7+'MOE SSP Non-Assistance'!G7</f>
        <v>0</v>
      </c>
      <c r="H7" s="57">
        <f>'MOE in TANF Non-Assistance'!H7+'MOE SSP Non-Assistance'!H7</f>
        <v>0</v>
      </c>
      <c r="I7" s="57">
        <f>'MOE in TANF Non-Assistance'!I7+'MOE SSP Non-Assistance'!I7</f>
        <v>251241</v>
      </c>
      <c r="J7" s="57">
        <f>'MOE in TANF Non-Assistance'!J7+'MOE SSP Non-Assistance'!J7</f>
        <v>0</v>
      </c>
      <c r="K7" s="57">
        <f>'MOE in TANF Non-Assistance'!K7+'MOE SSP Non-Assistance'!K7</f>
        <v>0</v>
      </c>
      <c r="L7" s="57">
        <f>'MOE in TANF Non-Assistance'!L7+'MOE SSP Non-Assistance'!L7</f>
        <v>2287882</v>
      </c>
      <c r="M7" s="57">
        <f>'MOE in TANF Non-Assistance'!M7+'MOE SSP Non-Assistance'!M7</f>
        <v>144037</v>
      </c>
      <c r="N7" s="141"/>
      <c r="O7" s="57">
        <f>'MOE in TANF Non-Assistance'!O7+'MOE SSP Non-Assistance'!O7</f>
        <v>0</v>
      </c>
      <c r="Q7" s="29"/>
    </row>
    <row r="8" spans="1:17">
      <c r="A8" s="18" t="s">
        <v>13</v>
      </c>
      <c r="B8" s="57">
        <f>'MOE in TANF Non-Assistance'!B8+'MOE SSP Non-Assistance'!B8</f>
        <v>124133758</v>
      </c>
      <c r="C8" s="57">
        <f>'MOE in TANF Non-Assistance'!C8+'MOE SSP Non-Assistance'!C8</f>
        <v>0</v>
      </c>
      <c r="D8" s="57">
        <f>'MOE in TANF Non-Assistance'!D8+'MOE SSP Non-Assistance'!D8</f>
        <v>10032936</v>
      </c>
      <c r="E8" s="57">
        <f>'MOE in TANF Non-Assistance'!E8+'MOE SSP Non-Assistance'!E8</f>
        <v>0</v>
      </c>
      <c r="F8" s="57">
        <f>'MOE in TANF Non-Assistance'!F8+'MOE SSP Non-Assistance'!F8</f>
        <v>0</v>
      </c>
      <c r="G8" s="57">
        <f>'MOE in TANF Non-Assistance'!G8+'MOE SSP Non-Assistance'!G8</f>
        <v>0</v>
      </c>
      <c r="H8" s="57">
        <f>'MOE in TANF Non-Assistance'!H8+'MOE SSP Non-Assistance'!H8</f>
        <v>0</v>
      </c>
      <c r="I8" s="57">
        <f>'MOE in TANF Non-Assistance'!I8+'MOE SSP Non-Assistance'!I8</f>
        <v>17730611</v>
      </c>
      <c r="J8" s="57">
        <f>'MOE in TANF Non-Assistance'!J8+'MOE SSP Non-Assistance'!J8</f>
        <v>0</v>
      </c>
      <c r="K8" s="57">
        <f>'MOE in TANF Non-Assistance'!K8+'MOE SSP Non-Assistance'!K8</f>
        <v>0</v>
      </c>
      <c r="L8" s="57">
        <f>'MOE in TANF Non-Assistance'!L8+'MOE SSP Non-Assistance'!L8</f>
        <v>20716689</v>
      </c>
      <c r="M8" s="57">
        <f>'MOE in TANF Non-Assistance'!M8+'MOE SSP Non-Assistance'!M8</f>
        <v>0</v>
      </c>
      <c r="N8" s="141"/>
      <c r="O8" s="57">
        <f>'MOE in TANF Non-Assistance'!O8+'MOE SSP Non-Assistance'!O8</f>
        <v>75653522</v>
      </c>
      <c r="Q8" s="29"/>
    </row>
    <row r="9" spans="1:17">
      <c r="A9" s="18" t="s">
        <v>14</v>
      </c>
      <c r="B9" s="57">
        <f>'MOE in TANF Non-Assistance'!B9+'MOE SSP Non-Assistance'!B9</f>
        <v>117107604</v>
      </c>
      <c r="C9" s="57">
        <f>'MOE in TANF Non-Assistance'!C9+'MOE SSP Non-Assistance'!C9</f>
        <v>29300</v>
      </c>
      <c r="D9" s="57">
        <f>'MOE in TANF Non-Assistance'!D9+'MOE SSP Non-Assistance'!D9</f>
        <v>805035</v>
      </c>
      <c r="E9" s="57">
        <f>'MOE in TANF Non-Assistance'!E9+'MOE SSP Non-Assistance'!E9</f>
        <v>761000</v>
      </c>
      <c r="F9" s="57">
        <f>'MOE in TANF Non-Assistance'!F9+'MOE SSP Non-Assistance'!F9</f>
        <v>0</v>
      </c>
      <c r="G9" s="57">
        <f>'MOE in TANF Non-Assistance'!G9+'MOE SSP Non-Assistance'!G9</f>
        <v>0</v>
      </c>
      <c r="H9" s="57">
        <f>'MOE in TANF Non-Assistance'!H9+'MOE SSP Non-Assistance'!H9</f>
        <v>0</v>
      </c>
      <c r="I9" s="57">
        <f>'MOE in TANF Non-Assistance'!I9+'MOE SSP Non-Assistance'!I9</f>
        <v>0</v>
      </c>
      <c r="J9" s="57">
        <f>'MOE in TANF Non-Assistance'!J9+'MOE SSP Non-Assistance'!J9</f>
        <v>113015655</v>
      </c>
      <c r="K9" s="57">
        <f>'MOE in TANF Non-Assistance'!K9+'MOE SSP Non-Assistance'!K9</f>
        <v>0</v>
      </c>
      <c r="L9" s="57">
        <f>'MOE in TANF Non-Assistance'!L9+'MOE SSP Non-Assistance'!L9</f>
        <v>2496614</v>
      </c>
      <c r="M9" s="57">
        <f>'MOE in TANF Non-Assistance'!M9+'MOE SSP Non-Assistance'!M9</f>
        <v>0</v>
      </c>
      <c r="N9" s="141"/>
      <c r="O9" s="57">
        <f>'MOE in TANF Non-Assistance'!O9+'MOE SSP Non-Assistance'!O9</f>
        <v>0</v>
      </c>
      <c r="Q9" s="29"/>
    </row>
    <row r="10" spans="1:17">
      <c r="A10" s="18" t="s">
        <v>15</v>
      </c>
      <c r="B10" s="57">
        <f>'MOE in TANF Non-Assistance'!B10+'MOE SSP Non-Assistance'!B10</f>
        <v>1130555699</v>
      </c>
      <c r="C10" s="57">
        <f>'MOE in TANF Non-Assistance'!C10+'MOE SSP Non-Assistance'!C10</f>
        <v>34080257</v>
      </c>
      <c r="D10" s="57">
        <f>'MOE in TANF Non-Assistance'!D10+'MOE SSP Non-Assistance'!D10</f>
        <v>718394228</v>
      </c>
      <c r="E10" s="57">
        <f>'MOE in TANF Non-Assistance'!E10+'MOE SSP Non-Assistance'!E10</f>
        <v>6449385</v>
      </c>
      <c r="F10" s="57">
        <f>'MOE in TANF Non-Assistance'!F10+'MOE SSP Non-Assistance'!F10</f>
        <v>0</v>
      </c>
      <c r="G10" s="57">
        <f>'MOE in TANF Non-Assistance'!G10+'MOE SSP Non-Assistance'!G10</f>
        <v>0</v>
      </c>
      <c r="H10" s="57">
        <f>'MOE in TANF Non-Assistance'!H10+'MOE SSP Non-Assistance'!H10</f>
        <v>0</v>
      </c>
      <c r="I10" s="57">
        <f>'MOE in TANF Non-Assistance'!I10+'MOE SSP Non-Assistance'!I10</f>
        <v>449857</v>
      </c>
      <c r="J10" s="57">
        <f>'MOE in TANF Non-Assistance'!J10+'MOE SSP Non-Assistance'!J10</f>
        <v>7533199</v>
      </c>
      <c r="K10" s="57">
        <f>'MOE in TANF Non-Assistance'!K10+'MOE SSP Non-Assistance'!K10</f>
        <v>349011</v>
      </c>
      <c r="L10" s="57">
        <f>'MOE in TANF Non-Assistance'!L10+'MOE SSP Non-Assistance'!L10</f>
        <v>222004594</v>
      </c>
      <c r="M10" s="57">
        <f>'MOE in TANF Non-Assistance'!M10+'MOE SSP Non-Assistance'!M10</f>
        <v>3226523</v>
      </c>
      <c r="N10" s="141"/>
      <c r="O10" s="57">
        <f>'MOE in TANF Non-Assistance'!O10+'MOE SSP Non-Assistance'!O10</f>
        <v>138068645</v>
      </c>
      <c r="Q10" s="29"/>
    </row>
    <row r="11" spans="1:17">
      <c r="A11" s="18" t="s">
        <v>16</v>
      </c>
      <c r="B11" s="57">
        <f>'MOE in TANF Non-Assistance'!B11+'MOE SSP Non-Assistance'!B11</f>
        <v>138450220</v>
      </c>
      <c r="C11" s="57">
        <f>'MOE in TANF Non-Assistance'!C11+'MOE SSP Non-Assistance'!C11</f>
        <v>86343</v>
      </c>
      <c r="D11" s="57">
        <f>'MOE in TANF Non-Assistance'!D11+'MOE SSP Non-Assistance'!D11</f>
        <v>0</v>
      </c>
      <c r="E11" s="57">
        <f>'MOE in TANF Non-Assistance'!E11+'MOE SSP Non-Assistance'!E11</f>
        <v>64098</v>
      </c>
      <c r="F11" s="57">
        <f>'MOE in TANF Non-Assistance'!F11+'MOE SSP Non-Assistance'!F11</f>
        <v>0</v>
      </c>
      <c r="G11" s="57">
        <f>'MOE in TANF Non-Assistance'!G11+'MOE SSP Non-Assistance'!G11</f>
        <v>0</v>
      </c>
      <c r="H11" s="57">
        <f>'MOE in TANF Non-Assistance'!H11+'MOE SSP Non-Assistance'!H11</f>
        <v>3486511</v>
      </c>
      <c r="I11" s="57">
        <f>'MOE in TANF Non-Assistance'!I11+'MOE SSP Non-Assistance'!I11</f>
        <v>350863</v>
      </c>
      <c r="J11" s="57">
        <f>'MOE in TANF Non-Assistance'!J11+'MOE SSP Non-Assistance'!J11</f>
        <v>21867</v>
      </c>
      <c r="K11" s="57">
        <f>'MOE in TANF Non-Assistance'!K11+'MOE SSP Non-Assistance'!K11</f>
        <v>0</v>
      </c>
      <c r="L11" s="57">
        <f>'MOE in TANF Non-Assistance'!L11+'MOE SSP Non-Assistance'!L11</f>
        <v>4286103</v>
      </c>
      <c r="M11" s="57">
        <f>'MOE in TANF Non-Assistance'!M11+'MOE SSP Non-Assistance'!M11</f>
        <v>145381</v>
      </c>
      <c r="N11" s="141"/>
      <c r="O11" s="57">
        <f>'MOE in TANF Non-Assistance'!O11+'MOE SSP Non-Assistance'!O11</f>
        <v>130009054</v>
      </c>
      <c r="Q11" s="29"/>
    </row>
    <row r="12" spans="1:17">
      <c r="A12" s="18" t="s">
        <v>17</v>
      </c>
      <c r="B12" s="57">
        <f>'MOE in TANF Non-Assistance'!B12+'MOE SSP Non-Assistance'!B12</f>
        <v>143802287</v>
      </c>
      <c r="C12" s="57">
        <f>'MOE in TANF Non-Assistance'!C12+'MOE SSP Non-Assistance'!C12</f>
        <v>17099311</v>
      </c>
      <c r="D12" s="57">
        <f>'MOE in TANF Non-Assistance'!D12+'MOE SSP Non-Assistance'!D12</f>
        <v>30186357</v>
      </c>
      <c r="E12" s="57">
        <f>'MOE in TANF Non-Assistance'!E12+'MOE SSP Non-Assistance'!E12</f>
        <v>2200638</v>
      </c>
      <c r="F12" s="57">
        <f>'MOE in TANF Non-Assistance'!F12+'MOE SSP Non-Assistance'!F12</f>
        <v>0</v>
      </c>
      <c r="G12" s="57">
        <f>'MOE in TANF Non-Assistance'!G12+'MOE SSP Non-Assistance'!G12</f>
        <v>0</v>
      </c>
      <c r="H12" s="57">
        <f>'MOE in TANF Non-Assistance'!H12+'MOE SSP Non-Assistance'!H12</f>
        <v>0</v>
      </c>
      <c r="I12" s="57">
        <f>'MOE in TANF Non-Assistance'!I12+'MOE SSP Non-Assistance'!I12</f>
        <v>0</v>
      </c>
      <c r="J12" s="57">
        <f>'MOE in TANF Non-Assistance'!J12+'MOE SSP Non-Assistance'!J12</f>
        <v>0</v>
      </c>
      <c r="K12" s="57">
        <f>'MOE in TANF Non-Assistance'!K12+'MOE SSP Non-Assistance'!K12</f>
        <v>186875</v>
      </c>
      <c r="L12" s="57">
        <f>'MOE in TANF Non-Assistance'!L12+'MOE SSP Non-Assistance'!L12</f>
        <v>18630505</v>
      </c>
      <c r="M12" s="57">
        <f>'MOE in TANF Non-Assistance'!M12+'MOE SSP Non-Assistance'!M12</f>
        <v>358230</v>
      </c>
      <c r="N12" s="141"/>
      <c r="O12" s="57">
        <f>'MOE in TANF Non-Assistance'!O12+'MOE SSP Non-Assistance'!O12</f>
        <v>75140371</v>
      </c>
      <c r="Q12" s="29"/>
    </row>
    <row r="13" spans="1:17">
      <c r="A13" s="18" t="s">
        <v>18</v>
      </c>
      <c r="B13" s="57">
        <f>'MOE in TANF Non-Assistance'!B13+'MOE SSP Non-Assistance'!B13</f>
        <v>29548184</v>
      </c>
      <c r="C13" s="57">
        <f>'MOE in TANF Non-Assistance'!C13+'MOE SSP Non-Assistance'!C13</f>
        <v>1698567</v>
      </c>
      <c r="D13" s="57">
        <f>'MOE in TANF Non-Assistance'!D13+'MOE SSP Non-Assistance'!D13</f>
        <v>12384993</v>
      </c>
      <c r="E13" s="57">
        <f>'MOE in TANF Non-Assistance'!E13+'MOE SSP Non-Assistance'!E13</f>
        <v>0</v>
      </c>
      <c r="F13" s="57">
        <f>'MOE in TANF Non-Assistance'!F13+'MOE SSP Non-Assistance'!F13</f>
        <v>0</v>
      </c>
      <c r="G13" s="57">
        <f>'MOE in TANF Non-Assistance'!G13+'MOE SSP Non-Assistance'!G13</f>
        <v>0</v>
      </c>
      <c r="H13" s="57">
        <f>'MOE in TANF Non-Assistance'!H13+'MOE SSP Non-Assistance'!H13</f>
        <v>0</v>
      </c>
      <c r="I13" s="57">
        <f>'MOE in TANF Non-Assistance'!I13+'MOE SSP Non-Assistance'!I13</f>
        <v>199844</v>
      </c>
      <c r="J13" s="57">
        <f>'MOE in TANF Non-Assistance'!J13+'MOE SSP Non-Assistance'!J13</f>
        <v>0</v>
      </c>
      <c r="K13" s="57">
        <f>'MOE in TANF Non-Assistance'!K13+'MOE SSP Non-Assistance'!K13</f>
        <v>0</v>
      </c>
      <c r="L13" s="57">
        <f>'MOE in TANF Non-Assistance'!L13+'MOE SSP Non-Assistance'!L13</f>
        <v>4354335</v>
      </c>
      <c r="M13" s="57">
        <f>'MOE in TANF Non-Assistance'!M13+'MOE SSP Non-Assistance'!M13</f>
        <v>0</v>
      </c>
      <c r="N13" s="141"/>
      <c r="O13" s="57">
        <f>'MOE in TANF Non-Assistance'!O13+'MOE SSP Non-Assistance'!O13</f>
        <v>10910445</v>
      </c>
      <c r="Q13" s="29"/>
    </row>
    <row r="14" spans="1:17">
      <c r="A14" s="18" t="s">
        <v>19</v>
      </c>
      <c r="B14" s="57">
        <f>'MOE in TANF Non-Assistance'!B14+'MOE SSP Non-Assistance'!B14</f>
        <v>89053763</v>
      </c>
      <c r="C14" s="57">
        <f>'MOE in TANF Non-Assistance'!C14+'MOE SSP Non-Assistance'!C14</f>
        <v>16015934</v>
      </c>
      <c r="D14" s="57">
        <f>'MOE in TANF Non-Assistance'!D14+'MOE SSP Non-Assistance'!D14</f>
        <v>22143865</v>
      </c>
      <c r="E14" s="57">
        <f>'MOE in TANF Non-Assistance'!E14+'MOE SSP Non-Assistance'!E14</f>
        <v>0</v>
      </c>
      <c r="F14" s="57">
        <f>'MOE in TANF Non-Assistance'!F14+'MOE SSP Non-Assistance'!F14</f>
        <v>0</v>
      </c>
      <c r="G14" s="57">
        <f>'MOE in TANF Non-Assistance'!G14+'MOE SSP Non-Assistance'!G14</f>
        <v>15021306</v>
      </c>
      <c r="H14" s="57">
        <f>'MOE in TANF Non-Assistance'!H14+'MOE SSP Non-Assistance'!H14</f>
        <v>0</v>
      </c>
      <c r="I14" s="57">
        <f>'MOE in TANF Non-Assistance'!I14+'MOE SSP Non-Assistance'!I14</f>
        <v>17541303</v>
      </c>
      <c r="J14" s="57">
        <f>'MOE in TANF Non-Assistance'!J14+'MOE SSP Non-Assistance'!J14</f>
        <v>0</v>
      </c>
      <c r="K14" s="57">
        <f>'MOE in TANF Non-Assistance'!K14+'MOE SSP Non-Assistance'!K14</f>
        <v>0</v>
      </c>
      <c r="L14" s="57">
        <f>'MOE in TANF Non-Assistance'!L14+'MOE SSP Non-Assistance'!L14</f>
        <v>0</v>
      </c>
      <c r="M14" s="57">
        <f>'MOE in TANF Non-Assistance'!M14+'MOE SSP Non-Assistance'!M14</f>
        <v>0</v>
      </c>
      <c r="N14" s="141"/>
      <c r="O14" s="57">
        <f>'MOE in TANF Non-Assistance'!O14+'MOE SSP Non-Assistance'!O14</f>
        <v>18331355</v>
      </c>
      <c r="Q14" s="29"/>
    </row>
    <row r="15" spans="1:17">
      <c r="A15" s="18" t="s">
        <v>20</v>
      </c>
      <c r="B15" s="57">
        <f>'MOE in TANF Non-Assistance'!B15+'MOE SSP Non-Assistance'!B15</f>
        <v>263929163</v>
      </c>
      <c r="C15" s="57">
        <f>'MOE in TANF Non-Assistance'!C15+'MOE SSP Non-Assistance'!C15</f>
        <v>0</v>
      </c>
      <c r="D15" s="57">
        <f>'MOE in TANF Non-Assistance'!D15+'MOE SSP Non-Assistance'!D15</f>
        <v>128925050</v>
      </c>
      <c r="E15" s="57">
        <f>'MOE in TANF Non-Assistance'!E15+'MOE SSP Non-Assistance'!E15</f>
        <v>0</v>
      </c>
      <c r="F15" s="57">
        <f>'MOE in TANF Non-Assistance'!F15+'MOE SSP Non-Assistance'!F15</f>
        <v>0</v>
      </c>
      <c r="G15" s="57">
        <f>'MOE in TANF Non-Assistance'!G15+'MOE SSP Non-Assistance'!G15</f>
        <v>0</v>
      </c>
      <c r="H15" s="57">
        <f>'MOE in TANF Non-Assistance'!H15+'MOE SSP Non-Assistance'!H15</f>
        <v>0</v>
      </c>
      <c r="I15" s="57">
        <f>'MOE in TANF Non-Assistance'!I15+'MOE SSP Non-Assistance'!I15</f>
        <v>0</v>
      </c>
      <c r="J15" s="57">
        <f>'MOE in TANF Non-Assistance'!J15+'MOE SSP Non-Assistance'!J15</f>
        <v>3014352</v>
      </c>
      <c r="K15" s="57">
        <f>'MOE in TANF Non-Assistance'!K15+'MOE SSP Non-Assistance'!K15</f>
        <v>0</v>
      </c>
      <c r="L15" s="57">
        <f>'MOE in TANF Non-Assistance'!L15+'MOE SSP Non-Assistance'!L15</f>
        <v>8980996</v>
      </c>
      <c r="M15" s="57">
        <f>'MOE in TANF Non-Assistance'!M15+'MOE SSP Non-Assistance'!M15</f>
        <v>3666924</v>
      </c>
      <c r="N15" s="141"/>
      <c r="O15" s="57">
        <f>'MOE in TANF Non-Assistance'!O15+'MOE SSP Non-Assistance'!O15</f>
        <v>119341841</v>
      </c>
      <c r="Q15" s="29"/>
    </row>
    <row r="16" spans="1:17">
      <c r="A16" s="18" t="s">
        <v>21</v>
      </c>
      <c r="B16" s="57">
        <f>'MOE in TANF Non-Assistance'!B16+'MOE SSP Non-Assistance'!B16</f>
        <v>148377773</v>
      </c>
      <c r="C16" s="57">
        <f>'MOE in TANF Non-Assistance'!C16+'MOE SSP Non-Assistance'!C16</f>
        <v>1800358</v>
      </c>
      <c r="D16" s="57">
        <f>'MOE in TANF Non-Assistance'!D16+'MOE SSP Non-Assistance'!D16</f>
        <v>0</v>
      </c>
      <c r="E16" s="57">
        <f>'MOE in TANF Non-Assistance'!E16+'MOE SSP Non-Assistance'!E16</f>
        <v>1147768</v>
      </c>
      <c r="F16" s="57">
        <f>'MOE in TANF Non-Assistance'!F16+'MOE SSP Non-Assistance'!F16</f>
        <v>0</v>
      </c>
      <c r="G16" s="57">
        <f>'MOE in TANF Non-Assistance'!G16+'MOE SSP Non-Assistance'!G16</f>
        <v>0</v>
      </c>
      <c r="H16" s="57">
        <f>'MOE in TANF Non-Assistance'!H16+'MOE SSP Non-Assistance'!H16</f>
        <v>0</v>
      </c>
      <c r="I16" s="57">
        <f>'MOE in TANF Non-Assistance'!I16+'MOE SSP Non-Assistance'!I16</f>
        <v>0</v>
      </c>
      <c r="J16" s="57">
        <f>'MOE in TANF Non-Assistance'!J16+'MOE SSP Non-Assistance'!J16</f>
        <v>0</v>
      </c>
      <c r="K16" s="57">
        <f>'MOE in TANF Non-Assistance'!K16+'MOE SSP Non-Assistance'!K16</f>
        <v>322300</v>
      </c>
      <c r="L16" s="57">
        <f>'MOE in TANF Non-Assistance'!L16+'MOE SSP Non-Assistance'!L16</f>
        <v>6132983</v>
      </c>
      <c r="M16" s="57">
        <f>'MOE in TANF Non-Assistance'!M16+'MOE SSP Non-Assistance'!M16</f>
        <v>41052</v>
      </c>
      <c r="N16" s="141"/>
      <c r="O16" s="57">
        <f>'MOE in TANF Non-Assistance'!O16+'MOE SSP Non-Assistance'!O16</f>
        <v>138933312</v>
      </c>
      <c r="Q16" s="29"/>
    </row>
    <row r="17" spans="1:17">
      <c r="A17" s="18" t="s">
        <v>22</v>
      </c>
      <c r="B17" s="57">
        <f>'MOE in TANF Non-Assistance'!B17+'MOE SSP Non-Assistance'!B17</f>
        <v>195626401</v>
      </c>
      <c r="C17" s="57">
        <f>'MOE in TANF Non-Assistance'!C17+'MOE SSP Non-Assistance'!C17</f>
        <v>118041527</v>
      </c>
      <c r="D17" s="57">
        <f>'MOE in TANF Non-Assistance'!D17+'MOE SSP Non-Assistance'!D17</f>
        <v>17166174</v>
      </c>
      <c r="E17" s="57">
        <f>'MOE in TANF Non-Assistance'!E17+'MOE SSP Non-Assistance'!E17</f>
        <v>1018850</v>
      </c>
      <c r="F17" s="57">
        <f>'MOE in TANF Non-Assistance'!F17+'MOE SSP Non-Assistance'!F17</f>
        <v>0</v>
      </c>
      <c r="G17" s="57">
        <f>'MOE in TANF Non-Assistance'!G17+'MOE SSP Non-Assistance'!G17</f>
        <v>0</v>
      </c>
      <c r="H17" s="57">
        <f>'MOE in TANF Non-Assistance'!H17+'MOE SSP Non-Assistance'!H17</f>
        <v>0</v>
      </c>
      <c r="I17" s="57">
        <f>'MOE in TANF Non-Assistance'!I17+'MOE SSP Non-Assistance'!I17</f>
        <v>8414870</v>
      </c>
      <c r="J17" s="57">
        <f>'MOE in TANF Non-Assistance'!J17+'MOE SSP Non-Assistance'!J17</f>
        <v>22961666</v>
      </c>
      <c r="K17" s="57">
        <f>'MOE in TANF Non-Assistance'!K17+'MOE SSP Non-Assistance'!K17</f>
        <v>142375</v>
      </c>
      <c r="L17" s="57">
        <f>'MOE in TANF Non-Assistance'!L17+'MOE SSP Non-Assistance'!L17</f>
        <v>4188223</v>
      </c>
      <c r="M17" s="57">
        <f>'MOE in TANF Non-Assistance'!M17+'MOE SSP Non-Assistance'!M17</f>
        <v>574718</v>
      </c>
      <c r="N17" s="141"/>
      <c r="O17" s="57">
        <f>'MOE in TANF Non-Assistance'!O17+'MOE SSP Non-Assistance'!O17</f>
        <v>23117998</v>
      </c>
      <c r="Q17" s="29"/>
    </row>
    <row r="18" spans="1:17">
      <c r="A18" s="18" t="s">
        <v>23</v>
      </c>
      <c r="B18" s="57">
        <f>'MOE in TANF Non-Assistance'!B18+'MOE SSP Non-Assistance'!B18</f>
        <v>7979941</v>
      </c>
      <c r="C18" s="57">
        <f>'MOE in TANF Non-Assistance'!C18+'MOE SSP Non-Assistance'!C18</f>
        <v>3161636</v>
      </c>
      <c r="D18" s="57">
        <f>'MOE in TANF Non-Assistance'!D18+'MOE SSP Non-Assistance'!D18</f>
        <v>1175820</v>
      </c>
      <c r="E18" s="57">
        <f>'MOE in TANF Non-Assistance'!E18+'MOE SSP Non-Assistance'!E18</f>
        <v>216256</v>
      </c>
      <c r="F18" s="57">
        <f>'MOE in TANF Non-Assistance'!F18+'MOE SSP Non-Assistance'!F18</f>
        <v>0</v>
      </c>
      <c r="G18" s="57">
        <f>'MOE in TANF Non-Assistance'!G18+'MOE SSP Non-Assistance'!G18</f>
        <v>0</v>
      </c>
      <c r="H18" s="57">
        <f>'MOE in TANF Non-Assistance'!H18+'MOE SSP Non-Assistance'!H18</f>
        <v>0</v>
      </c>
      <c r="I18" s="57">
        <f>'MOE in TANF Non-Assistance'!I18+'MOE SSP Non-Assistance'!I18</f>
        <v>346343</v>
      </c>
      <c r="J18" s="57">
        <f>'MOE in TANF Non-Assistance'!J18+'MOE SSP Non-Assistance'!J18</f>
        <v>0</v>
      </c>
      <c r="K18" s="57">
        <f>'MOE in TANF Non-Assistance'!K18+'MOE SSP Non-Assistance'!K18</f>
        <v>0</v>
      </c>
      <c r="L18" s="57">
        <f>'MOE in TANF Non-Assistance'!L18+'MOE SSP Non-Assistance'!L18</f>
        <v>629810</v>
      </c>
      <c r="M18" s="57">
        <f>'MOE in TANF Non-Assistance'!M18+'MOE SSP Non-Assistance'!M18</f>
        <v>98967</v>
      </c>
      <c r="N18" s="141"/>
      <c r="O18" s="57">
        <f>'MOE in TANF Non-Assistance'!O18+'MOE SSP Non-Assistance'!O18</f>
        <v>2351109</v>
      </c>
      <c r="Q18" s="29"/>
    </row>
    <row r="19" spans="1:17">
      <c r="A19" s="18" t="s">
        <v>24</v>
      </c>
      <c r="B19" s="57">
        <f>'MOE in TANF Non-Assistance'!B19+'MOE SSP Non-Assistance'!B19</f>
        <v>668058970</v>
      </c>
      <c r="C19" s="57">
        <f>'MOE in TANF Non-Assistance'!C19+'MOE SSP Non-Assistance'!C19</f>
        <v>111887482</v>
      </c>
      <c r="D19" s="57">
        <f>'MOE in TANF Non-Assistance'!D19+'MOE SSP Non-Assistance'!D19</f>
        <v>476606728</v>
      </c>
      <c r="E19" s="57">
        <f>'MOE in TANF Non-Assistance'!E19+'MOE SSP Non-Assistance'!E19</f>
        <v>18497</v>
      </c>
      <c r="F19" s="57">
        <f>'MOE in TANF Non-Assistance'!F19+'MOE SSP Non-Assistance'!F19</f>
        <v>0</v>
      </c>
      <c r="G19" s="57">
        <f>'MOE in TANF Non-Assistance'!G19+'MOE SSP Non-Assistance'!G19</f>
        <v>0</v>
      </c>
      <c r="H19" s="57">
        <f>'MOE in TANF Non-Assistance'!H19+'MOE SSP Non-Assistance'!H19</f>
        <v>0</v>
      </c>
      <c r="I19" s="57">
        <f>'MOE in TANF Non-Assistance'!I19+'MOE SSP Non-Assistance'!I19</f>
        <v>0</v>
      </c>
      <c r="J19" s="57">
        <f>'MOE in TANF Non-Assistance'!J19+'MOE SSP Non-Assistance'!J19</f>
        <v>0</v>
      </c>
      <c r="K19" s="57">
        <f>'MOE in TANF Non-Assistance'!K19+'MOE SSP Non-Assistance'!K19</f>
        <v>0</v>
      </c>
      <c r="L19" s="57">
        <f>'MOE in TANF Non-Assistance'!L19+'MOE SSP Non-Assistance'!L19</f>
        <v>8602756</v>
      </c>
      <c r="M19" s="57">
        <f>'MOE in TANF Non-Assistance'!M19+'MOE SSP Non-Assistance'!M19</f>
        <v>621668</v>
      </c>
      <c r="N19" s="141"/>
      <c r="O19" s="57">
        <f>'MOE in TANF Non-Assistance'!O19+'MOE SSP Non-Assistance'!O19</f>
        <v>70321839</v>
      </c>
      <c r="Q19" s="29"/>
    </row>
    <row r="20" spans="1:17">
      <c r="A20" s="18" t="s">
        <v>25</v>
      </c>
      <c r="B20" s="57">
        <f>'MOE in TANF Non-Assistance'!B20+'MOE SSP Non-Assistance'!B20</f>
        <v>156354268</v>
      </c>
      <c r="C20" s="57">
        <f>'MOE in TANF Non-Assistance'!C20+'MOE SSP Non-Assistance'!C20</f>
        <v>3489629</v>
      </c>
      <c r="D20" s="57">
        <f>'MOE in TANF Non-Assistance'!D20+'MOE SSP Non-Assistance'!D20</f>
        <v>15356947</v>
      </c>
      <c r="E20" s="57">
        <f>'MOE in TANF Non-Assistance'!E20+'MOE SSP Non-Assistance'!E20</f>
        <v>0</v>
      </c>
      <c r="F20" s="57">
        <f>'MOE in TANF Non-Assistance'!F20+'MOE SSP Non-Assistance'!F20</f>
        <v>848879</v>
      </c>
      <c r="G20" s="57">
        <f>'MOE in TANF Non-Assistance'!G20+'MOE SSP Non-Assistance'!G20</f>
        <v>34106904</v>
      </c>
      <c r="H20" s="57">
        <f>'MOE in TANF Non-Assistance'!H20+'MOE SSP Non-Assistance'!H20</f>
        <v>0</v>
      </c>
      <c r="I20" s="57">
        <f>'MOE in TANF Non-Assistance'!I20+'MOE SSP Non-Assistance'!I20</f>
        <v>0</v>
      </c>
      <c r="J20" s="57">
        <f>'MOE in TANF Non-Assistance'!J20+'MOE SSP Non-Assistance'!J20</f>
        <v>0</v>
      </c>
      <c r="K20" s="57">
        <f>'MOE in TANF Non-Assistance'!K20+'MOE SSP Non-Assistance'!K20</f>
        <v>0</v>
      </c>
      <c r="L20" s="57">
        <f>'MOE in TANF Non-Assistance'!L20+'MOE SSP Non-Assistance'!L20</f>
        <v>0</v>
      </c>
      <c r="M20" s="57">
        <f>'MOE in TANF Non-Assistance'!M20+'MOE SSP Non-Assistance'!M20</f>
        <v>0</v>
      </c>
      <c r="N20" s="141"/>
      <c r="O20" s="57">
        <f>'MOE in TANF Non-Assistance'!O20+'MOE SSP Non-Assistance'!O20</f>
        <v>102551909</v>
      </c>
      <c r="Q20" s="29"/>
    </row>
    <row r="21" spans="1:17">
      <c r="A21" s="18" t="s">
        <v>26</v>
      </c>
      <c r="B21" s="57">
        <f>'MOE in TANF Non-Assistance'!B21+'MOE SSP Non-Assistance'!B21</f>
        <v>32327588</v>
      </c>
      <c r="C21" s="57">
        <f>'MOE in TANF Non-Assistance'!C21+'MOE SSP Non-Assistance'!C21</f>
        <v>4214593</v>
      </c>
      <c r="D21" s="57">
        <f>'MOE in TANF Non-Assistance'!D21+'MOE SSP Non-Assistance'!D21</f>
        <v>11939347</v>
      </c>
      <c r="E21" s="57">
        <f>'MOE in TANF Non-Assistance'!E21+'MOE SSP Non-Assistance'!E21</f>
        <v>1396831</v>
      </c>
      <c r="F21" s="57">
        <f>'MOE in TANF Non-Assistance'!F21+'MOE SSP Non-Assistance'!F21</f>
        <v>0</v>
      </c>
      <c r="G21" s="57">
        <f>'MOE in TANF Non-Assistance'!G21+'MOE SSP Non-Assistance'!G21</f>
        <v>12411637</v>
      </c>
      <c r="H21" s="57">
        <f>'MOE in TANF Non-Assistance'!H21+'MOE SSP Non-Assistance'!H21</f>
        <v>0</v>
      </c>
      <c r="I21" s="57">
        <f>'MOE in TANF Non-Assistance'!I21+'MOE SSP Non-Assistance'!I21</f>
        <v>11302</v>
      </c>
      <c r="J21" s="57">
        <f>'MOE in TANF Non-Assistance'!J21+'MOE SSP Non-Assistance'!J21</f>
        <v>0</v>
      </c>
      <c r="K21" s="57">
        <f>'MOE in TANF Non-Assistance'!K21+'MOE SSP Non-Assistance'!K21</f>
        <v>0</v>
      </c>
      <c r="L21" s="57">
        <f>'MOE in TANF Non-Assistance'!L21+'MOE SSP Non-Assistance'!L21</f>
        <v>1854753</v>
      </c>
      <c r="M21" s="57">
        <f>'MOE in TANF Non-Assistance'!M21+'MOE SSP Non-Assistance'!M21</f>
        <v>499125</v>
      </c>
      <c r="N21" s="141"/>
      <c r="O21" s="57">
        <f>'MOE in TANF Non-Assistance'!O21+'MOE SSP Non-Assistance'!O21</f>
        <v>0</v>
      </c>
      <c r="Q21" s="29"/>
    </row>
    <row r="22" spans="1:17">
      <c r="A22" s="18" t="s">
        <v>27</v>
      </c>
      <c r="B22" s="57">
        <f>'MOE in TANF Non-Assistance'!B22+'MOE SSP Non-Assistance'!B22</f>
        <v>77648374</v>
      </c>
      <c r="C22" s="57">
        <f>'MOE in TANF Non-Assistance'!C22+'MOE SSP Non-Assistance'!C22</f>
        <v>0</v>
      </c>
      <c r="D22" s="57">
        <f>'MOE in TANF Non-Assistance'!D22+'MOE SSP Non-Assistance'!D22</f>
        <v>0</v>
      </c>
      <c r="E22" s="57">
        <f>'MOE in TANF Non-Assistance'!E22+'MOE SSP Non-Assistance'!E22</f>
        <v>0</v>
      </c>
      <c r="F22" s="57">
        <f>'MOE in TANF Non-Assistance'!F22+'MOE SSP Non-Assistance'!F22</f>
        <v>0</v>
      </c>
      <c r="G22" s="57">
        <f>'MOE in TANF Non-Assistance'!G22+'MOE SSP Non-Assistance'!G22</f>
        <v>51924782</v>
      </c>
      <c r="H22" s="57">
        <f>'MOE in TANF Non-Assistance'!H22+'MOE SSP Non-Assistance'!H22</f>
        <v>0</v>
      </c>
      <c r="I22" s="57">
        <f>'MOE in TANF Non-Assistance'!I22+'MOE SSP Non-Assistance'!I22</f>
        <v>997701</v>
      </c>
      <c r="J22" s="57">
        <f>'MOE in TANF Non-Assistance'!J22+'MOE SSP Non-Assistance'!J22</f>
        <v>0</v>
      </c>
      <c r="K22" s="57">
        <f>'MOE in TANF Non-Assistance'!K22+'MOE SSP Non-Assistance'!K22</f>
        <v>0</v>
      </c>
      <c r="L22" s="57">
        <f>'MOE in TANF Non-Assistance'!L22+'MOE SSP Non-Assistance'!L22</f>
        <v>0</v>
      </c>
      <c r="M22" s="57">
        <f>'MOE in TANF Non-Assistance'!M22+'MOE SSP Non-Assistance'!M22</f>
        <v>0</v>
      </c>
      <c r="N22" s="141"/>
      <c r="O22" s="57">
        <f>'MOE in TANF Non-Assistance'!O22+'MOE SSP Non-Assistance'!O22</f>
        <v>24725891</v>
      </c>
      <c r="Q22" s="29"/>
    </row>
    <row r="23" spans="1:17">
      <c r="A23" s="18" t="s">
        <v>28</v>
      </c>
      <c r="B23" s="57">
        <f>'MOE in TANF Non-Assistance'!B23+'MOE SSP Non-Assistance'!B23</f>
        <v>35154998</v>
      </c>
      <c r="C23" s="57">
        <f>'MOE in TANF Non-Assistance'!C23+'MOE SSP Non-Assistance'!C23</f>
        <v>8352213</v>
      </c>
      <c r="D23" s="57">
        <f>'MOE in TANF Non-Assistance'!D23+'MOE SSP Non-Assistance'!D23</f>
        <v>7964243</v>
      </c>
      <c r="E23" s="57">
        <f>'MOE in TANF Non-Assistance'!E23+'MOE SSP Non-Assistance'!E23</f>
        <v>1918000</v>
      </c>
      <c r="F23" s="57">
        <f>'MOE in TANF Non-Assistance'!F23+'MOE SSP Non-Assistance'!F23</f>
        <v>0</v>
      </c>
      <c r="G23" s="57">
        <f>'MOE in TANF Non-Assistance'!G23+'MOE SSP Non-Assistance'!G23</f>
        <v>0</v>
      </c>
      <c r="H23" s="57">
        <f>'MOE in TANF Non-Assistance'!H23+'MOE SSP Non-Assistance'!H23</f>
        <v>0</v>
      </c>
      <c r="I23" s="57">
        <f>'MOE in TANF Non-Assistance'!I23+'MOE SSP Non-Assistance'!I23</f>
        <v>0</v>
      </c>
      <c r="J23" s="57">
        <f>'MOE in TANF Non-Assistance'!J23+'MOE SSP Non-Assistance'!J23</f>
        <v>0</v>
      </c>
      <c r="K23" s="57">
        <f>'MOE in TANF Non-Assistance'!K23+'MOE SSP Non-Assistance'!K23</f>
        <v>0</v>
      </c>
      <c r="L23" s="57">
        <f>'MOE in TANF Non-Assistance'!L23+'MOE SSP Non-Assistance'!L23</f>
        <v>4422882</v>
      </c>
      <c r="M23" s="57">
        <f>'MOE in TANF Non-Assistance'!M23+'MOE SSP Non-Assistance'!M23</f>
        <v>222000</v>
      </c>
      <c r="N23" s="141"/>
      <c r="O23" s="57">
        <f>'MOE in TANF Non-Assistance'!O23+'MOE SSP Non-Assistance'!O23</f>
        <v>12275660</v>
      </c>
      <c r="Q23" s="29"/>
    </row>
    <row r="24" spans="1:17">
      <c r="A24" s="18" t="s">
        <v>29</v>
      </c>
      <c r="B24" s="57">
        <f>'MOE in TANF Non-Assistance'!B24+'MOE SSP Non-Assistance'!B24</f>
        <v>64244589</v>
      </c>
      <c r="C24" s="57">
        <f>'MOE in TANF Non-Assistance'!C24+'MOE SSP Non-Assistance'!C24</f>
        <v>0</v>
      </c>
      <c r="D24" s="57">
        <f>'MOE in TANF Non-Assistance'!D24+'MOE SSP Non-Assistance'!D24</f>
        <v>5219488</v>
      </c>
      <c r="E24" s="57">
        <f>'MOE in TANF Non-Assistance'!E24+'MOE SSP Non-Assistance'!E24</f>
        <v>0</v>
      </c>
      <c r="F24" s="57">
        <f>'MOE in TANF Non-Assistance'!F24+'MOE SSP Non-Assistance'!F24</f>
        <v>0</v>
      </c>
      <c r="G24" s="57">
        <f>'MOE in TANF Non-Assistance'!G24+'MOE SSP Non-Assistance'!G24</f>
        <v>0</v>
      </c>
      <c r="H24" s="57">
        <f>'MOE in TANF Non-Assistance'!H24+'MOE SSP Non-Assistance'!H24</f>
        <v>24661</v>
      </c>
      <c r="I24" s="57">
        <f>'MOE in TANF Non-Assistance'!I24+'MOE SSP Non-Assistance'!I24</f>
        <v>0</v>
      </c>
      <c r="J24" s="57">
        <f>'MOE in TANF Non-Assistance'!J24+'MOE SSP Non-Assistance'!J24</f>
        <v>6322401</v>
      </c>
      <c r="K24" s="57">
        <f>'MOE in TANF Non-Assistance'!K24+'MOE SSP Non-Assistance'!K24</f>
        <v>0</v>
      </c>
      <c r="L24" s="57">
        <f>'MOE in TANF Non-Assistance'!L24+'MOE SSP Non-Assistance'!L24</f>
        <v>587044</v>
      </c>
      <c r="M24" s="57">
        <f>'MOE in TANF Non-Assistance'!M24+'MOE SSP Non-Assistance'!M24</f>
        <v>0</v>
      </c>
      <c r="N24" s="141"/>
      <c r="O24" s="57">
        <f>'MOE in TANF Non-Assistance'!O24+'MOE SSP Non-Assistance'!O24</f>
        <v>52090995</v>
      </c>
      <c r="Q24" s="29"/>
    </row>
    <row r="25" spans="1:17">
      <c r="A25" s="18" t="s">
        <v>30</v>
      </c>
      <c r="B25" s="57">
        <f>'MOE in TANF Non-Assistance'!B25+'MOE SSP Non-Assistance'!B25</f>
        <v>6821529</v>
      </c>
      <c r="C25" s="57">
        <f>'MOE in TANF Non-Assistance'!C25+'MOE SSP Non-Assistance'!C25</f>
        <v>154805</v>
      </c>
      <c r="D25" s="57">
        <f>'MOE in TANF Non-Assistance'!D25+'MOE SSP Non-Assistance'!D25</f>
        <v>737806</v>
      </c>
      <c r="E25" s="57">
        <f>'MOE in TANF Non-Assistance'!E25+'MOE SSP Non-Assistance'!E25</f>
        <v>617378</v>
      </c>
      <c r="F25" s="57">
        <f>'MOE in TANF Non-Assistance'!F25+'MOE SSP Non-Assistance'!F25</f>
        <v>0</v>
      </c>
      <c r="G25" s="57">
        <f>'MOE in TANF Non-Assistance'!G25+'MOE SSP Non-Assistance'!G25</f>
        <v>0</v>
      </c>
      <c r="H25" s="57">
        <f>'MOE in TANF Non-Assistance'!H25+'MOE SSP Non-Assistance'!H25</f>
        <v>4650488</v>
      </c>
      <c r="I25" s="57">
        <f>'MOE in TANF Non-Assistance'!I25+'MOE SSP Non-Assistance'!I25</f>
        <v>661052</v>
      </c>
      <c r="J25" s="57">
        <f>'MOE in TANF Non-Assistance'!J25+'MOE SSP Non-Assistance'!J25</f>
        <v>0</v>
      </c>
      <c r="K25" s="57">
        <f>'MOE in TANF Non-Assistance'!K25+'MOE SSP Non-Assistance'!K25</f>
        <v>0</v>
      </c>
      <c r="L25" s="57">
        <f>'MOE in TANF Non-Assistance'!L25+'MOE SSP Non-Assistance'!L25</f>
        <v>0</v>
      </c>
      <c r="M25" s="57">
        <f>'MOE in TANF Non-Assistance'!M25+'MOE SSP Non-Assistance'!M25</f>
        <v>0</v>
      </c>
      <c r="N25" s="141"/>
      <c r="O25" s="57">
        <f>'MOE in TANF Non-Assistance'!O25+'MOE SSP Non-Assistance'!O25</f>
        <v>0</v>
      </c>
      <c r="Q25" s="29"/>
    </row>
    <row r="26" spans="1:17">
      <c r="A26" s="18" t="s">
        <v>31</v>
      </c>
      <c r="B26" s="57">
        <f>'MOE in TANF Non-Assistance'!B26+'MOE SSP Non-Assistance'!B26</f>
        <v>227137554</v>
      </c>
      <c r="C26" s="57">
        <f>'MOE in TANF Non-Assistance'!C26+'MOE SSP Non-Assistance'!C26</f>
        <v>726450</v>
      </c>
      <c r="D26" s="57">
        <f>'MOE in TANF Non-Assistance'!D26+'MOE SSP Non-Assistance'!D26</f>
        <v>23784473</v>
      </c>
      <c r="E26" s="57">
        <f>'MOE in TANF Non-Assistance'!E26+'MOE SSP Non-Assistance'!E26</f>
        <v>481746</v>
      </c>
      <c r="F26" s="57">
        <f>'MOE in TANF Non-Assistance'!F26+'MOE SSP Non-Assistance'!F26</f>
        <v>0</v>
      </c>
      <c r="G26" s="57">
        <f>'MOE in TANF Non-Assistance'!G26+'MOE SSP Non-Assistance'!G26</f>
        <v>121679104</v>
      </c>
      <c r="H26" s="57">
        <f>'MOE in TANF Non-Assistance'!H26+'MOE SSP Non-Assistance'!H26</f>
        <v>0</v>
      </c>
      <c r="I26" s="57">
        <f>'MOE in TANF Non-Assistance'!I26+'MOE SSP Non-Assistance'!I26</f>
        <v>41305714</v>
      </c>
      <c r="J26" s="57">
        <f>'MOE in TANF Non-Assistance'!J26+'MOE SSP Non-Assistance'!J26</f>
        <v>20489</v>
      </c>
      <c r="K26" s="57">
        <f>'MOE in TANF Non-Assistance'!K26+'MOE SSP Non-Assistance'!K26</f>
        <v>1749023</v>
      </c>
      <c r="L26" s="57">
        <f>'MOE in TANF Non-Assistance'!L26+'MOE SSP Non-Assistance'!L26</f>
        <v>35149327</v>
      </c>
      <c r="M26" s="57">
        <f>'MOE in TANF Non-Assistance'!M26+'MOE SSP Non-Assistance'!M26</f>
        <v>2241228</v>
      </c>
      <c r="N26" s="141"/>
      <c r="O26" s="57">
        <f>'MOE in TANF Non-Assistance'!O26+'MOE SSP Non-Assistance'!O26</f>
        <v>0</v>
      </c>
      <c r="Q26" s="29"/>
    </row>
    <row r="27" spans="1:17">
      <c r="A27" s="18" t="s">
        <v>32</v>
      </c>
      <c r="B27" s="57">
        <f>'MOE in TANF Non-Assistance'!B27+'MOE SSP Non-Assistance'!B27</f>
        <v>350021670</v>
      </c>
      <c r="C27" s="57">
        <f>'MOE in TANF Non-Assistance'!C27+'MOE SSP Non-Assistance'!C27</f>
        <v>12610487</v>
      </c>
      <c r="D27" s="57">
        <f>'MOE in TANF Non-Assistance'!D27+'MOE SSP Non-Assistance'!D27</f>
        <v>44973368</v>
      </c>
      <c r="E27" s="57">
        <f>'MOE in TANF Non-Assistance'!E27+'MOE SSP Non-Assistance'!E27</f>
        <v>0</v>
      </c>
      <c r="F27" s="57">
        <f>'MOE in TANF Non-Assistance'!F27+'MOE SSP Non-Assistance'!F27</f>
        <v>0</v>
      </c>
      <c r="G27" s="57">
        <f>'MOE in TANF Non-Assistance'!G27+'MOE SSP Non-Assistance'!G27</f>
        <v>102249692</v>
      </c>
      <c r="H27" s="57">
        <f>'MOE in TANF Non-Assistance'!H27+'MOE SSP Non-Assistance'!H27</f>
        <v>0</v>
      </c>
      <c r="I27" s="57">
        <f>'MOE in TANF Non-Assistance'!I27+'MOE SSP Non-Assistance'!I27</f>
        <v>72087300</v>
      </c>
      <c r="J27" s="57">
        <f>'MOE in TANF Non-Assistance'!J27+'MOE SSP Non-Assistance'!J27</f>
        <v>10067217</v>
      </c>
      <c r="K27" s="57">
        <f>'MOE in TANF Non-Assistance'!K27+'MOE SSP Non-Assistance'!K27</f>
        <v>0</v>
      </c>
      <c r="L27" s="57">
        <f>'MOE in TANF Non-Assistance'!L27+'MOE SSP Non-Assistance'!L27</f>
        <v>30656324</v>
      </c>
      <c r="M27" s="57">
        <f>'MOE in TANF Non-Assistance'!M27+'MOE SSP Non-Assistance'!M27</f>
        <v>0</v>
      </c>
      <c r="N27" s="141"/>
      <c r="O27" s="57">
        <f>'MOE in TANF Non-Assistance'!O27+'MOE SSP Non-Assistance'!O27</f>
        <v>77377282</v>
      </c>
      <c r="Q27" s="29"/>
    </row>
    <row r="28" spans="1:17">
      <c r="A28" s="18" t="s">
        <v>33</v>
      </c>
      <c r="B28" s="57">
        <f>'MOE in TANF Non-Assistance'!B28+'MOE SSP Non-Assistance'!B28</f>
        <v>618642170</v>
      </c>
      <c r="C28" s="57">
        <f>'MOE in TANF Non-Assistance'!C28+'MOE SSP Non-Assistance'!C28</f>
        <v>15225622</v>
      </c>
      <c r="D28" s="57">
        <f>'MOE in TANF Non-Assistance'!D28+'MOE SSP Non-Assistance'!D28</f>
        <v>17859282</v>
      </c>
      <c r="E28" s="57">
        <f>'MOE in TANF Non-Assistance'!E28+'MOE SSP Non-Assistance'!E28</f>
        <v>94949</v>
      </c>
      <c r="F28" s="57">
        <f>'MOE in TANF Non-Assistance'!F28+'MOE SSP Non-Assistance'!F28</f>
        <v>0</v>
      </c>
      <c r="G28" s="57">
        <f>'MOE in TANF Non-Assistance'!G28+'MOE SSP Non-Assistance'!G28</f>
        <v>217962012</v>
      </c>
      <c r="H28" s="57">
        <f>'MOE in TANF Non-Assistance'!H28+'MOE SSP Non-Assistance'!H28</f>
        <v>0</v>
      </c>
      <c r="I28" s="57">
        <f>'MOE in TANF Non-Assistance'!I28+'MOE SSP Non-Assistance'!I28</f>
        <v>34139009</v>
      </c>
      <c r="J28" s="57">
        <f>'MOE in TANF Non-Assistance'!J28+'MOE SSP Non-Assistance'!J28</f>
        <v>277841756</v>
      </c>
      <c r="K28" s="57">
        <f>'MOE in TANF Non-Assistance'!K28+'MOE SSP Non-Assistance'!K28</f>
        <v>4381879</v>
      </c>
      <c r="L28" s="57">
        <f>'MOE in TANF Non-Assistance'!L28+'MOE SSP Non-Assistance'!L28</f>
        <v>13957379</v>
      </c>
      <c r="M28" s="57">
        <f>'MOE in TANF Non-Assistance'!M28+'MOE SSP Non-Assistance'!M28</f>
        <v>919841</v>
      </c>
      <c r="N28" s="141"/>
      <c r="O28" s="57">
        <f>'MOE in TANF Non-Assistance'!O28+'MOE SSP Non-Assistance'!O28</f>
        <v>36260441</v>
      </c>
      <c r="Q28" s="29"/>
    </row>
    <row r="29" spans="1:17">
      <c r="A29" s="18" t="s">
        <v>34</v>
      </c>
      <c r="B29" s="57">
        <f>'MOE in TANF Non-Assistance'!B29+'MOE SSP Non-Assistance'!B29</f>
        <v>180631249</v>
      </c>
      <c r="C29" s="57">
        <f>'MOE in TANF Non-Assistance'!C29+'MOE SSP Non-Assistance'!C29</f>
        <v>4026026</v>
      </c>
      <c r="D29" s="57">
        <f>'MOE in TANF Non-Assistance'!D29+'MOE SSP Non-Assistance'!D29</f>
        <v>34615920</v>
      </c>
      <c r="E29" s="57">
        <f>'MOE in TANF Non-Assistance'!E29+'MOE SSP Non-Assistance'!E29</f>
        <v>0</v>
      </c>
      <c r="F29" s="57">
        <f>'MOE in TANF Non-Assistance'!F29+'MOE SSP Non-Assistance'!F29</f>
        <v>0</v>
      </c>
      <c r="G29" s="57">
        <f>'MOE in TANF Non-Assistance'!G29+'MOE SSP Non-Assistance'!G29</f>
        <v>92862304</v>
      </c>
      <c r="H29" s="57">
        <f>'MOE in TANF Non-Assistance'!H29+'MOE SSP Non-Assistance'!H29</f>
        <v>12011535</v>
      </c>
      <c r="I29" s="57">
        <f>'MOE in TANF Non-Assistance'!I29+'MOE SSP Non-Assistance'!I29</f>
        <v>300436</v>
      </c>
      <c r="J29" s="57">
        <f>'MOE in TANF Non-Assistance'!J29+'MOE SSP Non-Assistance'!J29</f>
        <v>0</v>
      </c>
      <c r="K29" s="57">
        <f>'MOE in TANF Non-Assistance'!K29+'MOE SSP Non-Assistance'!K29</f>
        <v>0</v>
      </c>
      <c r="L29" s="57">
        <f>'MOE in TANF Non-Assistance'!L29+'MOE SSP Non-Assistance'!L29</f>
        <v>17547990</v>
      </c>
      <c r="M29" s="57">
        <f>'MOE in TANF Non-Assistance'!M29+'MOE SSP Non-Assistance'!M29</f>
        <v>0</v>
      </c>
      <c r="N29" s="141"/>
      <c r="O29" s="57">
        <f>'MOE in TANF Non-Assistance'!O29+'MOE SSP Non-Assistance'!O29</f>
        <v>19267038</v>
      </c>
      <c r="Q29" s="29"/>
    </row>
    <row r="30" spans="1:17">
      <c r="A30" s="18" t="s">
        <v>35</v>
      </c>
      <c r="B30" s="57">
        <f>'MOE in TANF Non-Assistance'!B30+'MOE SSP Non-Assistance'!B30</f>
        <v>13714805</v>
      </c>
      <c r="C30" s="57">
        <f>'MOE in TANF Non-Assistance'!C30+'MOE SSP Non-Assistance'!C30</f>
        <v>9842557</v>
      </c>
      <c r="D30" s="57">
        <f>'MOE in TANF Non-Assistance'!D30+'MOE SSP Non-Assistance'!D30</f>
        <v>1715430</v>
      </c>
      <c r="E30" s="57">
        <f>'MOE in TANF Non-Assistance'!E30+'MOE SSP Non-Assistance'!E30</f>
        <v>762133</v>
      </c>
      <c r="F30" s="57">
        <f>'MOE in TANF Non-Assistance'!F30+'MOE SSP Non-Assistance'!F30</f>
        <v>0</v>
      </c>
      <c r="G30" s="57">
        <f>'MOE in TANF Non-Assistance'!G30+'MOE SSP Non-Assistance'!G30</f>
        <v>0</v>
      </c>
      <c r="H30" s="57">
        <f>'MOE in TANF Non-Assistance'!H30+'MOE SSP Non-Assistance'!H30</f>
        <v>0</v>
      </c>
      <c r="I30" s="57">
        <f>'MOE in TANF Non-Assistance'!I30+'MOE SSP Non-Assistance'!I30</f>
        <v>0</v>
      </c>
      <c r="J30" s="57">
        <f>'MOE in TANF Non-Assistance'!J30+'MOE SSP Non-Assistance'!J30</f>
        <v>0</v>
      </c>
      <c r="K30" s="57">
        <f>'MOE in TANF Non-Assistance'!K30+'MOE SSP Non-Assistance'!K30</f>
        <v>0</v>
      </c>
      <c r="L30" s="57">
        <f>'MOE in TANF Non-Assistance'!L30+'MOE SSP Non-Assistance'!L30</f>
        <v>66029</v>
      </c>
      <c r="M30" s="57">
        <f>'MOE in TANF Non-Assistance'!M30+'MOE SSP Non-Assistance'!M30</f>
        <v>196116</v>
      </c>
      <c r="N30" s="141"/>
      <c r="O30" s="57">
        <f>'MOE in TANF Non-Assistance'!O30+'MOE SSP Non-Assistance'!O30</f>
        <v>1132540</v>
      </c>
      <c r="Q30" s="29"/>
    </row>
    <row r="31" spans="1:17">
      <c r="A31" s="18" t="s">
        <v>36</v>
      </c>
      <c r="B31" s="57">
        <f>'MOE in TANF Non-Assistance'!B31+'MOE SSP Non-Assistance'!B31</f>
        <v>76456423</v>
      </c>
      <c r="C31" s="57">
        <f>'MOE in TANF Non-Assistance'!C31+'MOE SSP Non-Assistance'!C31</f>
        <v>0</v>
      </c>
      <c r="D31" s="57">
        <f>'MOE in TANF Non-Assistance'!D31+'MOE SSP Non-Assistance'!D31</f>
        <v>55185397</v>
      </c>
      <c r="E31" s="57">
        <f>'MOE in TANF Non-Assistance'!E31+'MOE SSP Non-Assistance'!E31</f>
        <v>0</v>
      </c>
      <c r="F31" s="57">
        <f>'MOE in TANF Non-Assistance'!F31+'MOE SSP Non-Assistance'!F31</f>
        <v>0</v>
      </c>
      <c r="G31" s="57">
        <f>'MOE in TANF Non-Assistance'!G31+'MOE SSP Non-Assistance'!G31</f>
        <v>0</v>
      </c>
      <c r="H31" s="57">
        <f>'MOE in TANF Non-Assistance'!H31+'MOE SSP Non-Assistance'!H31</f>
        <v>0</v>
      </c>
      <c r="I31" s="57">
        <f>'MOE in TANF Non-Assistance'!I31+'MOE SSP Non-Assistance'!I31</f>
        <v>0</v>
      </c>
      <c r="J31" s="57">
        <f>'MOE in TANF Non-Assistance'!J31+'MOE SSP Non-Assistance'!J31</f>
        <v>0</v>
      </c>
      <c r="K31" s="57">
        <f>'MOE in TANF Non-Assistance'!K31+'MOE SSP Non-Assistance'!K31</f>
        <v>0</v>
      </c>
      <c r="L31" s="57">
        <f>'MOE in TANF Non-Assistance'!L31+'MOE SSP Non-Assistance'!L31</f>
        <v>4967105</v>
      </c>
      <c r="M31" s="57">
        <f>'MOE in TANF Non-Assistance'!M31+'MOE SSP Non-Assistance'!M31</f>
        <v>1996832</v>
      </c>
      <c r="N31" s="141"/>
      <c r="O31" s="57">
        <f>'MOE in TANF Non-Assistance'!O31+'MOE SSP Non-Assistance'!O31</f>
        <v>14307089</v>
      </c>
      <c r="Q31" s="29"/>
    </row>
    <row r="32" spans="1:17">
      <c r="A32" s="18" t="s">
        <v>37</v>
      </c>
      <c r="B32" s="57">
        <f>'MOE in TANF Non-Assistance'!B32+'MOE SSP Non-Assistance'!B32</f>
        <v>13101932</v>
      </c>
      <c r="C32" s="57">
        <f>'MOE in TANF Non-Assistance'!C32+'MOE SSP Non-Assistance'!C32</f>
        <v>9948456</v>
      </c>
      <c r="D32" s="57">
        <f>'MOE in TANF Non-Assistance'!D32+'MOE SSP Non-Assistance'!D32</f>
        <v>0</v>
      </c>
      <c r="E32" s="57">
        <f>'MOE in TANF Non-Assistance'!E32+'MOE SSP Non-Assistance'!E32</f>
        <v>0</v>
      </c>
      <c r="F32" s="57">
        <f>'MOE in TANF Non-Assistance'!F32+'MOE SSP Non-Assistance'!F32</f>
        <v>0</v>
      </c>
      <c r="G32" s="57">
        <f>'MOE in TANF Non-Assistance'!G32+'MOE SSP Non-Assistance'!G32</f>
        <v>0</v>
      </c>
      <c r="H32" s="57">
        <f>'MOE in TANF Non-Assistance'!H32+'MOE SSP Non-Assistance'!H32</f>
        <v>0</v>
      </c>
      <c r="I32" s="57">
        <f>'MOE in TANF Non-Assistance'!I32+'MOE SSP Non-Assistance'!I32</f>
        <v>0</v>
      </c>
      <c r="J32" s="57">
        <f>'MOE in TANF Non-Assistance'!J32+'MOE SSP Non-Assistance'!J32</f>
        <v>0</v>
      </c>
      <c r="K32" s="57">
        <f>'MOE in TANF Non-Assistance'!K32+'MOE SSP Non-Assistance'!K32</f>
        <v>0</v>
      </c>
      <c r="L32" s="57">
        <f>'MOE in TANF Non-Assistance'!L32+'MOE SSP Non-Assistance'!L32</f>
        <v>488168</v>
      </c>
      <c r="M32" s="57">
        <f>'MOE in TANF Non-Assistance'!M32+'MOE SSP Non-Assistance'!M32</f>
        <v>1690001</v>
      </c>
      <c r="N32" s="141"/>
      <c r="O32" s="57">
        <f>'MOE in TANF Non-Assistance'!O32+'MOE SSP Non-Assistance'!O32</f>
        <v>975307</v>
      </c>
      <c r="Q32" s="29"/>
    </row>
    <row r="33" spans="1:17">
      <c r="A33" s="18" t="s">
        <v>38</v>
      </c>
      <c r="B33" s="57">
        <f>'MOE in TANF Non-Assistance'!B33+'MOE SSP Non-Assistance'!B33</f>
        <v>49411342</v>
      </c>
      <c r="C33" s="57">
        <f>'MOE in TANF Non-Assistance'!C33+'MOE SSP Non-Assistance'!C33</f>
        <v>8070786</v>
      </c>
      <c r="D33" s="57">
        <f>'MOE in TANF Non-Assistance'!D33+'MOE SSP Non-Assistance'!D33</f>
        <v>6499000</v>
      </c>
      <c r="E33" s="57">
        <f>'MOE in TANF Non-Assistance'!E33+'MOE SSP Non-Assistance'!E33</f>
        <v>0</v>
      </c>
      <c r="F33" s="57">
        <f>'MOE in TANF Non-Assistance'!F33+'MOE SSP Non-Assistance'!F33</f>
        <v>0</v>
      </c>
      <c r="G33" s="57">
        <f>'MOE in TANF Non-Assistance'!G33+'MOE SSP Non-Assistance'!G33</f>
        <v>27480282</v>
      </c>
      <c r="H33" s="57">
        <f>'MOE in TANF Non-Assistance'!H33+'MOE SSP Non-Assistance'!H33</f>
        <v>6980156</v>
      </c>
      <c r="I33" s="57">
        <f>'MOE in TANF Non-Assistance'!I33+'MOE SSP Non-Assistance'!I33</f>
        <v>0</v>
      </c>
      <c r="J33" s="57">
        <f>'MOE in TANF Non-Assistance'!J33+'MOE SSP Non-Assistance'!J33</f>
        <v>0</v>
      </c>
      <c r="K33" s="57">
        <f>'MOE in TANF Non-Assistance'!K33+'MOE SSP Non-Assistance'!K33</f>
        <v>0</v>
      </c>
      <c r="L33" s="57">
        <f>'MOE in TANF Non-Assistance'!L33+'MOE SSP Non-Assistance'!L33</f>
        <v>0</v>
      </c>
      <c r="M33" s="57">
        <f>'MOE in TANF Non-Assistance'!M33+'MOE SSP Non-Assistance'!M33</f>
        <v>0</v>
      </c>
      <c r="N33" s="141"/>
      <c r="O33" s="57">
        <f>'MOE in TANF Non-Assistance'!O33+'MOE SSP Non-Assistance'!O33</f>
        <v>381118</v>
      </c>
      <c r="Q33" s="29"/>
    </row>
    <row r="34" spans="1:17">
      <c r="A34" s="18" t="s">
        <v>39</v>
      </c>
      <c r="B34" s="57">
        <f>'MOE in TANF Non-Assistance'!B34+'MOE SSP Non-Assistance'!B34</f>
        <v>42106808</v>
      </c>
      <c r="C34" s="57">
        <f>'MOE in TANF Non-Assistance'!C34+'MOE SSP Non-Assistance'!C34</f>
        <v>2074682</v>
      </c>
      <c r="D34" s="57">
        <f>'MOE in TANF Non-Assistance'!D34+'MOE SSP Non-Assistance'!D34</f>
        <v>0</v>
      </c>
      <c r="E34" s="57">
        <f>'MOE in TANF Non-Assistance'!E34+'MOE SSP Non-Assistance'!E34</f>
        <v>0</v>
      </c>
      <c r="F34" s="57">
        <f>'MOE in TANF Non-Assistance'!F34+'MOE SSP Non-Assistance'!F34</f>
        <v>0</v>
      </c>
      <c r="G34" s="57">
        <f>'MOE in TANF Non-Assistance'!G34+'MOE SSP Non-Assistance'!G34</f>
        <v>0</v>
      </c>
      <c r="H34" s="57">
        <f>'MOE in TANF Non-Assistance'!H34+'MOE SSP Non-Assistance'!H34</f>
        <v>0</v>
      </c>
      <c r="I34" s="57">
        <f>'MOE in TANF Non-Assistance'!I34+'MOE SSP Non-Assistance'!I34</f>
        <v>0</v>
      </c>
      <c r="J34" s="57">
        <f>'MOE in TANF Non-Assistance'!J34+'MOE SSP Non-Assistance'!J34</f>
        <v>0</v>
      </c>
      <c r="K34" s="57">
        <f>'MOE in TANF Non-Assistance'!K34+'MOE SSP Non-Assistance'!K34</f>
        <v>0</v>
      </c>
      <c r="L34" s="57">
        <f>'MOE in TANF Non-Assistance'!L34+'MOE SSP Non-Assistance'!L34</f>
        <v>2553654</v>
      </c>
      <c r="M34" s="57">
        <f>'MOE in TANF Non-Assistance'!M34+'MOE SSP Non-Assistance'!M34</f>
        <v>2936760</v>
      </c>
      <c r="N34" s="141"/>
      <c r="O34" s="57">
        <f>'MOE in TANF Non-Assistance'!O34+'MOE SSP Non-Assistance'!O34</f>
        <v>34541712</v>
      </c>
      <c r="Q34" s="29"/>
    </row>
    <row r="35" spans="1:17">
      <c r="A35" s="18" t="s">
        <v>40</v>
      </c>
      <c r="B35" s="57">
        <f>'MOE in TANF Non-Assistance'!B35+'MOE SSP Non-Assistance'!B35</f>
        <v>19317747</v>
      </c>
      <c r="C35" s="57">
        <f>'MOE in TANF Non-Assistance'!C35+'MOE SSP Non-Assistance'!C35</f>
        <v>2663129</v>
      </c>
      <c r="D35" s="57">
        <f>'MOE in TANF Non-Assistance'!D35+'MOE SSP Non-Assistance'!D35</f>
        <v>4581872</v>
      </c>
      <c r="E35" s="57">
        <f>'MOE in TANF Non-Assistance'!E35+'MOE SSP Non-Assistance'!E35</f>
        <v>311110</v>
      </c>
      <c r="F35" s="57">
        <f>'MOE in TANF Non-Assistance'!F35+'MOE SSP Non-Assistance'!F35</f>
        <v>0</v>
      </c>
      <c r="G35" s="57">
        <f>'MOE in TANF Non-Assistance'!G35+'MOE SSP Non-Assistance'!G35</f>
        <v>0</v>
      </c>
      <c r="H35" s="57">
        <f>'MOE in TANF Non-Assistance'!H35+'MOE SSP Non-Assistance'!H35</f>
        <v>0</v>
      </c>
      <c r="I35" s="57">
        <f>'MOE in TANF Non-Assistance'!I35+'MOE SSP Non-Assistance'!I35</f>
        <v>1487612</v>
      </c>
      <c r="J35" s="57">
        <f>'MOE in TANF Non-Assistance'!J35+'MOE SSP Non-Assistance'!J35</f>
        <v>67103</v>
      </c>
      <c r="K35" s="57">
        <f>'MOE in TANF Non-Assistance'!K35+'MOE SSP Non-Assistance'!K35</f>
        <v>0</v>
      </c>
      <c r="L35" s="57">
        <f>'MOE in TANF Non-Assistance'!L35+'MOE SSP Non-Assistance'!L35</f>
        <v>2925618</v>
      </c>
      <c r="M35" s="57">
        <f>'MOE in TANF Non-Assistance'!M35+'MOE SSP Non-Assistance'!M35</f>
        <v>2199874</v>
      </c>
      <c r="N35" s="141"/>
      <c r="O35" s="57">
        <f>'MOE in TANF Non-Assistance'!O35+'MOE SSP Non-Assistance'!O35</f>
        <v>5081429</v>
      </c>
      <c r="Q35" s="29"/>
    </row>
    <row r="36" spans="1:17">
      <c r="A36" s="18" t="s">
        <v>41</v>
      </c>
      <c r="B36" s="57">
        <f>'MOE in TANF Non-Assistance'!B36+'MOE SSP Non-Assistance'!B36</f>
        <v>740312840</v>
      </c>
      <c r="C36" s="57">
        <f>'MOE in TANF Non-Assistance'!C36+'MOE SSP Non-Assistance'!C36</f>
        <v>42313658</v>
      </c>
      <c r="D36" s="57">
        <f>'MOE in TANF Non-Assistance'!D36+'MOE SSP Non-Assistance'!D36</f>
        <v>0</v>
      </c>
      <c r="E36" s="57">
        <f>'MOE in TANF Non-Assistance'!E36+'MOE SSP Non-Assistance'!E36</f>
        <v>0</v>
      </c>
      <c r="F36" s="57">
        <f>'MOE in TANF Non-Assistance'!F36+'MOE SSP Non-Assistance'!F36</f>
        <v>0</v>
      </c>
      <c r="G36" s="57">
        <f>'MOE in TANF Non-Assistance'!G36+'MOE SSP Non-Assistance'!G36</f>
        <v>196939508</v>
      </c>
      <c r="H36" s="57">
        <f>'MOE in TANF Non-Assistance'!H36+'MOE SSP Non-Assistance'!H36</f>
        <v>0</v>
      </c>
      <c r="I36" s="57">
        <f>'MOE in TANF Non-Assistance'!I36+'MOE SSP Non-Assistance'!I36</f>
        <v>3775331</v>
      </c>
      <c r="J36" s="57">
        <f>'MOE in TANF Non-Assistance'!J36+'MOE SSP Non-Assistance'!J36</f>
        <v>450613861</v>
      </c>
      <c r="K36" s="57">
        <f>'MOE in TANF Non-Assistance'!K36+'MOE SSP Non-Assistance'!K36</f>
        <v>145362</v>
      </c>
      <c r="L36" s="57">
        <f>'MOE in TANF Non-Assistance'!L36+'MOE SSP Non-Assistance'!L36</f>
        <v>36702034</v>
      </c>
      <c r="M36" s="57">
        <f>'MOE in TANF Non-Assistance'!M36+'MOE SSP Non-Assistance'!M36</f>
        <v>2705844</v>
      </c>
      <c r="N36" s="141"/>
      <c r="O36" s="57">
        <f>'MOE in TANF Non-Assistance'!O36+'MOE SSP Non-Assistance'!O36</f>
        <v>7117242</v>
      </c>
      <c r="Q36" s="29"/>
    </row>
    <row r="37" spans="1:17">
      <c r="A37" s="18" t="s">
        <v>42</v>
      </c>
      <c r="B37" s="57">
        <f>'MOE in TANF Non-Assistance'!B37+'MOE SSP Non-Assistance'!B37</f>
        <v>90011325</v>
      </c>
      <c r="C37" s="57">
        <f>'MOE in TANF Non-Assistance'!C37+'MOE SSP Non-Assistance'!C37</f>
        <v>0</v>
      </c>
      <c r="D37" s="57">
        <f>'MOE in TANF Non-Assistance'!D37+'MOE SSP Non-Assistance'!D37</f>
        <v>5793808</v>
      </c>
      <c r="E37" s="57">
        <f>'MOE in TANF Non-Assistance'!E37+'MOE SSP Non-Assistance'!E37</f>
        <v>0</v>
      </c>
      <c r="F37" s="57">
        <f>'MOE in TANF Non-Assistance'!F37+'MOE SSP Non-Assistance'!F37</f>
        <v>0</v>
      </c>
      <c r="G37" s="57">
        <f>'MOE in TANF Non-Assistance'!G37+'MOE SSP Non-Assistance'!G37</f>
        <v>49800000</v>
      </c>
      <c r="H37" s="57">
        <f>'MOE in TANF Non-Assistance'!H37+'MOE SSP Non-Assistance'!H37</f>
        <v>0</v>
      </c>
      <c r="I37" s="57">
        <f>'MOE in TANF Non-Assistance'!I37+'MOE SSP Non-Assistance'!I37</f>
        <v>0</v>
      </c>
      <c r="J37" s="57">
        <f>'MOE in TANF Non-Assistance'!J37+'MOE SSP Non-Assistance'!J37</f>
        <v>657740</v>
      </c>
      <c r="K37" s="57">
        <f>'MOE in TANF Non-Assistance'!K37+'MOE SSP Non-Assistance'!K37</f>
        <v>7645961</v>
      </c>
      <c r="L37" s="57">
        <f>'MOE in TANF Non-Assistance'!L37+'MOE SSP Non-Assistance'!L37</f>
        <v>0</v>
      </c>
      <c r="M37" s="57">
        <f>'MOE in TANF Non-Assistance'!M37+'MOE SSP Non-Assistance'!M37</f>
        <v>0</v>
      </c>
      <c r="N37" s="141"/>
      <c r="O37" s="57">
        <f>'MOE in TANF Non-Assistance'!O37+'MOE SSP Non-Assistance'!O37</f>
        <v>26113816</v>
      </c>
      <c r="Q37" s="29"/>
    </row>
    <row r="38" spans="1:17">
      <c r="A38" s="18" t="s">
        <v>43</v>
      </c>
      <c r="B38" s="57">
        <f>'MOE in TANF Non-Assistance'!B38+'MOE SSP Non-Assistance'!B38</f>
        <v>2214809561</v>
      </c>
      <c r="C38" s="57">
        <f>'MOE in TANF Non-Assistance'!C38+'MOE SSP Non-Assistance'!C38</f>
        <v>11049048</v>
      </c>
      <c r="D38" s="57">
        <f>'MOE in TANF Non-Assistance'!D38+'MOE SSP Non-Assistance'!D38</f>
        <v>0</v>
      </c>
      <c r="E38" s="57">
        <f>'MOE in TANF Non-Assistance'!E38+'MOE SSP Non-Assistance'!E38</f>
        <v>1757584</v>
      </c>
      <c r="F38" s="57">
        <f>'MOE in TANF Non-Assistance'!F38+'MOE SSP Non-Assistance'!F38</f>
        <v>0</v>
      </c>
      <c r="G38" s="57">
        <f>'MOE in TANF Non-Assistance'!G38+'MOE SSP Non-Assistance'!G38</f>
        <v>868990385</v>
      </c>
      <c r="H38" s="57">
        <f>'MOE in TANF Non-Assistance'!H38+'MOE SSP Non-Assistance'!H38</f>
        <v>494980294</v>
      </c>
      <c r="I38" s="57">
        <f>'MOE in TANF Non-Assistance'!I38+'MOE SSP Non-Assistance'!I38</f>
        <v>51013627</v>
      </c>
      <c r="J38" s="57">
        <f>'MOE in TANF Non-Assistance'!J38+'MOE SSP Non-Assistance'!J38</f>
        <v>238113490</v>
      </c>
      <c r="K38" s="57">
        <f>'MOE in TANF Non-Assistance'!K38+'MOE SSP Non-Assistance'!K38</f>
        <v>0</v>
      </c>
      <c r="L38" s="57">
        <f>'MOE in TANF Non-Assistance'!L38+'MOE SSP Non-Assistance'!L38</f>
        <v>125457855</v>
      </c>
      <c r="M38" s="57">
        <f>'MOE in TANF Non-Assistance'!M38+'MOE SSP Non-Assistance'!M38</f>
        <v>4910774</v>
      </c>
      <c r="N38" s="141"/>
      <c r="O38" s="57">
        <f>'MOE in TANF Non-Assistance'!O38+'MOE SSP Non-Assistance'!O38</f>
        <v>418536504</v>
      </c>
      <c r="Q38" s="29"/>
    </row>
    <row r="39" spans="1:17">
      <c r="A39" s="18" t="s">
        <v>44</v>
      </c>
      <c r="B39" s="57">
        <f>'MOE in TANF Non-Assistance'!B39+'MOE SSP Non-Assistance'!B39</f>
        <v>314570006</v>
      </c>
      <c r="C39" s="57">
        <f>'MOE in TANF Non-Assistance'!C39+'MOE SSP Non-Assistance'!C39</f>
        <v>45325909</v>
      </c>
      <c r="D39" s="57">
        <f>'MOE in TANF Non-Assistance'!D39+'MOE SSP Non-Assistance'!D39</f>
        <v>32076518</v>
      </c>
      <c r="E39" s="57">
        <f>'MOE in TANF Non-Assistance'!E39+'MOE SSP Non-Assistance'!E39</f>
        <v>4343146</v>
      </c>
      <c r="F39" s="57">
        <f>'MOE in TANF Non-Assistance'!F39+'MOE SSP Non-Assistance'!F39</f>
        <v>1136</v>
      </c>
      <c r="G39" s="57">
        <f>'MOE in TANF Non-Assistance'!G39+'MOE SSP Non-Assistance'!G39</f>
        <v>51426213</v>
      </c>
      <c r="H39" s="57">
        <f>'MOE in TANF Non-Assistance'!H39+'MOE SSP Non-Assistance'!H39</f>
        <v>0</v>
      </c>
      <c r="I39" s="57">
        <f>'MOE in TANF Non-Assistance'!I39+'MOE SSP Non-Assistance'!I39</f>
        <v>5367729</v>
      </c>
      <c r="J39" s="57">
        <f>'MOE in TANF Non-Assistance'!J39+'MOE SSP Non-Assistance'!J39</f>
        <v>114923538</v>
      </c>
      <c r="K39" s="57">
        <f>'MOE in TANF Non-Assistance'!K39+'MOE SSP Non-Assistance'!K39</f>
        <v>0</v>
      </c>
      <c r="L39" s="57">
        <f>'MOE in TANF Non-Assistance'!L39+'MOE SSP Non-Assistance'!L39</f>
        <v>22869822</v>
      </c>
      <c r="M39" s="57">
        <f>'MOE in TANF Non-Assistance'!M39+'MOE SSP Non-Assistance'!M39</f>
        <v>1411010</v>
      </c>
      <c r="N39" s="141"/>
      <c r="O39" s="57">
        <f>'MOE in TANF Non-Assistance'!O39+'MOE SSP Non-Assistance'!O39</f>
        <v>36824985</v>
      </c>
      <c r="Q39" s="29"/>
    </row>
    <row r="40" spans="1:17">
      <c r="A40" s="18" t="s">
        <v>45</v>
      </c>
      <c r="B40" s="57">
        <f>'MOE in TANF Non-Assistance'!B40+'MOE SSP Non-Assistance'!B40</f>
        <v>1171431</v>
      </c>
      <c r="C40" s="57">
        <f>'MOE in TANF Non-Assistance'!C40+'MOE SSP Non-Assistance'!C40</f>
        <v>74016</v>
      </c>
      <c r="D40" s="57">
        <f>'MOE in TANF Non-Assistance'!D40+'MOE SSP Non-Assistance'!D40</f>
        <v>0</v>
      </c>
      <c r="E40" s="57">
        <f>'MOE in TANF Non-Assistance'!E40+'MOE SSP Non-Assistance'!E40</f>
        <v>29251</v>
      </c>
      <c r="F40" s="57">
        <f>'MOE in TANF Non-Assistance'!F40+'MOE SSP Non-Assistance'!F40</f>
        <v>0</v>
      </c>
      <c r="G40" s="57">
        <f>'MOE in TANF Non-Assistance'!G40+'MOE SSP Non-Assistance'!G40</f>
        <v>0</v>
      </c>
      <c r="H40" s="57">
        <f>'MOE in TANF Non-Assistance'!H40+'MOE SSP Non-Assistance'!H40</f>
        <v>0</v>
      </c>
      <c r="I40" s="57">
        <f>'MOE in TANF Non-Assistance'!I40+'MOE SSP Non-Assistance'!I40</f>
        <v>10177</v>
      </c>
      <c r="J40" s="57">
        <f>'MOE in TANF Non-Assistance'!J40+'MOE SSP Non-Assistance'!J40</f>
        <v>0</v>
      </c>
      <c r="K40" s="57">
        <f>'MOE in TANF Non-Assistance'!K40+'MOE SSP Non-Assistance'!K40</f>
        <v>1057987</v>
      </c>
      <c r="L40" s="57">
        <f>'MOE in TANF Non-Assistance'!L40+'MOE SSP Non-Assistance'!L40</f>
        <v>0</v>
      </c>
      <c r="M40" s="57">
        <f>'MOE in TANF Non-Assistance'!M40+'MOE SSP Non-Assistance'!M40</f>
        <v>0</v>
      </c>
      <c r="N40" s="141"/>
      <c r="O40" s="57">
        <f>'MOE in TANF Non-Assistance'!O40+'MOE SSP Non-Assistance'!O40</f>
        <v>0</v>
      </c>
      <c r="Q40" s="29"/>
    </row>
    <row r="41" spans="1:17">
      <c r="A41" s="18" t="s">
        <v>46</v>
      </c>
      <c r="B41" s="57">
        <f>'MOE in TANF Non-Assistance'!B41+'MOE SSP Non-Assistance'!B41</f>
        <v>330633268</v>
      </c>
      <c r="C41" s="57">
        <f>'MOE in TANF Non-Assistance'!C41+'MOE SSP Non-Assistance'!C41</f>
        <v>2340602</v>
      </c>
      <c r="D41" s="57">
        <f>'MOE in TANF Non-Assistance'!D41+'MOE SSP Non-Assistance'!D41</f>
        <v>212250644</v>
      </c>
      <c r="E41" s="57">
        <f>'MOE in TANF Non-Assistance'!E41+'MOE SSP Non-Assistance'!E41</f>
        <v>0</v>
      </c>
      <c r="F41" s="57">
        <f>'MOE in TANF Non-Assistance'!F41+'MOE SSP Non-Assistance'!F41</f>
        <v>0</v>
      </c>
      <c r="G41" s="57">
        <f>'MOE in TANF Non-Assistance'!G41+'MOE SSP Non-Assistance'!G41</f>
        <v>0</v>
      </c>
      <c r="H41" s="57">
        <f>'MOE in TANF Non-Assistance'!H41+'MOE SSP Non-Assistance'!H41</f>
        <v>0</v>
      </c>
      <c r="I41" s="57">
        <f>'MOE in TANF Non-Assistance'!I41+'MOE SSP Non-Assistance'!I41</f>
        <v>33524908</v>
      </c>
      <c r="J41" s="57">
        <f>'MOE in TANF Non-Assistance'!J41+'MOE SSP Non-Assistance'!J41</f>
        <v>17268910</v>
      </c>
      <c r="K41" s="57">
        <f>'MOE in TANF Non-Assistance'!K41+'MOE SSP Non-Assistance'!K41</f>
        <v>0</v>
      </c>
      <c r="L41" s="57">
        <f>'MOE in TANF Non-Assistance'!L41+'MOE SSP Non-Assistance'!L41</f>
        <v>54206055</v>
      </c>
      <c r="M41" s="57">
        <f>'MOE in TANF Non-Assistance'!M41+'MOE SSP Non-Assistance'!M41</f>
        <v>1940130</v>
      </c>
      <c r="N41" s="141"/>
      <c r="O41" s="57">
        <f>'MOE in TANF Non-Assistance'!O41+'MOE SSP Non-Assistance'!O41</f>
        <v>9102019</v>
      </c>
      <c r="Q41" s="29"/>
    </row>
    <row r="42" spans="1:17">
      <c r="A42" s="18" t="s">
        <v>47</v>
      </c>
      <c r="B42" s="57">
        <f>'MOE in TANF Non-Assistance'!B42+'MOE SSP Non-Assistance'!B42</f>
        <v>26131102</v>
      </c>
      <c r="C42" s="57">
        <f>'MOE in TANF Non-Assistance'!C42+'MOE SSP Non-Assistance'!C42</f>
        <v>0</v>
      </c>
      <c r="D42" s="57">
        <f>'MOE in TANF Non-Assistance'!D42+'MOE SSP Non-Assistance'!D42</f>
        <v>0</v>
      </c>
      <c r="E42" s="57">
        <f>'MOE in TANF Non-Assistance'!E42+'MOE SSP Non-Assistance'!E42</f>
        <v>0</v>
      </c>
      <c r="F42" s="57">
        <f>'MOE in TANF Non-Assistance'!F42+'MOE SSP Non-Assistance'!F42</f>
        <v>0</v>
      </c>
      <c r="G42" s="57">
        <f>'MOE in TANF Non-Assistance'!G42+'MOE SSP Non-Assistance'!G42</f>
        <v>0</v>
      </c>
      <c r="H42" s="57">
        <f>'MOE in TANF Non-Assistance'!H42+'MOE SSP Non-Assistance'!H42</f>
        <v>0</v>
      </c>
      <c r="I42" s="57">
        <f>'MOE in TANF Non-Assistance'!I42+'MOE SSP Non-Assistance'!I42</f>
        <v>201532</v>
      </c>
      <c r="J42" s="57">
        <f>'MOE in TANF Non-Assistance'!J42+'MOE SSP Non-Assistance'!J42</f>
        <v>705528</v>
      </c>
      <c r="K42" s="57">
        <f>'MOE in TANF Non-Assistance'!K42+'MOE SSP Non-Assistance'!K42</f>
        <v>3740907</v>
      </c>
      <c r="L42" s="57">
        <f>'MOE in TANF Non-Assistance'!L42+'MOE SSP Non-Assistance'!L42</f>
        <v>9017957</v>
      </c>
      <c r="M42" s="57">
        <f>'MOE in TANF Non-Assistance'!M42+'MOE SSP Non-Assistance'!M42</f>
        <v>987493</v>
      </c>
      <c r="N42" s="141"/>
      <c r="O42" s="57">
        <f>'MOE in TANF Non-Assistance'!O42+'MOE SSP Non-Assistance'!O42</f>
        <v>11477685</v>
      </c>
      <c r="Q42" s="29"/>
    </row>
    <row r="43" spans="1:17">
      <c r="A43" s="18" t="s">
        <v>48</v>
      </c>
      <c r="B43" s="57">
        <f>'MOE in TANF Non-Assistance'!B43+'MOE SSP Non-Assistance'!B43</f>
        <v>70602662</v>
      </c>
      <c r="C43" s="57">
        <f>'MOE in TANF Non-Assistance'!C43+'MOE SSP Non-Assistance'!C43</f>
        <v>25863956</v>
      </c>
      <c r="D43" s="57">
        <f>'MOE in TANF Non-Assistance'!D43+'MOE SSP Non-Assistance'!D43</f>
        <v>55107</v>
      </c>
      <c r="E43" s="57">
        <f>'MOE in TANF Non-Assistance'!E43+'MOE SSP Non-Assistance'!E43</f>
        <v>192505</v>
      </c>
      <c r="F43" s="57">
        <f>'MOE in TANF Non-Assistance'!F43+'MOE SSP Non-Assistance'!F43</f>
        <v>0</v>
      </c>
      <c r="G43" s="57">
        <f>'MOE in TANF Non-Assistance'!G43+'MOE SSP Non-Assistance'!G43</f>
        <v>0</v>
      </c>
      <c r="H43" s="57">
        <f>'MOE in TANF Non-Assistance'!H43+'MOE SSP Non-Assistance'!H43</f>
        <v>1591295</v>
      </c>
      <c r="I43" s="57">
        <f>'MOE in TANF Non-Assistance'!I43+'MOE SSP Non-Assistance'!I43</f>
        <v>0</v>
      </c>
      <c r="J43" s="57">
        <f>'MOE in TANF Non-Assistance'!J43+'MOE SSP Non-Assistance'!J43</f>
        <v>0</v>
      </c>
      <c r="K43" s="57">
        <f>'MOE in TANF Non-Assistance'!K43+'MOE SSP Non-Assistance'!K43</f>
        <v>0</v>
      </c>
      <c r="L43" s="57">
        <f>'MOE in TANF Non-Assistance'!L43+'MOE SSP Non-Assistance'!L43</f>
        <v>2670600</v>
      </c>
      <c r="M43" s="57">
        <f>'MOE in TANF Non-Assistance'!M43+'MOE SSP Non-Assistance'!M43</f>
        <v>206541</v>
      </c>
      <c r="N43" s="141"/>
      <c r="O43" s="57">
        <f>'MOE in TANF Non-Assistance'!O43+'MOE SSP Non-Assistance'!O43</f>
        <v>40022658</v>
      </c>
      <c r="Q43" s="29"/>
    </row>
    <row r="44" spans="1:17">
      <c r="A44" s="18" t="s">
        <v>49</v>
      </c>
      <c r="B44" s="57">
        <f>'MOE in TANF Non-Assistance'!B44+'MOE SSP Non-Assistance'!B44</f>
        <v>387009345</v>
      </c>
      <c r="C44" s="57">
        <f>'MOE in TANF Non-Assistance'!C44+'MOE SSP Non-Assistance'!C44</f>
        <v>16348627</v>
      </c>
      <c r="D44" s="57">
        <f>'MOE in TANF Non-Assistance'!D44+'MOE SSP Non-Assistance'!D44</f>
        <v>281527070</v>
      </c>
      <c r="E44" s="57">
        <f>'MOE in TANF Non-Assistance'!E44+'MOE SSP Non-Assistance'!E44</f>
        <v>856536</v>
      </c>
      <c r="F44" s="57">
        <f>'MOE in TANF Non-Assistance'!F44+'MOE SSP Non-Assistance'!F44</f>
        <v>0</v>
      </c>
      <c r="G44" s="57">
        <f>'MOE in TANF Non-Assistance'!G44+'MOE SSP Non-Assistance'!G44</f>
        <v>0</v>
      </c>
      <c r="H44" s="57">
        <f>'MOE in TANF Non-Assistance'!H44+'MOE SSP Non-Assistance'!H44</f>
        <v>0</v>
      </c>
      <c r="I44" s="57">
        <f>'MOE in TANF Non-Assistance'!I44+'MOE SSP Non-Assistance'!I44</f>
        <v>9122706</v>
      </c>
      <c r="J44" s="57">
        <f>'MOE in TANF Non-Assistance'!J44+'MOE SSP Non-Assistance'!J44</f>
        <v>53279430</v>
      </c>
      <c r="K44" s="57">
        <f>'MOE in TANF Non-Assistance'!K44+'MOE SSP Non-Assistance'!K44</f>
        <v>0</v>
      </c>
      <c r="L44" s="57">
        <f>'MOE in TANF Non-Assistance'!L44+'MOE SSP Non-Assistance'!L44</f>
        <v>22750304</v>
      </c>
      <c r="M44" s="57">
        <f>'MOE in TANF Non-Assistance'!M44+'MOE SSP Non-Assistance'!M44</f>
        <v>3124672</v>
      </c>
      <c r="N44" s="141"/>
      <c r="O44" s="57">
        <f>'MOE in TANF Non-Assistance'!O44+'MOE SSP Non-Assistance'!O44</f>
        <v>0</v>
      </c>
      <c r="Q44" s="29"/>
    </row>
    <row r="45" spans="1:17">
      <c r="A45" s="18" t="s">
        <v>50</v>
      </c>
      <c r="B45" s="57">
        <f>'MOE in TANF Non-Assistance'!B45+'MOE SSP Non-Assistance'!B45</f>
        <v>63187919</v>
      </c>
      <c r="C45" s="57">
        <f>'MOE in TANF Non-Assistance'!C45+'MOE SSP Non-Assistance'!C45</f>
        <v>650775</v>
      </c>
      <c r="D45" s="57">
        <f>'MOE in TANF Non-Assistance'!D45+'MOE SSP Non-Assistance'!D45</f>
        <v>5381874</v>
      </c>
      <c r="E45" s="57">
        <f>'MOE in TANF Non-Assistance'!E45+'MOE SSP Non-Assistance'!E45</f>
        <v>0</v>
      </c>
      <c r="F45" s="57">
        <f>'MOE in TANF Non-Assistance'!F45+'MOE SSP Non-Assistance'!F45</f>
        <v>0</v>
      </c>
      <c r="G45" s="57">
        <f>'MOE in TANF Non-Assistance'!G45+'MOE SSP Non-Assistance'!G45</f>
        <v>5085656</v>
      </c>
      <c r="H45" s="57">
        <f>'MOE in TANF Non-Assistance'!H45+'MOE SSP Non-Assistance'!H45</f>
        <v>5085144</v>
      </c>
      <c r="I45" s="57">
        <f>'MOE in TANF Non-Assistance'!I45+'MOE SSP Non-Assistance'!I45</f>
        <v>0</v>
      </c>
      <c r="J45" s="57">
        <f>'MOE in TANF Non-Assistance'!J45+'MOE SSP Non-Assistance'!J45</f>
        <v>0</v>
      </c>
      <c r="K45" s="57">
        <f>'MOE in TANF Non-Assistance'!K45+'MOE SSP Non-Assistance'!K45</f>
        <v>0</v>
      </c>
      <c r="L45" s="57">
        <f>'MOE in TANF Non-Assistance'!L45+'MOE SSP Non-Assistance'!L45</f>
        <v>2298062</v>
      </c>
      <c r="M45" s="57">
        <f>'MOE in TANF Non-Assistance'!M45+'MOE SSP Non-Assistance'!M45</f>
        <v>353411</v>
      </c>
      <c r="N45" s="141"/>
      <c r="O45" s="57">
        <f>'MOE in TANF Non-Assistance'!O45+'MOE SSP Non-Assistance'!O45</f>
        <v>44332997</v>
      </c>
      <c r="Q45" s="29"/>
    </row>
    <row r="46" spans="1:17">
      <c r="A46" s="18" t="s">
        <v>51</v>
      </c>
      <c r="B46" s="57">
        <f>'MOE in TANF Non-Assistance'!B46+'MOE SSP Non-Assistance'!B46</f>
        <v>131282278</v>
      </c>
      <c r="C46" s="57">
        <f>'MOE in TANF Non-Assistance'!C46+'MOE SSP Non-Assistance'!C46</f>
        <v>2000137</v>
      </c>
      <c r="D46" s="57">
        <f>'MOE in TANF Non-Assistance'!D46+'MOE SSP Non-Assistance'!D46</f>
        <v>4085268</v>
      </c>
      <c r="E46" s="57">
        <f>'MOE in TANF Non-Assistance'!E46+'MOE SSP Non-Assistance'!E46</f>
        <v>0</v>
      </c>
      <c r="F46" s="57">
        <f>'MOE in TANF Non-Assistance'!F46+'MOE SSP Non-Assistance'!F46</f>
        <v>0</v>
      </c>
      <c r="G46" s="57">
        <f>'MOE in TANF Non-Assistance'!G46+'MOE SSP Non-Assistance'!G46</f>
        <v>0</v>
      </c>
      <c r="H46" s="57">
        <f>'MOE in TANF Non-Assistance'!H46+'MOE SSP Non-Assistance'!H46</f>
        <v>0</v>
      </c>
      <c r="I46" s="57">
        <f>'MOE in TANF Non-Assistance'!I46+'MOE SSP Non-Assistance'!I46</f>
        <v>0</v>
      </c>
      <c r="J46" s="57">
        <f>'MOE in TANF Non-Assistance'!J46+'MOE SSP Non-Assistance'!J46</f>
        <v>0</v>
      </c>
      <c r="K46" s="57">
        <f>'MOE in TANF Non-Assistance'!K46+'MOE SSP Non-Assistance'!K46</f>
        <v>0</v>
      </c>
      <c r="L46" s="57">
        <f>'MOE in TANF Non-Assistance'!L46+'MOE SSP Non-Assistance'!L46</f>
        <v>2459317</v>
      </c>
      <c r="M46" s="57">
        <f>'MOE in TANF Non-Assistance'!M46+'MOE SSP Non-Assistance'!M46</f>
        <v>1214085</v>
      </c>
      <c r="N46" s="141"/>
      <c r="O46" s="57">
        <f>'MOE in TANF Non-Assistance'!O46+'MOE SSP Non-Assistance'!O46</f>
        <v>121523471</v>
      </c>
      <c r="Q46" s="29"/>
    </row>
    <row r="47" spans="1:17">
      <c r="A47" s="18" t="s">
        <v>52</v>
      </c>
      <c r="B47" s="57">
        <f>'MOE in TANF Non-Assistance'!B47+'MOE SSP Non-Assistance'!B47</f>
        <v>2524247</v>
      </c>
      <c r="C47" s="57">
        <f>'MOE in TANF Non-Assistance'!C47+'MOE SSP Non-Assistance'!C47</f>
        <v>1595806</v>
      </c>
      <c r="D47" s="57">
        <f>'MOE in TANF Non-Assistance'!D47+'MOE SSP Non-Assistance'!D47</f>
        <v>0</v>
      </c>
      <c r="E47" s="57">
        <f>'MOE in TANF Non-Assistance'!E47+'MOE SSP Non-Assistance'!E47</f>
        <v>63634</v>
      </c>
      <c r="F47" s="57">
        <f>'MOE in TANF Non-Assistance'!F47+'MOE SSP Non-Assistance'!F47</f>
        <v>0</v>
      </c>
      <c r="G47" s="57">
        <f>'MOE in TANF Non-Assistance'!G47+'MOE SSP Non-Assistance'!G47</f>
        <v>0</v>
      </c>
      <c r="H47" s="57">
        <f>'MOE in TANF Non-Assistance'!H47+'MOE SSP Non-Assistance'!H47</f>
        <v>0</v>
      </c>
      <c r="I47" s="57">
        <f>'MOE in TANF Non-Assistance'!I47+'MOE SSP Non-Assistance'!I47</f>
        <v>0</v>
      </c>
      <c r="J47" s="57">
        <f>'MOE in TANF Non-Assistance'!J47+'MOE SSP Non-Assistance'!J47</f>
        <v>0</v>
      </c>
      <c r="K47" s="57">
        <f>'MOE in TANF Non-Assistance'!K47+'MOE SSP Non-Assistance'!K47</f>
        <v>0</v>
      </c>
      <c r="L47" s="57">
        <f>'MOE in TANF Non-Assistance'!L47+'MOE SSP Non-Assistance'!L47</f>
        <v>864807</v>
      </c>
      <c r="M47" s="57">
        <f>'MOE in TANF Non-Assistance'!M47+'MOE SSP Non-Assistance'!M47</f>
        <v>0</v>
      </c>
      <c r="N47" s="141"/>
      <c r="O47" s="57">
        <f>'MOE in TANF Non-Assistance'!O47+'MOE SSP Non-Assistance'!O47</f>
        <v>0</v>
      </c>
      <c r="Q47" s="29"/>
    </row>
    <row r="48" spans="1:17">
      <c r="A48" s="18" t="s">
        <v>53</v>
      </c>
      <c r="B48" s="57">
        <f>'MOE in TANF Non-Assistance'!B48+'MOE SSP Non-Assistance'!B48</f>
        <v>123235423</v>
      </c>
      <c r="C48" s="57">
        <f>'MOE in TANF Non-Assistance'!C48+'MOE SSP Non-Assistance'!C48</f>
        <v>28576230</v>
      </c>
      <c r="D48" s="57">
        <f>'MOE in TANF Non-Assistance'!D48+'MOE SSP Non-Assistance'!D48</f>
        <v>4136340</v>
      </c>
      <c r="E48" s="57">
        <f>'MOE in TANF Non-Assistance'!E48+'MOE SSP Non-Assistance'!E48</f>
        <v>0</v>
      </c>
      <c r="F48" s="57">
        <f>'MOE in TANF Non-Assistance'!F48+'MOE SSP Non-Assistance'!F48</f>
        <v>0</v>
      </c>
      <c r="G48" s="57">
        <f>'MOE in TANF Non-Assistance'!G48+'MOE SSP Non-Assistance'!G48</f>
        <v>0</v>
      </c>
      <c r="H48" s="57">
        <f>'MOE in TANF Non-Assistance'!H48+'MOE SSP Non-Assistance'!H48</f>
        <v>0</v>
      </c>
      <c r="I48" s="57">
        <f>'MOE in TANF Non-Assistance'!I48+'MOE SSP Non-Assistance'!I48</f>
        <v>0</v>
      </c>
      <c r="J48" s="57">
        <f>'MOE in TANF Non-Assistance'!J48+'MOE SSP Non-Assistance'!J48</f>
        <v>0</v>
      </c>
      <c r="K48" s="57">
        <f>'MOE in TANF Non-Assistance'!K48+'MOE SSP Non-Assistance'!K48</f>
        <v>0</v>
      </c>
      <c r="L48" s="57">
        <f>'MOE in TANF Non-Assistance'!L48+'MOE SSP Non-Assistance'!L48</f>
        <v>21759277</v>
      </c>
      <c r="M48" s="57">
        <f>'MOE in TANF Non-Assistance'!M48+'MOE SSP Non-Assistance'!M48</f>
        <v>1541420</v>
      </c>
      <c r="N48" s="141"/>
      <c r="O48" s="57">
        <f>'MOE in TANF Non-Assistance'!O48+'MOE SSP Non-Assistance'!O48</f>
        <v>67222156</v>
      </c>
      <c r="Q48" s="29"/>
    </row>
    <row r="49" spans="1:17">
      <c r="A49" s="18" t="s">
        <v>54</v>
      </c>
      <c r="B49" s="57">
        <f>'MOE in TANF Non-Assistance'!B49+'MOE SSP Non-Assistance'!B49</f>
        <v>197568556</v>
      </c>
      <c r="C49" s="57">
        <f>'MOE in TANF Non-Assistance'!C49+'MOE SSP Non-Assistance'!C49</f>
        <v>7617031</v>
      </c>
      <c r="D49" s="57">
        <f>'MOE in TANF Non-Assistance'!D49+'MOE SSP Non-Assistance'!D49</f>
        <v>26988605</v>
      </c>
      <c r="E49" s="57">
        <f>'MOE in TANF Non-Assistance'!E49+'MOE SSP Non-Assistance'!E49</f>
        <v>515873</v>
      </c>
      <c r="F49" s="57">
        <f>'MOE in TANF Non-Assistance'!F49+'MOE SSP Non-Assistance'!F49</f>
        <v>1179</v>
      </c>
      <c r="G49" s="57">
        <f>'MOE in TANF Non-Assistance'!G49+'MOE SSP Non-Assistance'!G49</f>
        <v>0</v>
      </c>
      <c r="H49" s="57">
        <f>'MOE in TANF Non-Assistance'!H49+'MOE SSP Non-Assistance'!H49</f>
        <v>0</v>
      </c>
      <c r="I49" s="57">
        <f>'MOE in TANF Non-Assistance'!I49+'MOE SSP Non-Assistance'!I49</f>
        <v>113215</v>
      </c>
      <c r="J49" s="57">
        <f>'MOE in TANF Non-Assistance'!J49+'MOE SSP Non-Assistance'!J49</f>
        <v>0</v>
      </c>
      <c r="K49" s="57">
        <f>'MOE in TANF Non-Assistance'!K49+'MOE SSP Non-Assistance'!K49</f>
        <v>0</v>
      </c>
      <c r="L49" s="57">
        <f>'MOE in TANF Non-Assistance'!L49+'MOE SSP Non-Assistance'!L49</f>
        <v>1252946</v>
      </c>
      <c r="M49" s="57">
        <f>'MOE in TANF Non-Assistance'!M49+'MOE SSP Non-Assistance'!M49</f>
        <v>71333</v>
      </c>
      <c r="N49" s="141"/>
      <c r="O49" s="57">
        <f>'MOE in TANF Non-Assistance'!O49+'MOE SSP Non-Assistance'!O49</f>
        <v>161008374</v>
      </c>
      <c r="Q49" s="29"/>
    </row>
    <row r="50" spans="1:17">
      <c r="A50" s="18" t="s">
        <v>55</v>
      </c>
      <c r="B50" s="57">
        <f>'MOE in TANF Non-Assistance'!B50+'MOE SSP Non-Assistance'!B50</f>
        <v>26126390</v>
      </c>
      <c r="C50" s="57">
        <f>'MOE in TANF Non-Assistance'!C50+'MOE SSP Non-Assistance'!C50</f>
        <v>566985</v>
      </c>
      <c r="D50" s="57">
        <f>'MOE in TANF Non-Assistance'!D50+'MOE SSP Non-Assistance'!D50</f>
        <v>4474924</v>
      </c>
      <c r="E50" s="57">
        <f>'MOE in TANF Non-Assistance'!E50+'MOE SSP Non-Assistance'!E50</f>
        <v>0</v>
      </c>
      <c r="F50" s="57">
        <f>'MOE in TANF Non-Assistance'!F50+'MOE SSP Non-Assistance'!F50</f>
        <v>0</v>
      </c>
      <c r="G50" s="57">
        <f>'MOE in TANF Non-Assistance'!G50+'MOE SSP Non-Assistance'!G50</f>
        <v>0</v>
      </c>
      <c r="H50" s="57">
        <f>'MOE in TANF Non-Assistance'!H50+'MOE SSP Non-Assistance'!H50</f>
        <v>0</v>
      </c>
      <c r="I50" s="57">
        <f>'MOE in TANF Non-Assistance'!I50+'MOE SSP Non-Assistance'!I50</f>
        <v>0</v>
      </c>
      <c r="J50" s="57">
        <f>'MOE in TANF Non-Assistance'!J50+'MOE SSP Non-Assistance'!J50</f>
        <v>0</v>
      </c>
      <c r="K50" s="57">
        <f>'MOE in TANF Non-Assistance'!K50+'MOE SSP Non-Assistance'!K50</f>
        <v>3075422</v>
      </c>
      <c r="L50" s="57">
        <f>'MOE in TANF Non-Assistance'!L50+'MOE SSP Non-Assistance'!L50</f>
        <v>1149280</v>
      </c>
      <c r="M50" s="57">
        <f>'MOE in TANF Non-Assistance'!M50+'MOE SSP Non-Assistance'!M50</f>
        <v>0</v>
      </c>
      <c r="N50" s="141"/>
      <c r="O50" s="57">
        <f>'MOE in TANF Non-Assistance'!O50+'MOE SSP Non-Assistance'!O50</f>
        <v>16859779</v>
      </c>
      <c r="Q50" s="29"/>
    </row>
    <row r="51" spans="1:17">
      <c r="A51" s="18" t="s">
        <v>56</v>
      </c>
      <c r="B51" s="57">
        <f>'MOE in TANF Non-Assistance'!B51+'MOE SSP Non-Assistance'!B51</f>
        <v>19541396</v>
      </c>
      <c r="C51" s="57">
        <f>'MOE in TANF Non-Assistance'!C51+'MOE SSP Non-Assistance'!C51</f>
        <v>0</v>
      </c>
      <c r="D51" s="57">
        <f>'MOE in TANF Non-Assistance'!D51+'MOE SSP Non-Assistance'!D51</f>
        <v>15391952</v>
      </c>
      <c r="E51" s="57">
        <f>'MOE in TANF Non-Assistance'!E51+'MOE SSP Non-Assistance'!E51</f>
        <v>0</v>
      </c>
      <c r="F51" s="57">
        <f>'MOE in TANF Non-Assistance'!F51+'MOE SSP Non-Assistance'!F51</f>
        <v>0</v>
      </c>
      <c r="G51" s="57">
        <f>'MOE in TANF Non-Assistance'!G51+'MOE SSP Non-Assistance'!G51</f>
        <v>0</v>
      </c>
      <c r="H51" s="57">
        <f>'MOE in TANF Non-Assistance'!H51+'MOE SSP Non-Assistance'!H51</f>
        <v>0</v>
      </c>
      <c r="I51" s="57">
        <f>'MOE in TANF Non-Assistance'!I51+'MOE SSP Non-Assistance'!I51</f>
        <v>2794050</v>
      </c>
      <c r="J51" s="57">
        <f>'MOE in TANF Non-Assistance'!J51+'MOE SSP Non-Assistance'!J51</f>
        <v>0</v>
      </c>
      <c r="K51" s="57">
        <f>'MOE in TANF Non-Assistance'!K51+'MOE SSP Non-Assistance'!K51</f>
        <v>0</v>
      </c>
      <c r="L51" s="57">
        <f>'MOE in TANF Non-Assistance'!L51+'MOE SSP Non-Assistance'!L51</f>
        <v>1165533</v>
      </c>
      <c r="M51" s="57">
        <f>'MOE in TANF Non-Assistance'!M51+'MOE SSP Non-Assistance'!M51</f>
        <v>189861</v>
      </c>
      <c r="N51" s="141"/>
      <c r="O51" s="57">
        <f>'MOE in TANF Non-Assistance'!O51+'MOE SSP Non-Assistance'!O51</f>
        <v>0</v>
      </c>
      <c r="Q51" s="29"/>
    </row>
    <row r="52" spans="1:17">
      <c r="A52" s="18" t="s">
        <v>57</v>
      </c>
      <c r="B52" s="57">
        <f>'MOE in TANF Non-Assistance'!B52+'MOE SSP Non-Assistance'!B52</f>
        <v>92096103</v>
      </c>
      <c r="C52" s="57">
        <f>'MOE in TANF Non-Assistance'!C52+'MOE SSP Non-Assistance'!C52</f>
        <v>32613241</v>
      </c>
      <c r="D52" s="57">
        <f>'MOE in TANF Non-Assistance'!D52+'MOE SSP Non-Assistance'!D52</f>
        <v>21328762</v>
      </c>
      <c r="E52" s="57">
        <f>'MOE in TANF Non-Assistance'!E52+'MOE SSP Non-Assistance'!E52</f>
        <v>2955007</v>
      </c>
      <c r="F52" s="57">
        <f>'MOE in TANF Non-Assistance'!F52+'MOE SSP Non-Assistance'!F52</f>
        <v>0</v>
      </c>
      <c r="G52" s="57">
        <f>'MOE in TANF Non-Assistance'!G52+'MOE SSP Non-Assistance'!G52</f>
        <v>0</v>
      </c>
      <c r="H52" s="57">
        <f>'MOE in TANF Non-Assistance'!H52+'MOE SSP Non-Assistance'!H52</f>
        <v>0</v>
      </c>
      <c r="I52" s="57">
        <f>'MOE in TANF Non-Assistance'!I52+'MOE SSP Non-Assistance'!I52</f>
        <v>6841</v>
      </c>
      <c r="J52" s="57">
        <f>'MOE in TANF Non-Assistance'!J52+'MOE SSP Non-Assistance'!J52</f>
        <v>0</v>
      </c>
      <c r="K52" s="57">
        <f>'MOE in TANF Non-Assistance'!K52+'MOE SSP Non-Assistance'!K52</f>
        <v>1421576</v>
      </c>
      <c r="L52" s="57">
        <f>'MOE in TANF Non-Assistance'!L52+'MOE SSP Non-Assistance'!L52</f>
        <v>13506131</v>
      </c>
      <c r="M52" s="57">
        <f>'MOE in TANF Non-Assistance'!M52+'MOE SSP Non-Assistance'!M52</f>
        <v>1293415</v>
      </c>
      <c r="N52" s="141"/>
      <c r="O52" s="57">
        <f>'MOE in TANF Non-Assistance'!O52+'MOE SSP Non-Assistance'!O52</f>
        <v>18971130</v>
      </c>
      <c r="Q52" s="29"/>
    </row>
    <row r="53" spans="1:17">
      <c r="A53" s="18" t="s">
        <v>58</v>
      </c>
      <c r="B53" s="57">
        <f>'MOE in TANF Non-Assistance'!B53+'MOE SSP Non-Assistance'!B53</f>
        <v>656111775</v>
      </c>
      <c r="C53" s="57">
        <f>'MOE in TANF Non-Assistance'!C53+'MOE SSP Non-Assistance'!C53</f>
        <v>81383167</v>
      </c>
      <c r="D53" s="57">
        <f>'MOE in TANF Non-Assistance'!D53+'MOE SSP Non-Assistance'!D53</f>
        <v>55679119</v>
      </c>
      <c r="E53" s="57">
        <f>'MOE in TANF Non-Assistance'!E53+'MOE SSP Non-Assistance'!E53</f>
        <v>793287</v>
      </c>
      <c r="F53" s="57">
        <f>'MOE in TANF Non-Assistance'!F53+'MOE SSP Non-Assistance'!F53</f>
        <v>0</v>
      </c>
      <c r="G53" s="57">
        <f>'MOE in TANF Non-Assistance'!G53+'MOE SSP Non-Assistance'!G53</f>
        <v>0</v>
      </c>
      <c r="H53" s="57">
        <f>'MOE in TANF Non-Assistance'!H53+'MOE SSP Non-Assistance'!H53</f>
        <v>0</v>
      </c>
      <c r="I53" s="57">
        <f>'MOE in TANF Non-Assistance'!I53+'MOE SSP Non-Assistance'!I53</f>
        <v>33148799</v>
      </c>
      <c r="J53" s="57">
        <f>'MOE in TANF Non-Assistance'!J53+'MOE SSP Non-Assistance'!J53</f>
        <v>225264456</v>
      </c>
      <c r="K53" s="57">
        <f>'MOE in TANF Non-Assistance'!K53+'MOE SSP Non-Assistance'!K53</f>
        <v>0</v>
      </c>
      <c r="L53" s="57">
        <f>'MOE in TANF Non-Assistance'!L53+'MOE SSP Non-Assistance'!L53</f>
        <v>18307576</v>
      </c>
      <c r="M53" s="57">
        <f>'MOE in TANF Non-Assistance'!M53+'MOE SSP Non-Assistance'!M53</f>
        <v>6111893</v>
      </c>
      <c r="N53" s="141"/>
      <c r="O53" s="57">
        <f>'MOE in TANF Non-Assistance'!O53+'MOE SSP Non-Assistance'!O53</f>
        <v>235423478</v>
      </c>
      <c r="Q53" s="29"/>
    </row>
    <row r="54" spans="1:17">
      <c r="A54" s="18" t="s">
        <v>59</v>
      </c>
      <c r="B54" s="57">
        <f>'MOE in TANF Non-Assistance'!B54+'MOE SSP Non-Assistance'!B54</f>
        <v>5166966</v>
      </c>
      <c r="C54" s="57">
        <f>'MOE in TANF Non-Assistance'!C54+'MOE SSP Non-Assistance'!C54</f>
        <v>0</v>
      </c>
      <c r="D54" s="57">
        <f>'MOE in TANF Non-Assistance'!D54+'MOE SSP Non-Assistance'!D54</f>
        <v>0</v>
      </c>
      <c r="E54" s="57">
        <f>'MOE in TANF Non-Assistance'!E54+'MOE SSP Non-Assistance'!E54</f>
        <v>0</v>
      </c>
      <c r="F54" s="57">
        <f>'MOE in TANF Non-Assistance'!F54+'MOE SSP Non-Assistance'!F54</f>
        <v>0</v>
      </c>
      <c r="G54" s="57">
        <f>'MOE in TANF Non-Assistance'!G54+'MOE SSP Non-Assistance'!G54</f>
        <v>0</v>
      </c>
      <c r="H54" s="57">
        <f>'MOE in TANF Non-Assistance'!H54+'MOE SSP Non-Assistance'!H54</f>
        <v>0</v>
      </c>
      <c r="I54" s="57">
        <f>'MOE in TANF Non-Assistance'!I54+'MOE SSP Non-Assistance'!I54</f>
        <v>0</v>
      </c>
      <c r="J54" s="57">
        <f>'MOE in TANF Non-Assistance'!J54+'MOE SSP Non-Assistance'!J54</f>
        <v>0</v>
      </c>
      <c r="K54" s="57">
        <f>'MOE in TANF Non-Assistance'!K54+'MOE SSP Non-Assistance'!K54</f>
        <v>0</v>
      </c>
      <c r="L54" s="57">
        <f>'MOE in TANF Non-Assistance'!L54+'MOE SSP Non-Assistance'!L54</f>
        <v>5166966</v>
      </c>
      <c r="M54" s="57">
        <f>'MOE in TANF Non-Assistance'!M54+'MOE SSP Non-Assistance'!M54</f>
        <v>0</v>
      </c>
      <c r="N54" s="141"/>
      <c r="O54" s="57">
        <f>'MOE in TANF Non-Assistance'!O54+'MOE SSP Non-Assistance'!O54</f>
        <v>0</v>
      </c>
      <c r="Q54" s="29"/>
    </row>
    <row r="55" spans="1:17">
      <c r="A55" s="18" t="s">
        <v>60</v>
      </c>
      <c r="B55" s="57">
        <f>'MOE in TANF Non-Assistance'!B55+'MOE SSP Non-Assistance'!B55</f>
        <v>171444359</v>
      </c>
      <c r="C55" s="57">
        <f>'MOE in TANF Non-Assistance'!C55+'MOE SSP Non-Assistance'!C55</f>
        <v>28786635</v>
      </c>
      <c r="D55" s="57">
        <f>'MOE in TANF Non-Assistance'!D55+'MOE SSP Non-Assistance'!D55</f>
        <v>0</v>
      </c>
      <c r="E55" s="57">
        <f>'MOE in TANF Non-Assistance'!E55+'MOE SSP Non-Assistance'!E55</f>
        <v>2436037</v>
      </c>
      <c r="F55" s="57">
        <f>'MOE in TANF Non-Assistance'!F55+'MOE SSP Non-Assistance'!F55</f>
        <v>0</v>
      </c>
      <c r="G55" s="57">
        <f>'MOE in TANF Non-Assistance'!G55+'MOE SSP Non-Assistance'!G55</f>
        <v>0</v>
      </c>
      <c r="H55" s="57">
        <f>'MOE in TANF Non-Assistance'!H55+'MOE SSP Non-Assistance'!H55</f>
        <v>0</v>
      </c>
      <c r="I55" s="57">
        <f>'MOE in TANF Non-Assistance'!I55+'MOE SSP Non-Assistance'!I55</f>
        <v>33180530</v>
      </c>
      <c r="J55" s="57">
        <f>'MOE in TANF Non-Assistance'!J55+'MOE SSP Non-Assistance'!J55</f>
        <v>1299883</v>
      </c>
      <c r="K55" s="57">
        <f>'MOE in TANF Non-Assistance'!K55+'MOE SSP Non-Assistance'!K55</f>
        <v>8383983</v>
      </c>
      <c r="L55" s="57">
        <f>'MOE in TANF Non-Assistance'!L55+'MOE SSP Non-Assistance'!L55</f>
        <v>10572682</v>
      </c>
      <c r="M55" s="57">
        <f>'MOE in TANF Non-Assistance'!M55+'MOE SSP Non-Assistance'!M55</f>
        <v>0</v>
      </c>
      <c r="N55" s="141"/>
      <c r="O55" s="57">
        <f>'MOE in TANF Non-Assistance'!O55+'MOE SSP Non-Assistance'!O55</f>
        <v>86784609</v>
      </c>
      <c r="Q55" s="29"/>
    </row>
    <row r="56" spans="1:17">
      <c r="A56" s="18" t="s">
        <v>61</v>
      </c>
      <c r="B56" s="57">
        <f>'MOE in TANF Non-Assistance'!B56+'MOE SSP Non-Assistance'!B56</f>
        <v>2091867</v>
      </c>
      <c r="C56" s="57">
        <f>'MOE in TANF Non-Assistance'!C56+'MOE SSP Non-Assistance'!C56</f>
        <v>82</v>
      </c>
      <c r="D56" s="57">
        <f>'MOE in TANF Non-Assistance'!D56+'MOE SSP Non-Assistance'!D56</f>
        <v>0</v>
      </c>
      <c r="E56" s="57">
        <f>'MOE in TANF Non-Assistance'!E56+'MOE SSP Non-Assistance'!E56</f>
        <v>0</v>
      </c>
      <c r="F56" s="57">
        <f>'MOE in TANF Non-Assistance'!F56+'MOE SSP Non-Assistance'!F56</f>
        <v>0</v>
      </c>
      <c r="G56" s="57">
        <f>'MOE in TANF Non-Assistance'!G56+'MOE SSP Non-Assistance'!G56</f>
        <v>0</v>
      </c>
      <c r="H56" s="57">
        <f>'MOE in TANF Non-Assistance'!H56+'MOE SSP Non-Assistance'!H56</f>
        <v>0</v>
      </c>
      <c r="I56" s="57">
        <f>'MOE in TANF Non-Assistance'!I56+'MOE SSP Non-Assistance'!I56</f>
        <v>0</v>
      </c>
      <c r="J56" s="57">
        <f>'MOE in TANF Non-Assistance'!J56+'MOE SSP Non-Assistance'!J56</f>
        <v>0</v>
      </c>
      <c r="K56" s="57">
        <f>'MOE in TANF Non-Assistance'!K56+'MOE SSP Non-Assistance'!K56</f>
        <v>0</v>
      </c>
      <c r="L56" s="57">
        <f>'MOE in TANF Non-Assistance'!L56+'MOE SSP Non-Assistance'!L56</f>
        <v>669602</v>
      </c>
      <c r="M56" s="57">
        <f>'MOE in TANF Non-Assistance'!M56+'MOE SSP Non-Assistance'!M56</f>
        <v>132763</v>
      </c>
      <c r="N56" s="141"/>
      <c r="O56" s="57">
        <f>'MOE in TANF Non-Assistance'!O56+'MOE SSP Non-Assistance'!O56</f>
        <v>1289420</v>
      </c>
      <c r="Q56" s="29"/>
    </row>
  </sheetData>
  <mergeCells count="2">
    <mergeCell ref="A2:A4"/>
    <mergeCell ref="A1:O1"/>
  </mergeCells>
  <phoneticPr fontId="12" type="noConversion"/>
  <pageMargins left="0.7" right="0.7" top="0.75" bottom="0.75" header="0.3" footer="0.3"/>
  <pageSetup scale="53" orientation="landscape" r:id="rId1"/>
  <extLst>
    <ext xmlns:mx="http://schemas.microsoft.com/office/mac/excel/2008/main" uri="http://schemas.microsoft.com/office/mac/excel/2008/main">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pageSetUpPr fitToPage="1"/>
  </sheetPr>
  <dimension ref="A1:K55"/>
  <sheetViews>
    <sheetView workbookViewId="0">
      <selection activeCell="D11" sqref="D11"/>
    </sheetView>
  </sheetViews>
  <sheetFormatPr defaultColWidth="8.85546875" defaultRowHeight="15"/>
  <cols>
    <col min="1" max="1" width="22.42578125" customWidth="1"/>
    <col min="2" max="5" width="15.28515625" bestFit="1" customWidth="1"/>
    <col min="6" max="6" width="14.85546875" customWidth="1"/>
    <col min="7" max="7" width="13.28515625" bestFit="1" customWidth="1"/>
    <col min="8" max="8" width="14.28515625" bestFit="1" customWidth="1"/>
  </cols>
  <sheetData>
    <row r="1" spans="1:11" ht="15" customHeight="1">
      <c r="A1" s="534" t="s">
        <v>95</v>
      </c>
      <c r="B1" s="535"/>
      <c r="C1" s="535"/>
      <c r="D1" s="535"/>
      <c r="E1" s="535"/>
      <c r="F1" s="535"/>
      <c r="G1" s="535"/>
      <c r="H1" s="535"/>
    </row>
    <row r="2" spans="1:11">
      <c r="A2" s="542" t="s">
        <v>10</v>
      </c>
      <c r="B2" s="543" t="s">
        <v>66</v>
      </c>
      <c r="C2" s="526"/>
      <c r="D2" s="526"/>
      <c r="E2" s="527"/>
      <c r="F2" s="544" t="s">
        <v>64</v>
      </c>
      <c r="G2" s="544"/>
      <c r="H2" s="545"/>
    </row>
    <row r="3" spans="1:11" ht="40.5" customHeight="1">
      <c r="A3" s="542"/>
      <c r="B3" s="7" t="s">
        <v>83</v>
      </c>
      <c r="C3" s="7" t="s">
        <v>71</v>
      </c>
      <c r="D3" s="7" t="s">
        <v>72</v>
      </c>
      <c r="E3" s="35" t="s">
        <v>73</v>
      </c>
      <c r="F3" s="34" t="s">
        <v>83</v>
      </c>
      <c r="G3" s="7" t="s">
        <v>70</v>
      </c>
      <c r="H3" s="7" t="s">
        <v>69</v>
      </c>
    </row>
    <row r="4" spans="1:11">
      <c r="A4" s="30" t="s">
        <v>77</v>
      </c>
      <c r="B4" s="139">
        <f>IF(SUM(B5:B55)='MOE in TANF Non-A Subcategories'!B4+'MOE SSP Non-A Subcategories'!B4,SUM(B5:B55),"ERROR")</f>
        <v>720343007</v>
      </c>
      <c r="C4" s="139">
        <f t="shared" ref="C4:H4" si="0">SUM(C5:C55)</f>
        <v>154261278</v>
      </c>
      <c r="D4" s="139">
        <f t="shared" si="0"/>
        <v>148566956</v>
      </c>
      <c r="E4" s="142">
        <f t="shared" si="0"/>
        <v>417514773</v>
      </c>
      <c r="F4" s="143">
        <f>IF(SUM(F5:F55)='MOE in TANF Non-A Subcategories'!F4+'MOE SSP Non-A Subcategories'!F4,SUM(F5:F55),"ERROR")</f>
        <v>31401499</v>
      </c>
      <c r="G4" s="139">
        <f t="shared" si="0"/>
        <v>2546879</v>
      </c>
      <c r="H4" s="139">
        <f t="shared" si="0"/>
        <v>28854620</v>
      </c>
      <c r="J4" s="28"/>
      <c r="K4" s="28"/>
    </row>
    <row r="5" spans="1:11">
      <c r="A5" s="31" t="s">
        <v>11</v>
      </c>
      <c r="B5" s="57">
        <f>'MOE in TANF Non-A Subcategories'!B5+'MOE SSP Non-A Subcategories'!B5</f>
        <v>7936952</v>
      </c>
      <c r="C5" s="57">
        <f>'MOE in TANF Non-A Subcategories'!C5+'MOE SSP Non-A Subcategories'!C5</f>
        <v>0</v>
      </c>
      <c r="D5" s="57">
        <f>'MOE in TANF Non-A Subcategories'!D5+'MOE SSP Non-A Subcategories'!D5</f>
        <v>0</v>
      </c>
      <c r="E5" s="88">
        <f>'MOE in TANF Non-A Subcategories'!E5+'MOE SSP Non-A Subcategories'!E5</f>
        <v>7936952</v>
      </c>
      <c r="F5" s="58">
        <f>'MOE in TANF Non-A Subcategories'!F5+'MOE SSP Non-A Subcategories'!F5</f>
        <v>0</v>
      </c>
      <c r="G5" s="57">
        <f>'MOE in TANF Non-A Subcategories'!G5+'MOE SSP Non-A Subcategories'!G5</f>
        <v>0</v>
      </c>
      <c r="H5" s="57">
        <f>'MOE in TANF Non-A Subcategories'!H5+'MOE SSP Non-A Subcategories'!H5</f>
        <v>0</v>
      </c>
      <c r="J5" s="28"/>
      <c r="K5" s="28"/>
    </row>
    <row r="6" spans="1:11">
      <c r="A6" s="18" t="s">
        <v>12</v>
      </c>
      <c r="B6" s="57">
        <f>'MOE in TANF Non-A Subcategories'!B6+'MOE SSP Non-A Subcategories'!B6</f>
        <v>0</v>
      </c>
      <c r="C6" s="57">
        <f>'MOE in TANF Non-A Subcategories'!C6+'MOE SSP Non-A Subcategories'!C6</f>
        <v>0</v>
      </c>
      <c r="D6" s="57">
        <f>'MOE in TANF Non-A Subcategories'!D6+'MOE SSP Non-A Subcategories'!D6</f>
        <v>0</v>
      </c>
      <c r="E6" s="88">
        <f>'MOE in TANF Non-A Subcategories'!E6+'MOE SSP Non-A Subcategories'!E6</f>
        <v>0</v>
      </c>
      <c r="F6" s="58">
        <f>'MOE in TANF Non-A Subcategories'!F6+'MOE SSP Non-A Subcategories'!F6</f>
        <v>0</v>
      </c>
      <c r="G6" s="57">
        <f>'MOE in TANF Non-A Subcategories'!G6+'MOE SSP Non-A Subcategories'!G6</f>
        <v>0</v>
      </c>
      <c r="H6" s="57">
        <f>'MOE in TANF Non-A Subcategories'!H6+'MOE SSP Non-A Subcategories'!H6</f>
        <v>0</v>
      </c>
      <c r="J6" s="28"/>
      <c r="K6" s="28"/>
    </row>
    <row r="7" spans="1:11">
      <c r="A7" s="18" t="s">
        <v>13</v>
      </c>
      <c r="B7" s="57">
        <f>'MOE in TANF Non-A Subcategories'!B7+'MOE SSP Non-A Subcategories'!B7</f>
        <v>0</v>
      </c>
      <c r="C7" s="57">
        <f>'MOE in TANF Non-A Subcategories'!C7+'MOE SSP Non-A Subcategories'!C7</f>
        <v>0</v>
      </c>
      <c r="D7" s="57">
        <f>'MOE in TANF Non-A Subcategories'!D7+'MOE SSP Non-A Subcategories'!D7</f>
        <v>0</v>
      </c>
      <c r="E7" s="88">
        <f>'MOE in TANF Non-A Subcategories'!E7+'MOE SSP Non-A Subcategories'!E7</f>
        <v>0</v>
      </c>
      <c r="F7" s="58">
        <f>'MOE in TANF Non-A Subcategories'!F7+'MOE SSP Non-A Subcategories'!F7</f>
        <v>0</v>
      </c>
      <c r="G7" s="57">
        <f>'MOE in TANF Non-A Subcategories'!G7+'MOE SSP Non-A Subcategories'!G7</f>
        <v>0</v>
      </c>
      <c r="H7" s="57">
        <f>'MOE in TANF Non-A Subcategories'!H7+'MOE SSP Non-A Subcategories'!H7</f>
        <v>0</v>
      </c>
      <c r="J7" s="28"/>
      <c r="K7" s="28"/>
    </row>
    <row r="8" spans="1:11">
      <c r="A8" s="18" t="s">
        <v>14</v>
      </c>
      <c r="B8" s="57">
        <f>'MOE in TANF Non-A Subcategories'!B8+'MOE SSP Non-A Subcategories'!B8</f>
        <v>29300</v>
      </c>
      <c r="C8" s="57">
        <f>'MOE in TANF Non-A Subcategories'!C8+'MOE SSP Non-A Subcategories'!C8</f>
        <v>0</v>
      </c>
      <c r="D8" s="57">
        <f>'MOE in TANF Non-A Subcategories'!D8+'MOE SSP Non-A Subcategories'!D8</f>
        <v>0</v>
      </c>
      <c r="E8" s="88">
        <f>'MOE in TANF Non-A Subcategories'!E8+'MOE SSP Non-A Subcategories'!E8</f>
        <v>29300</v>
      </c>
      <c r="F8" s="58">
        <f>'MOE in TANF Non-A Subcategories'!F8+'MOE SSP Non-A Subcategories'!F8</f>
        <v>761000</v>
      </c>
      <c r="G8" s="57">
        <f>'MOE in TANF Non-A Subcategories'!G8+'MOE SSP Non-A Subcategories'!G8</f>
        <v>0</v>
      </c>
      <c r="H8" s="57">
        <f>'MOE in TANF Non-A Subcategories'!H8+'MOE SSP Non-A Subcategories'!H8</f>
        <v>761000</v>
      </c>
      <c r="J8" s="28"/>
      <c r="K8" s="28"/>
    </row>
    <row r="9" spans="1:11">
      <c r="A9" s="18" t="s">
        <v>15</v>
      </c>
      <c r="B9" s="57">
        <f>'MOE in TANF Non-A Subcategories'!B9+'MOE SSP Non-A Subcategories'!B9</f>
        <v>34080257</v>
      </c>
      <c r="C9" s="57">
        <f>'MOE in TANF Non-A Subcategories'!C9+'MOE SSP Non-A Subcategories'!C9</f>
        <v>6986240</v>
      </c>
      <c r="D9" s="57">
        <f>'MOE in TANF Non-A Subcategories'!D9+'MOE SSP Non-A Subcategories'!D9</f>
        <v>18263084</v>
      </c>
      <c r="E9" s="88">
        <f>'MOE in TANF Non-A Subcategories'!E9+'MOE SSP Non-A Subcategories'!E9</f>
        <v>8830933</v>
      </c>
      <c r="F9" s="58">
        <f>'MOE in TANF Non-A Subcategories'!F9+'MOE SSP Non-A Subcategories'!F9</f>
        <v>6449385</v>
      </c>
      <c r="G9" s="57">
        <f>'MOE in TANF Non-A Subcategories'!G9+'MOE SSP Non-A Subcategories'!G9</f>
        <v>122284</v>
      </c>
      <c r="H9" s="57">
        <f>'MOE in TANF Non-A Subcategories'!H9+'MOE SSP Non-A Subcategories'!H9</f>
        <v>6327101</v>
      </c>
      <c r="J9" s="28"/>
      <c r="K9" s="28"/>
    </row>
    <row r="10" spans="1:11">
      <c r="A10" s="18" t="s">
        <v>16</v>
      </c>
      <c r="B10" s="57">
        <f>'MOE in TANF Non-A Subcategories'!B10+'MOE SSP Non-A Subcategories'!B10</f>
        <v>86343</v>
      </c>
      <c r="C10" s="57">
        <f>'MOE in TANF Non-A Subcategories'!C10+'MOE SSP Non-A Subcategories'!C10</f>
        <v>8177</v>
      </c>
      <c r="D10" s="57">
        <f>'MOE in TANF Non-A Subcategories'!D10+'MOE SSP Non-A Subcategories'!D10</f>
        <v>63178</v>
      </c>
      <c r="E10" s="88">
        <f>'MOE in TANF Non-A Subcategories'!E10+'MOE SSP Non-A Subcategories'!E10</f>
        <v>14988</v>
      </c>
      <c r="F10" s="58">
        <f>'MOE in TANF Non-A Subcategories'!F10+'MOE SSP Non-A Subcategories'!F10</f>
        <v>64098</v>
      </c>
      <c r="G10" s="57">
        <f>'MOE in TANF Non-A Subcategories'!G10+'MOE SSP Non-A Subcategories'!G10</f>
        <v>0</v>
      </c>
      <c r="H10" s="57">
        <f>'MOE in TANF Non-A Subcategories'!H10+'MOE SSP Non-A Subcategories'!H10</f>
        <v>64098</v>
      </c>
      <c r="J10" s="28"/>
      <c r="K10" s="28"/>
    </row>
    <row r="11" spans="1:11">
      <c r="A11" s="18" t="s">
        <v>17</v>
      </c>
      <c r="B11" s="57">
        <f>'MOE in TANF Non-A Subcategories'!B11+'MOE SSP Non-A Subcategories'!B11</f>
        <v>17099311</v>
      </c>
      <c r="C11" s="57">
        <f>'MOE in TANF Non-A Subcategories'!C11+'MOE SSP Non-A Subcategories'!C11</f>
        <v>0</v>
      </c>
      <c r="D11" s="57">
        <f>'MOE in TANF Non-A Subcategories'!D11+'MOE SSP Non-A Subcategories'!D11</f>
        <v>55566</v>
      </c>
      <c r="E11" s="88">
        <f>'MOE in TANF Non-A Subcategories'!E11+'MOE SSP Non-A Subcategories'!E11</f>
        <v>17043745</v>
      </c>
      <c r="F11" s="58">
        <f>'MOE in TANF Non-A Subcategories'!F11+'MOE SSP Non-A Subcategories'!F11</f>
        <v>2200638</v>
      </c>
      <c r="G11" s="57">
        <f>'MOE in TANF Non-A Subcategories'!G11+'MOE SSP Non-A Subcategories'!G11</f>
        <v>2200638</v>
      </c>
      <c r="H11" s="57">
        <f>'MOE in TANF Non-A Subcategories'!H11+'MOE SSP Non-A Subcategories'!H11</f>
        <v>0</v>
      </c>
      <c r="J11" s="28"/>
      <c r="K11" s="28"/>
    </row>
    <row r="12" spans="1:11">
      <c r="A12" s="18" t="s">
        <v>18</v>
      </c>
      <c r="B12" s="57">
        <f>'MOE in TANF Non-A Subcategories'!B12+'MOE SSP Non-A Subcategories'!B12</f>
        <v>1698567</v>
      </c>
      <c r="C12" s="57">
        <f>'MOE in TANF Non-A Subcategories'!C12+'MOE SSP Non-A Subcategories'!C12</f>
        <v>0</v>
      </c>
      <c r="D12" s="57">
        <f>'MOE in TANF Non-A Subcategories'!D12+'MOE SSP Non-A Subcategories'!D12</f>
        <v>0</v>
      </c>
      <c r="E12" s="88">
        <f>'MOE in TANF Non-A Subcategories'!E12+'MOE SSP Non-A Subcategories'!E12</f>
        <v>1698567</v>
      </c>
      <c r="F12" s="58">
        <f>'MOE in TANF Non-A Subcategories'!F12+'MOE SSP Non-A Subcategories'!F12</f>
        <v>0</v>
      </c>
      <c r="G12" s="57">
        <f>'MOE in TANF Non-A Subcategories'!G12+'MOE SSP Non-A Subcategories'!G12</f>
        <v>0</v>
      </c>
      <c r="H12" s="57">
        <f>'MOE in TANF Non-A Subcategories'!H12+'MOE SSP Non-A Subcategories'!H12</f>
        <v>0</v>
      </c>
      <c r="J12" s="28"/>
      <c r="K12" s="28"/>
    </row>
    <row r="13" spans="1:11">
      <c r="A13" s="18" t="s">
        <v>19</v>
      </c>
      <c r="B13" s="57">
        <f>'MOE in TANF Non-A Subcategories'!B13+'MOE SSP Non-A Subcategories'!B13</f>
        <v>16015934</v>
      </c>
      <c r="C13" s="57">
        <f>'MOE in TANF Non-A Subcategories'!C13+'MOE SSP Non-A Subcategories'!C13</f>
        <v>8079755</v>
      </c>
      <c r="D13" s="57">
        <f>'MOE in TANF Non-A Subcategories'!D13+'MOE SSP Non-A Subcategories'!D13</f>
        <v>500000</v>
      </c>
      <c r="E13" s="88">
        <f>'MOE in TANF Non-A Subcategories'!E13+'MOE SSP Non-A Subcategories'!E13</f>
        <v>7436179</v>
      </c>
      <c r="F13" s="58">
        <f>'MOE in TANF Non-A Subcategories'!F13+'MOE SSP Non-A Subcategories'!F13</f>
        <v>0</v>
      </c>
      <c r="G13" s="57">
        <f>'MOE in TANF Non-A Subcategories'!G13+'MOE SSP Non-A Subcategories'!G13</f>
        <v>0</v>
      </c>
      <c r="H13" s="57">
        <f>'MOE in TANF Non-A Subcategories'!H13+'MOE SSP Non-A Subcategories'!H13</f>
        <v>0</v>
      </c>
      <c r="J13" s="28"/>
      <c r="K13" s="28"/>
    </row>
    <row r="14" spans="1:11">
      <c r="A14" s="18" t="s">
        <v>20</v>
      </c>
      <c r="B14" s="57">
        <f>'MOE in TANF Non-A Subcategories'!B14+'MOE SSP Non-A Subcategories'!B14</f>
        <v>0</v>
      </c>
      <c r="C14" s="57">
        <f>'MOE in TANF Non-A Subcategories'!C14+'MOE SSP Non-A Subcategories'!C14</f>
        <v>0</v>
      </c>
      <c r="D14" s="57">
        <f>'MOE in TANF Non-A Subcategories'!D14+'MOE SSP Non-A Subcategories'!D14</f>
        <v>0</v>
      </c>
      <c r="E14" s="88">
        <f>'MOE in TANF Non-A Subcategories'!E14+'MOE SSP Non-A Subcategories'!E14</f>
        <v>0</v>
      </c>
      <c r="F14" s="58">
        <f>'MOE in TANF Non-A Subcategories'!F14+'MOE SSP Non-A Subcategories'!F14</f>
        <v>0</v>
      </c>
      <c r="G14" s="57">
        <f>'MOE in TANF Non-A Subcategories'!G14+'MOE SSP Non-A Subcategories'!G14</f>
        <v>0</v>
      </c>
      <c r="H14" s="57">
        <f>'MOE in TANF Non-A Subcategories'!H14+'MOE SSP Non-A Subcategories'!H14</f>
        <v>0</v>
      </c>
      <c r="J14" s="28"/>
      <c r="K14" s="28"/>
    </row>
    <row r="15" spans="1:11">
      <c r="A15" s="18" t="s">
        <v>21</v>
      </c>
      <c r="B15" s="57">
        <f>'MOE in TANF Non-A Subcategories'!B15+'MOE SSP Non-A Subcategories'!B15</f>
        <v>1800358</v>
      </c>
      <c r="C15" s="57">
        <f>'MOE in TANF Non-A Subcategories'!C15+'MOE SSP Non-A Subcategories'!C15</f>
        <v>0</v>
      </c>
      <c r="D15" s="57">
        <f>'MOE in TANF Non-A Subcategories'!D15+'MOE SSP Non-A Subcategories'!D15</f>
        <v>1488278</v>
      </c>
      <c r="E15" s="88">
        <f>'MOE in TANF Non-A Subcategories'!E15+'MOE SSP Non-A Subcategories'!E15</f>
        <v>312080</v>
      </c>
      <c r="F15" s="58">
        <f>'MOE in TANF Non-A Subcategories'!F15+'MOE SSP Non-A Subcategories'!F15</f>
        <v>1147768</v>
      </c>
      <c r="G15" s="57">
        <f>'MOE in TANF Non-A Subcategories'!G15+'MOE SSP Non-A Subcategories'!G15</f>
        <v>0</v>
      </c>
      <c r="H15" s="57">
        <f>'MOE in TANF Non-A Subcategories'!H15+'MOE SSP Non-A Subcategories'!H15</f>
        <v>1147768</v>
      </c>
      <c r="J15" s="28"/>
      <c r="K15" s="28"/>
    </row>
    <row r="16" spans="1:11">
      <c r="A16" s="18" t="s">
        <v>22</v>
      </c>
      <c r="B16" s="57">
        <f>'MOE in TANF Non-A Subcategories'!B16+'MOE SSP Non-A Subcategories'!B16</f>
        <v>118041527</v>
      </c>
      <c r="C16" s="57">
        <f>'MOE in TANF Non-A Subcategories'!C16+'MOE SSP Non-A Subcategories'!C16</f>
        <v>3374331</v>
      </c>
      <c r="D16" s="57">
        <f>'MOE in TANF Non-A Subcategories'!D16+'MOE SSP Non-A Subcategories'!D16</f>
        <v>57685691</v>
      </c>
      <c r="E16" s="88">
        <f>'MOE in TANF Non-A Subcategories'!E16+'MOE SSP Non-A Subcategories'!E16</f>
        <v>56981505</v>
      </c>
      <c r="F16" s="58">
        <f>'MOE in TANF Non-A Subcategories'!F16+'MOE SSP Non-A Subcategories'!F16</f>
        <v>1018850</v>
      </c>
      <c r="G16" s="57">
        <f>'MOE in TANF Non-A Subcategories'!G16+'MOE SSP Non-A Subcategories'!G16</f>
        <v>0</v>
      </c>
      <c r="H16" s="57">
        <f>'MOE in TANF Non-A Subcategories'!H16+'MOE SSP Non-A Subcategories'!H16</f>
        <v>1018850</v>
      </c>
      <c r="J16" s="28"/>
      <c r="K16" s="28"/>
    </row>
    <row r="17" spans="1:11">
      <c r="A17" s="18" t="s">
        <v>23</v>
      </c>
      <c r="B17" s="57">
        <f>'MOE in TANF Non-A Subcategories'!B17+'MOE SSP Non-A Subcategories'!B17</f>
        <v>3161636</v>
      </c>
      <c r="C17" s="57">
        <f>'MOE in TANF Non-A Subcategories'!C17+'MOE SSP Non-A Subcategories'!C17</f>
        <v>0</v>
      </c>
      <c r="D17" s="57">
        <f>'MOE in TANF Non-A Subcategories'!D17+'MOE SSP Non-A Subcategories'!D17</f>
        <v>0</v>
      </c>
      <c r="E17" s="88">
        <f>'MOE in TANF Non-A Subcategories'!E17+'MOE SSP Non-A Subcategories'!E17</f>
        <v>3161636</v>
      </c>
      <c r="F17" s="58">
        <f>'MOE in TANF Non-A Subcategories'!F17+'MOE SSP Non-A Subcategories'!F17</f>
        <v>216256</v>
      </c>
      <c r="G17" s="57">
        <f>'MOE in TANF Non-A Subcategories'!G17+'MOE SSP Non-A Subcategories'!G17</f>
        <v>216256</v>
      </c>
      <c r="H17" s="57">
        <f>'MOE in TANF Non-A Subcategories'!H17+'MOE SSP Non-A Subcategories'!H17</f>
        <v>0</v>
      </c>
      <c r="J17" s="28"/>
      <c r="K17" s="28"/>
    </row>
    <row r="18" spans="1:11">
      <c r="A18" s="18" t="s">
        <v>24</v>
      </c>
      <c r="B18" s="57">
        <f>'MOE in TANF Non-A Subcategories'!B18+'MOE SSP Non-A Subcategories'!B18</f>
        <v>111887482</v>
      </c>
      <c r="C18" s="57">
        <f>'MOE in TANF Non-A Subcategories'!C18+'MOE SSP Non-A Subcategories'!C18</f>
        <v>104388610</v>
      </c>
      <c r="D18" s="57">
        <f>'MOE in TANF Non-A Subcategories'!D18+'MOE SSP Non-A Subcategories'!D18</f>
        <v>2331170</v>
      </c>
      <c r="E18" s="88">
        <f>'MOE in TANF Non-A Subcategories'!E18+'MOE SSP Non-A Subcategories'!E18</f>
        <v>5167702</v>
      </c>
      <c r="F18" s="58">
        <f>'MOE in TANF Non-A Subcategories'!F18+'MOE SSP Non-A Subcategories'!F18</f>
        <v>18497</v>
      </c>
      <c r="G18" s="57">
        <f>'MOE in TANF Non-A Subcategories'!G18+'MOE SSP Non-A Subcategories'!G18</f>
        <v>0</v>
      </c>
      <c r="H18" s="57">
        <f>'MOE in TANF Non-A Subcategories'!H18+'MOE SSP Non-A Subcategories'!H18</f>
        <v>18497</v>
      </c>
      <c r="J18" s="28"/>
      <c r="K18" s="28"/>
    </row>
    <row r="19" spans="1:11">
      <c r="A19" s="18" t="s">
        <v>25</v>
      </c>
      <c r="B19" s="57">
        <f>'MOE in TANF Non-A Subcategories'!B19+'MOE SSP Non-A Subcategories'!B19</f>
        <v>3489629</v>
      </c>
      <c r="C19" s="57">
        <f>'MOE in TANF Non-A Subcategories'!C19+'MOE SSP Non-A Subcategories'!C19</f>
        <v>0</v>
      </c>
      <c r="D19" s="57">
        <f>'MOE in TANF Non-A Subcategories'!D19+'MOE SSP Non-A Subcategories'!D19</f>
        <v>3489629</v>
      </c>
      <c r="E19" s="88">
        <f>'MOE in TANF Non-A Subcategories'!E19+'MOE SSP Non-A Subcategories'!E19</f>
        <v>0</v>
      </c>
      <c r="F19" s="58">
        <f>'MOE in TANF Non-A Subcategories'!F19+'MOE SSP Non-A Subcategories'!F19</f>
        <v>0</v>
      </c>
      <c r="G19" s="57">
        <f>'MOE in TANF Non-A Subcategories'!G19+'MOE SSP Non-A Subcategories'!G19</f>
        <v>0</v>
      </c>
      <c r="H19" s="57">
        <f>'MOE in TANF Non-A Subcategories'!H19+'MOE SSP Non-A Subcategories'!H19</f>
        <v>0</v>
      </c>
      <c r="J19" s="28"/>
      <c r="K19" s="28"/>
    </row>
    <row r="20" spans="1:11">
      <c r="A20" s="18" t="s">
        <v>26</v>
      </c>
      <c r="B20" s="57">
        <f>'MOE in TANF Non-A Subcategories'!B20+'MOE SSP Non-A Subcategories'!B20</f>
        <v>4214593</v>
      </c>
      <c r="C20" s="57">
        <f>'MOE in TANF Non-A Subcategories'!C20+'MOE SSP Non-A Subcategories'!C20</f>
        <v>650</v>
      </c>
      <c r="D20" s="57">
        <f>'MOE in TANF Non-A Subcategories'!D20+'MOE SSP Non-A Subcategories'!D20</f>
        <v>168021</v>
      </c>
      <c r="E20" s="88">
        <f>'MOE in TANF Non-A Subcategories'!E20+'MOE SSP Non-A Subcategories'!E20</f>
        <v>4045922</v>
      </c>
      <c r="F20" s="58">
        <f>'MOE in TANF Non-A Subcategories'!F20+'MOE SSP Non-A Subcategories'!F20</f>
        <v>1396831</v>
      </c>
      <c r="G20" s="57">
        <f>'MOE in TANF Non-A Subcategories'!G20+'MOE SSP Non-A Subcategories'!G20</f>
        <v>3</v>
      </c>
      <c r="H20" s="57">
        <f>'MOE in TANF Non-A Subcategories'!H20+'MOE SSP Non-A Subcategories'!H20</f>
        <v>1396828</v>
      </c>
      <c r="J20" s="28"/>
      <c r="K20" s="28"/>
    </row>
    <row r="21" spans="1:11">
      <c r="A21" s="18" t="s">
        <v>27</v>
      </c>
      <c r="B21" s="57">
        <f>'MOE in TANF Non-A Subcategories'!B21+'MOE SSP Non-A Subcategories'!B21</f>
        <v>0</v>
      </c>
      <c r="C21" s="57">
        <f>'MOE in TANF Non-A Subcategories'!C21+'MOE SSP Non-A Subcategories'!C21</f>
        <v>0</v>
      </c>
      <c r="D21" s="57">
        <f>'MOE in TANF Non-A Subcategories'!D21+'MOE SSP Non-A Subcategories'!D21</f>
        <v>0</v>
      </c>
      <c r="E21" s="88">
        <f>'MOE in TANF Non-A Subcategories'!E21+'MOE SSP Non-A Subcategories'!E21</f>
        <v>0</v>
      </c>
      <c r="F21" s="58">
        <f>'MOE in TANF Non-A Subcategories'!F21+'MOE SSP Non-A Subcategories'!F21</f>
        <v>0</v>
      </c>
      <c r="G21" s="57">
        <f>'MOE in TANF Non-A Subcategories'!G21+'MOE SSP Non-A Subcategories'!G21</f>
        <v>0</v>
      </c>
      <c r="H21" s="57">
        <f>'MOE in TANF Non-A Subcategories'!H21+'MOE SSP Non-A Subcategories'!H21</f>
        <v>0</v>
      </c>
      <c r="J21" s="28"/>
      <c r="K21" s="28"/>
    </row>
    <row r="22" spans="1:11">
      <c r="A22" s="18" t="s">
        <v>28</v>
      </c>
      <c r="B22" s="57">
        <f>'MOE in TANF Non-A Subcategories'!B22+'MOE SSP Non-A Subcategories'!B22</f>
        <v>8352213</v>
      </c>
      <c r="C22" s="57">
        <f>'MOE in TANF Non-A Subcategories'!C22+'MOE SSP Non-A Subcategories'!C22</f>
        <v>2128442</v>
      </c>
      <c r="D22" s="57">
        <f>'MOE in TANF Non-A Subcategories'!D22+'MOE SSP Non-A Subcategories'!D22</f>
        <v>437645</v>
      </c>
      <c r="E22" s="88">
        <f>'MOE in TANF Non-A Subcategories'!E22+'MOE SSP Non-A Subcategories'!E22</f>
        <v>5786126</v>
      </c>
      <c r="F22" s="58">
        <f>'MOE in TANF Non-A Subcategories'!F22+'MOE SSP Non-A Subcategories'!F22</f>
        <v>1918000</v>
      </c>
      <c r="G22" s="57">
        <f>'MOE in TANF Non-A Subcategories'!G22+'MOE SSP Non-A Subcategories'!G22</f>
        <v>0</v>
      </c>
      <c r="H22" s="57">
        <f>'MOE in TANF Non-A Subcategories'!H22+'MOE SSP Non-A Subcategories'!H22</f>
        <v>1918000</v>
      </c>
      <c r="J22" s="28"/>
      <c r="K22" s="28"/>
    </row>
    <row r="23" spans="1:11">
      <c r="A23" s="18" t="s">
        <v>29</v>
      </c>
      <c r="B23" s="57">
        <f>'MOE in TANF Non-A Subcategories'!B23+'MOE SSP Non-A Subcategories'!B23</f>
        <v>0</v>
      </c>
      <c r="C23" s="57">
        <f>'MOE in TANF Non-A Subcategories'!C23+'MOE SSP Non-A Subcategories'!C23</f>
        <v>0</v>
      </c>
      <c r="D23" s="57">
        <f>'MOE in TANF Non-A Subcategories'!D23+'MOE SSP Non-A Subcategories'!D23</f>
        <v>0</v>
      </c>
      <c r="E23" s="88">
        <f>'MOE in TANF Non-A Subcategories'!E23+'MOE SSP Non-A Subcategories'!E23</f>
        <v>0</v>
      </c>
      <c r="F23" s="58">
        <f>'MOE in TANF Non-A Subcategories'!F23+'MOE SSP Non-A Subcategories'!F23</f>
        <v>0</v>
      </c>
      <c r="G23" s="57">
        <f>'MOE in TANF Non-A Subcategories'!G23+'MOE SSP Non-A Subcategories'!G23</f>
        <v>0</v>
      </c>
      <c r="H23" s="57">
        <f>'MOE in TANF Non-A Subcategories'!H23+'MOE SSP Non-A Subcategories'!H23</f>
        <v>0</v>
      </c>
      <c r="J23" s="28"/>
      <c r="K23" s="28"/>
    </row>
    <row r="24" spans="1:11">
      <c r="A24" s="18" t="s">
        <v>30</v>
      </c>
      <c r="B24" s="57">
        <f>'MOE in TANF Non-A Subcategories'!B24+'MOE SSP Non-A Subcategories'!B24</f>
        <v>154805</v>
      </c>
      <c r="C24" s="57">
        <f>'MOE in TANF Non-A Subcategories'!C24+'MOE SSP Non-A Subcategories'!C24</f>
        <v>0</v>
      </c>
      <c r="D24" s="57">
        <f>'MOE in TANF Non-A Subcategories'!D24+'MOE SSP Non-A Subcategories'!D24</f>
        <v>154805</v>
      </c>
      <c r="E24" s="88">
        <f>'MOE in TANF Non-A Subcategories'!E24+'MOE SSP Non-A Subcategories'!E24</f>
        <v>0</v>
      </c>
      <c r="F24" s="58">
        <f>'MOE in TANF Non-A Subcategories'!F24+'MOE SSP Non-A Subcategories'!F24</f>
        <v>617378</v>
      </c>
      <c r="G24" s="57">
        <f>'MOE in TANF Non-A Subcategories'!G24+'MOE SSP Non-A Subcategories'!G24</f>
        <v>0</v>
      </c>
      <c r="H24" s="57">
        <f>'MOE in TANF Non-A Subcategories'!H24+'MOE SSP Non-A Subcategories'!H24</f>
        <v>617378</v>
      </c>
      <c r="J24" s="28"/>
      <c r="K24" s="28"/>
    </row>
    <row r="25" spans="1:11">
      <c r="A25" s="18" t="s">
        <v>31</v>
      </c>
      <c r="B25" s="57">
        <f>'MOE in TANF Non-A Subcategories'!B25+'MOE SSP Non-A Subcategories'!B25</f>
        <v>726450</v>
      </c>
      <c r="C25" s="57">
        <f>'MOE in TANF Non-A Subcategories'!C25+'MOE SSP Non-A Subcategories'!C25</f>
        <v>382468</v>
      </c>
      <c r="D25" s="57">
        <f>'MOE in TANF Non-A Subcategories'!D25+'MOE SSP Non-A Subcategories'!D25</f>
        <v>237763</v>
      </c>
      <c r="E25" s="88">
        <f>'MOE in TANF Non-A Subcategories'!E25+'MOE SSP Non-A Subcategories'!E25</f>
        <v>106219</v>
      </c>
      <c r="F25" s="58">
        <f>'MOE in TANF Non-A Subcategories'!F25+'MOE SSP Non-A Subcategories'!F25</f>
        <v>481746</v>
      </c>
      <c r="G25" s="57">
        <f>'MOE in TANF Non-A Subcategories'!G25+'MOE SSP Non-A Subcategories'!G25</f>
        <v>0</v>
      </c>
      <c r="H25" s="57">
        <f>'MOE in TANF Non-A Subcategories'!H25+'MOE SSP Non-A Subcategories'!H25</f>
        <v>481746</v>
      </c>
      <c r="J25" s="28"/>
      <c r="K25" s="28"/>
    </row>
    <row r="26" spans="1:11">
      <c r="A26" s="18" t="s">
        <v>32</v>
      </c>
      <c r="B26" s="57">
        <f>'MOE in TANF Non-A Subcategories'!B26+'MOE SSP Non-A Subcategories'!B26</f>
        <v>12610487</v>
      </c>
      <c r="C26" s="57">
        <f>'MOE in TANF Non-A Subcategories'!C26+'MOE SSP Non-A Subcategories'!C26</f>
        <v>3436883</v>
      </c>
      <c r="D26" s="57">
        <f>'MOE in TANF Non-A Subcategories'!D26+'MOE SSP Non-A Subcategories'!D26</f>
        <v>8571481</v>
      </c>
      <c r="E26" s="88">
        <f>'MOE in TANF Non-A Subcategories'!E26+'MOE SSP Non-A Subcategories'!E26</f>
        <v>602123</v>
      </c>
      <c r="F26" s="58">
        <f>'MOE in TANF Non-A Subcategories'!F26+'MOE SSP Non-A Subcategories'!F26</f>
        <v>0</v>
      </c>
      <c r="G26" s="57">
        <f>'MOE in TANF Non-A Subcategories'!G26+'MOE SSP Non-A Subcategories'!G26</f>
        <v>0</v>
      </c>
      <c r="H26" s="57">
        <f>'MOE in TANF Non-A Subcategories'!H26+'MOE SSP Non-A Subcategories'!H26</f>
        <v>0</v>
      </c>
      <c r="J26" s="28"/>
      <c r="K26" s="28"/>
    </row>
    <row r="27" spans="1:11">
      <c r="A27" s="18" t="s">
        <v>33</v>
      </c>
      <c r="B27" s="57">
        <f>'MOE in TANF Non-A Subcategories'!B27+'MOE SSP Non-A Subcategories'!B27</f>
        <v>15225622</v>
      </c>
      <c r="C27" s="57">
        <f>'MOE in TANF Non-A Subcategories'!C27+'MOE SSP Non-A Subcategories'!C27</f>
        <v>134138</v>
      </c>
      <c r="D27" s="57">
        <f>'MOE in TANF Non-A Subcategories'!D27+'MOE SSP Non-A Subcategories'!D27</f>
        <v>790800</v>
      </c>
      <c r="E27" s="88">
        <f>'MOE in TANF Non-A Subcategories'!E27+'MOE SSP Non-A Subcategories'!E27</f>
        <v>14300684</v>
      </c>
      <c r="F27" s="58">
        <f>'MOE in TANF Non-A Subcategories'!F27+'MOE SSP Non-A Subcategories'!F27</f>
        <v>94949</v>
      </c>
      <c r="G27" s="57">
        <f>'MOE in TANF Non-A Subcategories'!G27+'MOE SSP Non-A Subcategories'!G27</f>
        <v>0</v>
      </c>
      <c r="H27" s="57">
        <f>'MOE in TANF Non-A Subcategories'!H27+'MOE SSP Non-A Subcategories'!H27</f>
        <v>94949</v>
      </c>
      <c r="J27" s="28"/>
      <c r="K27" s="28"/>
    </row>
    <row r="28" spans="1:11">
      <c r="A28" s="18" t="s">
        <v>34</v>
      </c>
      <c r="B28" s="57">
        <f>'MOE in TANF Non-A Subcategories'!B28+'MOE SSP Non-A Subcategories'!B28</f>
        <v>4026026</v>
      </c>
      <c r="C28" s="57">
        <f>'MOE in TANF Non-A Subcategories'!C28+'MOE SSP Non-A Subcategories'!C28</f>
        <v>0</v>
      </c>
      <c r="D28" s="57">
        <f>'MOE in TANF Non-A Subcategories'!D28+'MOE SSP Non-A Subcategories'!D28</f>
        <v>888</v>
      </c>
      <c r="E28" s="88">
        <f>'MOE in TANF Non-A Subcategories'!E28+'MOE SSP Non-A Subcategories'!E28</f>
        <v>4025138</v>
      </c>
      <c r="F28" s="58">
        <f>'MOE in TANF Non-A Subcategories'!F28+'MOE SSP Non-A Subcategories'!F28</f>
        <v>0</v>
      </c>
      <c r="G28" s="57">
        <f>'MOE in TANF Non-A Subcategories'!G28+'MOE SSP Non-A Subcategories'!G28</f>
        <v>0</v>
      </c>
      <c r="H28" s="57">
        <f>'MOE in TANF Non-A Subcategories'!H28+'MOE SSP Non-A Subcategories'!H28</f>
        <v>0</v>
      </c>
      <c r="J28" s="28"/>
      <c r="K28" s="28"/>
    </row>
    <row r="29" spans="1:11">
      <c r="A29" s="18" t="s">
        <v>35</v>
      </c>
      <c r="B29" s="57">
        <f>'MOE in TANF Non-A Subcategories'!B29+'MOE SSP Non-A Subcategories'!B29</f>
        <v>9842557</v>
      </c>
      <c r="C29" s="57">
        <f>'MOE in TANF Non-A Subcategories'!C29+'MOE SSP Non-A Subcategories'!C29</f>
        <v>0</v>
      </c>
      <c r="D29" s="57">
        <f>'MOE in TANF Non-A Subcategories'!D29+'MOE SSP Non-A Subcategories'!D29</f>
        <v>3190049</v>
      </c>
      <c r="E29" s="88">
        <f>'MOE in TANF Non-A Subcategories'!E29+'MOE SSP Non-A Subcategories'!E29</f>
        <v>6652508</v>
      </c>
      <c r="F29" s="58">
        <f>'MOE in TANF Non-A Subcategories'!F29+'MOE SSP Non-A Subcategories'!F29</f>
        <v>762133</v>
      </c>
      <c r="G29" s="57">
        <f>'MOE in TANF Non-A Subcategories'!G29+'MOE SSP Non-A Subcategories'!G29</f>
        <v>0</v>
      </c>
      <c r="H29" s="57">
        <f>'MOE in TANF Non-A Subcategories'!H29+'MOE SSP Non-A Subcategories'!H29</f>
        <v>762133</v>
      </c>
      <c r="J29" s="28"/>
      <c r="K29" s="28"/>
    </row>
    <row r="30" spans="1:11">
      <c r="A30" s="18" t="s">
        <v>36</v>
      </c>
      <c r="B30" s="57">
        <f>'MOE in TANF Non-A Subcategories'!B30+'MOE SSP Non-A Subcategories'!B30</f>
        <v>0</v>
      </c>
      <c r="C30" s="57">
        <f>'MOE in TANF Non-A Subcategories'!C30+'MOE SSP Non-A Subcategories'!C30</f>
        <v>0</v>
      </c>
      <c r="D30" s="57">
        <f>'MOE in TANF Non-A Subcategories'!D30+'MOE SSP Non-A Subcategories'!D30</f>
        <v>0</v>
      </c>
      <c r="E30" s="88">
        <f>'MOE in TANF Non-A Subcategories'!E30+'MOE SSP Non-A Subcategories'!E30</f>
        <v>0</v>
      </c>
      <c r="F30" s="58">
        <f>'MOE in TANF Non-A Subcategories'!F30+'MOE SSP Non-A Subcategories'!F30</f>
        <v>0</v>
      </c>
      <c r="G30" s="57">
        <f>'MOE in TANF Non-A Subcategories'!G30+'MOE SSP Non-A Subcategories'!G30</f>
        <v>0</v>
      </c>
      <c r="H30" s="57">
        <f>'MOE in TANF Non-A Subcategories'!H30+'MOE SSP Non-A Subcategories'!H30</f>
        <v>0</v>
      </c>
      <c r="J30" s="28"/>
      <c r="K30" s="28"/>
    </row>
    <row r="31" spans="1:11">
      <c r="A31" s="18" t="s">
        <v>37</v>
      </c>
      <c r="B31" s="57">
        <f>'MOE in TANF Non-A Subcategories'!B31+'MOE SSP Non-A Subcategories'!B31</f>
        <v>9948456</v>
      </c>
      <c r="C31" s="57">
        <f>'MOE in TANF Non-A Subcategories'!C31+'MOE SSP Non-A Subcategories'!C31</f>
        <v>0</v>
      </c>
      <c r="D31" s="57">
        <f>'MOE in TANF Non-A Subcategories'!D31+'MOE SSP Non-A Subcategories'!D31</f>
        <v>8584077</v>
      </c>
      <c r="E31" s="88">
        <f>'MOE in TANF Non-A Subcategories'!E31+'MOE SSP Non-A Subcategories'!E31</f>
        <v>1364379</v>
      </c>
      <c r="F31" s="58">
        <f>'MOE in TANF Non-A Subcategories'!F31+'MOE SSP Non-A Subcategories'!F31</f>
        <v>0</v>
      </c>
      <c r="G31" s="57">
        <f>'MOE in TANF Non-A Subcategories'!G31+'MOE SSP Non-A Subcategories'!G31</f>
        <v>0</v>
      </c>
      <c r="H31" s="57">
        <f>'MOE in TANF Non-A Subcategories'!H31+'MOE SSP Non-A Subcategories'!H31</f>
        <v>0</v>
      </c>
      <c r="J31" s="28"/>
      <c r="K31" s="28"/>
    </row>
    <row r="32" spans="1:11">
      <c r="A32" s="18" t="s">
        <v>38</v>
      </c>
      <c r="B32" s="57">
        <f>'MOE in TANF Non-A Subcategories'!B32+'MOE SSP Non-A Subcategories'!B32</f>
        <v>8070786</v>
      </c>
      <c r="C32" s="57">
        <f>'MOE in TANF Non-A Subcategories'!C32+'MOE SSP Non-A Subcategories'!C32</f>
        <v>0</v>
      </c>
      <c r="D32" s="57">
        <f>'MOE in TANF Non-A Subcategories'!D32+'MOE SSP Non-A Subcategories'!D32</f>
        <v>0</v>
      </c>
      <c r="E32" s="88">
        <f>'MOE in TANF Non-A Subcategories'!E32+'MOE SSP Non-A Subcategories'!E32</f>
        <v>8070786</v>
      </c>
      <c r="F32" s="58">
        <f>'MOE in TANF Non-A Subcategories'!F32+'MOE SSP Non-A Subcategories'!F32</f>
        <v>0</v>
      </c>
      <c r="G32" s="57">
        <f>'MOE in TANF Non-A Subcategories'!G32+'MOE SSP Non-A Subcategories'!G32</f>
        <v>0</v>
      </c>
      <c r="H32" s="57">
        <f>'MOE in TANF Non-A Subcategories'!H32+'MOE SSP Non-A Subcategories'!H32</f>
        <v>0</v>
      </c>
      <c r="J32" s="28"/>
      <c r="K32" s="28"/>
    </row>
    <row r="33" spans="1:11">
      <c r="A33" s="18" t="s">
        <v>39</v>
      </c>
      <c r="B33" s="57">
        <f>'MOE in TANF Non-A Subcategories'!B33+'MOE SSP Non-A Subcategories'!B33</f>
        <v>2074682</v>
      </c>
      <c r="C33" s="57">
        <f>'MOE in TANF Non-A Subcategories'!C33+'MOE SSP Non-A Subcategories'!C33</f>
        <v>0</v>
      </c>
      <c r="D33" s="57">
        <f>'MOE in TANF Non-A Subcategories'!D33+'MOE SSP Non-A Subcategories'!D33</f>
        <v>0</v>
      </c>
      <c r="E33" s="88">
        <f>'MOE in TANF Non-A Subcategories'!E33+'MOE SSP Non-A Subcategories'!E33</f>
        <v>2074682</v>
      </c>
      <c r="F33" s="58">
        <f>'MOE in TANF Non-A Subcategories'!F33+'MOE SSP Non-A Subcategories'!F33</f>
        <v>0</v>
      </c>
      <c r="G33" s="57">
        <f>'MOE in TANF Non-A Subcategories'!G33+'MOE SSP Non-A Subcategories'!G33</f>
        <v>0</v>
      </c>
      <c r="H33" s="57">
        <f>'MOE in TANF Non-A Subcategories'!H33+'MOE SSP Non-A Subcategories'!H33</f>
        <v>0</v>
      </c>
      <c r="J33" s="28"/>
      <c r="K33" s="28"/>
    </row>
    <row r="34" spans="1:11">
      <c r="A34" s="18" t="s">
        <v>40</v>
      </c>
      <c r="B34" s="57">
        <f>'MOE in TANF Non-A Subcategories'!B34+'MOE SSP Non-A Subcategories'!B34</f>
        <v>2663129</v>
      </c>
      <c r="C34" s="57">
        <f>'MOE in TANF Non-A Subcategories'!C34+'MOE SSP Non-A Subcategories'!C34</f>
        <v>0</v>
      </c>
      <c r="D34" s="57">
        <f>'MOE in TANF Non-A Subcategories'!D34+'MOE SSP Non-A Subcategories'!D34</f>
        <v>84683</v>
      </c>
      <c r="E34" s="88">
        <f>'MOE in TANF Non-A Subcategories'!E34+'MOE SSP Non-A Subcategories'!E34</f>
        <v>2578446</v>
      </c>
      <c r="F34" s="58">
        <f>'MOE in TANF Non-A Subcategories'!F34+'MOE SSP Non-A Subcategories'!F34</f>
        <v>311110</v>
      </c>
      <c r="G34" s="57">
        <f>'MOE in TANF Non-A Subcategories'!G34+'MOE SSP Non-A Subcategories'!G34</f>
        <v>0</v>
      </c>
      <c r="H34" s="57">
        <f>'MOE in TANF Non-A Subcategories'!H34+'MOE SSP Non-A Subcategories'!H34</f>
        <v>311110</v>
      </c>
      <c r="J34" s="28"/>
      <c r="K34" s="28"/>
    </row>
    <row r="35" spans="1:11">
      <c r="A35" s="18" t="s">
        <v>41</v>
      </c>
      <c r="B35" s="57">
        <f>'MOE in TANF Non-A Subcategories'!B35+'MOE SSP Non-A Subcategories'!B35</f>
        <v>42313658</v>
      </c>
      <c r="C35" s="57">
        <f>'MOE in TANF Non-A Subcategories'!C35+'MOE SSP Non-A Subcategories'!C35</f>
        <v>335133</v>
      </c>
      <c r="D35" s="57">
        <f>'MOE in TANF Non-A Subcategories'!D35+'MOE SSP Non-A Subcategories'!D35</f>
        <v>8797265</v>
      </c>
      <c r="E35" s="88">
        <f>'MOE in TANF Non-A Subcategories'!E35+'MOE SSP Non-A Subcategories'!E35</f>
        <v>33181260</v>
      </c>
      <c r="F35" s="58">
        <f>'MOE in TANF Non-A Subcategories'!F35+'MOE SSP Non-A Subcategories'!F35</f>
        <v>0</v>
      </c>
      <c r="G35" s="57">
        <f>'MOE in TANF Non-A Subcategories'!G35+'MOE SSP Non-A Subcategories'!G35</f>
        <v>0</v>
      </c>
      <c r="H35" s="57">
        <f>'MOE in TANF Non-A Subcategories'!H35+'MOE SSP Non-A Subcategories'!H35</f>
        <v>0</v>
      </c>
      <c r="J35" s="28"/>
      <c r="K35" s="28"/>
    </row>
    <row r="36" spans="1:11">
      <c r="A36" s="18" t="s">
        <v>42</v>
      </c>
      <c r="B36" s="57">
        <f>'MOE in TANF Non-A Subcategories'!B36+'MOE SSP Non-A Subcategories'!B36</f>
        <v>0</v>
      </c>
      <c r="C36" s="57">
        <f>'MOE in TANF Non-A Subcategories'!C36+'MOE SSP Non-A Subcategories'!C36</f>
        <v>0</v>
      </c>
      <c r="D36" s="57">
        <f>'MOE in TANF Non-A Subcategories'!D36+'MOE SSP Non-A Subcategories'!D36</f>
        <v>0</v>
      </c>
      <c r="E36" s="88">
        <f>'MOE in TANF Non-A Subcategories'!E36+'MOE SSP Non-A Subcategories'!E36</f>
        <v>0</v>
      </c>
      <c r="F36" s="58">
        <f>'MOE in TANF Non-A Subcategories'!F36+'MOE SSP Non-A Subcategories'!F36</f>
        <v>0</v>
      </c>
      <c r="G36" s="57">
        <f>'MOE in TANF Non-A Subcategories'!G36+'MOE SSP Non-A Subcategories'!G36</f>
        <v>0</v>
      </c>
      <c r="H36" s="57">
        <f>'MOE in TANF Non-A Subcategories'!H36+'MOE SSP Non-A Subcategories'!H36</f>
        <v>0</v>
      </c>
      <c r="J36" s="28"/>
      <c r="K36" s="28"/>
    </row>
    <row r="37" spans="1:11">
      <c r="A37" s="18" t="s">
        <v>43</v>
      </c>
      <c r="B37" s="57">
        <f>'MOE in TANF Non-A Subcategories'!B37+'MOE SSP Non-A Subcategories'!B37</f>
        <v>11049048</v>
      </c>
      <c r="C37" s="57">
        <f>'MOE in TANF Non-A Subcategories'!C37+'MOE SSP Non-A Subcategories'!C37</f>
        <v>49679</v>
      </c>
      <c r="D37" s="57">
        <f>'MOE in TANF Non-A Subcategories'!D37+'MOE SSP Non-A Subcategories'!D37</f>
        <v>115295</v>
      </c>
      <c r="E37" s="88">
        <f>'MOE in TANF Non-A Subcategories'!E37+'MOE SSP Non-A Subcategories'!E37</f>
        <v>10884074</v>
      </c>
      <c r="F37" s="58">
        <f>'MOE in TANF Non-A Subcategories'!F37+'MOE SSP Non-A Subcategories'!F37</f>
        <v>1757584</v>
      </c>
      <c r="G37" s="57">
        <f>'MOE in TANF Non-A Subcategories'!G37+'MOE SSP Non-A Subcategories'!G37</f>
        <v>0</v>
      </c>
      <c r="H37" s="57">
        <f>'MOE in TANF Non-A Subcategories'!H37+'MOE SSP Non-A Subcategories'!H37</f>
        <v>1757584</v>
      </c>
      <c r="J37" s="28"/>
      <c r="K37" s="28"/>
    </row>
    <row r="38" spans="1:11">
      <c r="A38" s="18" t="s">
        <v>44</v>
      </c>
      <c r="B38" s="57">
        <f>'MOE in TANF Non-A Subcategories'!B38+'MOE SSP Non-A Subcategories'!B38</f>
        <v>45325909</v>
      </c>
      <c r="C38" s="57">
        <f>'MOE in TANF Non-A Subcategories'!C38+'MOE SSP Non-A Subcategories'!C38</f>
        <v>32017</v>
      </c>
      <c r="D38" s="57">
        <f>'MOE in TANF Non-A Subcategories'!D38+'MOE SSP Non-A Subcategories'!D38</f>
        <v>1418479</v>
      </c>
      <c r="E38" s="88">
        <f>'MOE in TANF Non-A Subcategories'!E38+'MOE SSP Non-A Subcategories'!E38</f>
        <v>43875413</v>
      </c>
      <c r="F38" s="58">
        <f>'MOE in TANF Non-A Subcategories'!F38+'MOE SSP Non-A Subcategories'!F38</f>
        <v>4343146</v>
      </c>
      <c r="G38" s="57">
        <f>'MOE in TANF Non-A Subcategories'!G38+'MOE SSP Non-A Subcategories'!G38</f>
        <v>0</v>
      </c>
      <c r="H38" s="57">
        <f>'MOE in TANF Non-A Subcategories'!H38+'MOE SSP Non-A Subcategories'!H38</f>
        <v>4343146</v>
      </c>
      <c r="J38" s="28"/>
      <c r="K38" s="28"/>
    </row>
    <row r="39" spans="1:11">
      <c r="A39" s="18" t="s">
        <v>45</v>
      </c>
      <c r="B39" s="57">
        <f>'MOE in TANF Non-A Subcategories'!B39+'MOE SSP Non-A Subcategories'!B39</f>
        <v>74016</v>
      </c>
      <c r="C39" s="57">
        <f>'MOE in TANF Non-A Subcategories'!C39+'MOE SSP Non-A Subcategories'!C39</f>
        <v>0</v>
      </c>
      <c r="D39" s="57">
        <f>'MOE in TANF Non-A Subcategories'!D39+'MOE SSP Non-A Subcategories'!D39</f>
        <v>617</v>
      </c>
      <c r="E39" s="88">
        <f>'MOE in TANF Non-A Subcategories'!E39+'MOE SSP Non-A Subcategories'!E39</f>
        <v>73399</v>
      </c>
      <c r="F39" s="58">
        <f>'MOE in TANF Non-A Subcategories'!F39+'MOE SSP Non-A Subcategories'!F39</f>
        <v>29251</v>
      </c>
      <c r="G39" s="57">
        <f>'MOE in TANF Non-A Subcategories'!G39+'MOE SSP Non-A Subcategories'!G39</f>
        <v>0</v>
      </c>
      <c r="H39" s="57">
        <f>'MOE in TANF Non-A Subcategories'!H39+'MOE SSP Non-A Subcategories'!H39</f>
        <v>29251</v>
      </c>
      <c r="J39" s="28"/>
      <c r="K39" s="28"/>
    </row>
    <row r="40" spans="1:11">
      <c r="A40" s="18" t="s">
        <v>46</v>
      </c>
      <c r="B40" s="57">
        <f>'MOE in TANF Non-A Subcategories'!B40+'MOE SSP Non-A Subcategories'!B40</f>
        <v>2340602</v>
      </c>
      <c r="C40" s="57">
        <f>'MOE in TANF Non-A Subcategories'!C40+'MOE SSP Non-A Subcategories'!C40</f>
        <v>2340602</v>
      </c>
      <c r="D40" s="57">
        <f>'MOE in TANF Non-A Subcategories'!D40+'MOE SSP Non-A Subcategories'!D40</f>
        <v>0</v>
      </c>
      <c r="E40" s="88">
        <f>'MOE in TANF Non-A Subcategories'!E40+'MOE SSP Non-A Subcategories'!E40</f>
        <v>0</v>
      </c>
      <c r="F40" s="58">
        <f>'MOE in TANF Non-A Subcategories'!F40+'MOE SSP Non-A Subcategories'!F40</f>
        <v>0</v>
      </c>
      <c r="G40" s="57">
        <f>'MOE in TANF Non-A Subcategories'!G40+'MOE SSP Non-A Subcategories'!G40</f>
        <v>0</v>
      </c>
      <c r="H40" s="57">
        <f>'MOE in TANF Non-A Subcategories'!H40+'MOE SSP Non-A Subcategories'!H40</f>
        <v>0</v>
      </c>
      <c r="J40" s="28"/>
      <c r="K40" s="28"/>
    </row>
    <row r="41" spans="1:11">
      <c r="A41" s="18" t="s">
        <v>47</v>
      </c>
      <c r="B41" s="57">
        <f>'MOE in TANF Non-A Subcategories'!B41+'MOE SSP Non-A Subcategories'!B41</f>
        <v>0</v>
      </c>
      <c r="C41" s="57">
        <f>'MOE in TANF Non-A Subcategories'!C41+'MOE SSP Non-A Subcategories'!C41</f>
        <v>0</v>
      </c>
      <c r="D41" s="57">
        <f>'MOE in TANF Non-A Subcategories'!D41+'MOE SSP Non-A Subcategories'!D41</f>
        <v>0</v>
      </c>
      <c r="E41" s="88">
        <f>'MOE in TANF Non-A Subcategories'!E41+'MOE SSP Non-A Subcategories'!E41</f>
        <v>0</v>
      </c>
      <c r="F41" s="58">
        <f>'MOE in TANF Non-A Subcategories'!F41+'MOE SSP Non-A Subcategories'!F41</f>
        <v>0</v>
      </c>
      <c r="G41" s="57">
        <f>'MOE in TANF Non-A Subcategories'!G41+'MOE SSP Non-A Subcategories'!G41</f>
        <v>0</v>
      </c>
      <c r="H41" s="57">
        <f>'MOE in TANF Non-A Subcategories'!H41+'MOE SSP Non-A Subcategories'!H41</f>
        <v>0</v>
      </c>
      <c r="J41" s="28"/>
      <c r="K41" s="28"/>
    </row>
    <row r="42" spans="1:11">
      <c r="A42" s="18" t="s">
        <v>48</v>
      </c>
      <c r="B42" s="57">
        <f>'MOE in TANF Non-A Subcategories'!B42+'MOE SSP Non-A Subcategories'!B42</f>
        <v>25863956</v>
      </c>
      <c r="C42" s="57">
        <f>'MOE in TANF Non-A Subcategories'!C42+'MOE SSP Non-A Subcategories'!C42</f>
        <v>5761446</v>
      </c>
      <c r="D42" s="57">
        <f>'MOE in TANF Non-A Subcategories'!D42+'MOE SSP Non-A Subcategories'!D42</f>
        <v>9666320</v>
      </c>
      <c r="E42" s="88">
        <f>'MOE in TANF Non-A Subcategories'!E42+'MOE SSP Non-A Subcategories'!E42</f>
        <v>10436190</v>
      </c>
      <c r="F42" s="58">
        <f>'MOE in TANF Non-A Subcategories'!F42+'MOE SSP Non-A Subcategories'!F42</f>
        <v>192505</v>
      </c>
      <c r="G42" s="57">
        <f>'MOE in TANF Non-A Subcategories'!G42+'MOE SSP Non-A Subcategories'!G42</f>
        <v>0</v>
      </c>
      <c r="H42" s="57">
        <f>'MOE in TANF Non-A Subcategories'!H42+'MOE SSP Non-A Subcategories'!H42</f>
        <v>192505</v>
      </c>
      <c r="J42" s="28"/>
      <c r="K42" s="28"/>
    </row>
    <row r="43" spans="1:11">
      <c r="A43" s="18" t="s">
        <v>49</v>
      </c>
      <c r="B43" s="57">
        <f>'MOE in TANF Non-A Subcategories'!B43+'MOE SSP Non-A Subcategories'!B43</f>
        <v>16348627</v>
      </c>
      <c r="C43" s="57">
        <f>'MOE in TANF Non-A Subcategories'!C43+'MOE SSP Non-A Subcategories'!C43</f>
        <v>0</v>
      </c>
      <c r="D43" s="57">
        <f>'MOE in TANF Non-A Subcategories'!D43+'MOE SSP Non-A Subcategories'!D43</f>
        <v>0</v>
      </c>
      <c r="E43" s="88">
        <f>'MOE in TANF Non-A Subcategories'!E43+'MOE SSP Non-A Subcategories'!E43</f>
        <v>16348627</v>
      </c>
      <c r="F43" s="58">
        <f>'MOE in TANF Non-A Subcategories'!F43+'MOE SSP Non-A Subcategories'!F43</f>
        <v>856536</v>
      </c>
      <c r="G43" s="57">
        <f>'MOE in TANF Non-A Subcategories'!G43+'MOE SSP Non-A Subcategories'!G43</f>
        <v>0</v>
      </c>
      <c r="H43" s="57">
        <f>'MOE in TANF Non-A Subcategories'!H43+'MOE SSP Non-A Subcategories'!H43</f>
        <v>856536</v>
      </c>
      <c r="J43" s="28"/>
      <c r="K43" s="28"/>
    </row>
    <row r="44" spans="1:11">
      <c r="A44" s="18" t="s">
        <v>50</v>
      </c>
      <c r="B44" s="57">
        <f>'MOE in TANF Non-A Subcategories'!B44+'MOE SSP Non-A Subcategories'!B44</f>
        <v>650775</v>
      </c>
      <c r="C44" s="57">
        <f>'MOE in TANF Non-A Subcategories'!C44+'MOE SSP Non-A Subcategories'!C44</f>
        <v>0</v>
      </c>
      <c r="D44" s="57">
        <f>'MOE in TANF Non-A Subcategories'!D44+'MOE SSP Non-A Subcategories'!D44</f>
        <v>0</v>
      </c>
      <c r="E44" s="88">
        <f>'MOE in TANF Non-A Subcategories'!E44+'MOE SSP Non-A Subcategories'!E44</f>
        <v>650775</v>
      </c>
      <c r="F44" s="58">
        <f>'MOE in TANF Non-A Subcategories'!F44+'MOE SSP Non-A Subcategories'!F44</f>
        <v>0</v>
      </c>
      <c r="G44" s="57">
        <f>'MOE in TANF Non-A Subcategories'!G44+'MOE SSP Non-A Subcategories'!G44</f>
        <v>0</v>
      </c>
      <c r="H44" s="57">
        <f>'MOE in TANF Non-A Subcategories'!H44+'MOE SSP Non-A Subcategories'!H44</f>
        <v>0</v>
      </c>
      <c r="J44" s="28"/>
      <c r="K44" s="28"/>
    </row>
    <row r="45" spans="1:11">
      <c r="A45" s="18" t="s">
        <v>51</v>
      </c>
      <c r="B45" s="57">
        <f>'MOE in TANF Non-A Subcategories'!B45+'MOE SSP Non-A Subcategories'!B45</f>
        <v>2000137</v>
      </c>
      <c r="C45" s="57">
        <f>'MOE in TANF Non-A Subcategories'!C45+'MOE SSP Non-A Subcategories'!C45</f>
        <v>0</v>
      </c>
      <c r="D45" s="57">
        <f>'MOE in TANF Non-A Subcategories'!D45+'MOE SSP Non-A Subcategories'!D45</f>
        <v>2000137</v>
      </c>
      <c r="E45" s="88">
        <f>'MOE in TANF Non-A Subcategories'!E45+'MOE SSP Non-A Subcategories'!E45</f>
        <v>0</v>
      </c>
      <c r="F45" s="58">
        <f>'MOE in TANF Non-A Subcategories'!F45+'MOE SSP Non-A Subcategories'!F45</f>
        <v>0</v>
      </c>
      <c r="G45" s="57">
        <f>'MOE in TANF Non-A Subcategories'!G45+'MOE SSP Non-A Subcategories'!G45</f>
        <v>0</v>
      </c>
      <c r="H45" s="57">
        <f>'MOE in TANF Non-A Subcategories'!H45+'MOE SSP Non-A Subcategories'!H45</f>
        <v>0</v>
      </c>
      <c r="J45" s="28"/>
      <c r="K45" s="28"/>
    </row>
    <row r="46" spans="1:11">
      <c r="A46" s="18" t="s">
        <v>52</v>
      </c>
      <c r="B46" s="57">
        <f>'MOE in TANF Non-A Subcategories'!B46+'MOE SSP Non-A Subcategories'!B46</f>
        <v>1595806</v>
      </c>
      <c r="C46" s="57">
        <f>'MOE in TANF Non-A Subcategories'!C46+'MOE SSP Non-A Subcategories'!C46</f>
        <v>0</v>
      </c>
      <c r="D46" s="57">
        <f>'MOE in TANF Non-A Subcategories'!D46+'MOE SSP Non-A Subcategories'!D46</f>
        <v>0</v>
      </c>
      <c r="E46" s="88">
        <f>'MOE in TANF Non-A Subcategories'!E46+'MOE SSP Non-A Subcategories'!E46</f>
        <v>1595806</v>
      </c>
      <c r="F46" s="58">
        <f>'MOE in TANF Non-A Subcategories'!F46+'MOE SSP Non-A Subcategories'!F46</f>
        <v>63634</v>
      </c>
      <c r="G46" s="57">
        <f>'MOE in TANF Non-A Subcategories'!G46+'MOE SSP Non-A Subcategories'!G46</f>
        <v>0</v>
      </c>
      <c r="H46" s="57">
        <f>'MOE in TANF Non-A Subcategories'!H46+'MOE SSP Non-A Subcategories'!H46</f>
        <v>63634</v>
      </c>
      <c r="J46" s="28"/>
      <c r="K46" s="28"/>
    </row>
    <row r="47" spans="1:11">
      <c r="A47" s="18" t="s">
        <v>53</v>
      </c>
      <c r="B47" s="57">
        <f>'MOE in TANF Non-A Subcategories'!B47+'MOE SSP Non-A Subcategories'!B47</f>
        <v>28576230</v>
      </c>
      <c r="C47" s="57">
        <f>'MOE in TANF Non-A Subcategories'!C47+'MOE SSP Non-A Subcategories'!C47</f>
        <v>0</v>
      </c>
      <c r="D47" s="57">
        <f>'MOE in TANF Non-A Subcategories'!D47+'MOE SSP Non-A Subcategories'!D47</f>
        <v>0</v>
      </c>
      <c r="E47" s="88">
        <f>'MOE in TANF Non-A Subcategories'!E47+'MOE SSP Non-A Subcategories'!E47</f>
        <v>28576230</v>
      </c>
      <c r="F47" s="58">
        <f>'MOE in TANF Non-A Subcategories'!F47+'MOE SSP Non-A Subcategories'!F47</f>
        <v>0</v>
      </c>
      <c r="G47" s="57">
        <f>'MOE in TANF Non-A Subcategories'!G47+'MOE SSP Non-A Subcategories'!G47</f>
        <v>0</v>
      </c>
      <c r="H47" s="57">
        <f>'MOE in TANF Non-A Subcategories'!H47+'MOE SSP Non-A Subcategories'!H47</f>
        <v>0</v>
      </c>
      <c r="J47" s="28"/>
      <c r="K47" s="28"/>
    </row>
    <row r="48" spans="1:11">
      <c r="A48" s="18" t="s">
        <v>54</v>
      </c>
      <c r="B48" s="57">
        <f>'MOE in TANF Non-A Subcategories'!B48+'MOE SSP Non-A Subcategories'!B48</f>
        <v>7617031</v>
      </c>
      <c r="C48" s="57">
        <f>'MOE in TANF Non-A Subcategories'!C48+'MOE SSP Non-A Subcategories'!C48</f>
        <v>166477</v>
      </c>
      <c r="D48" s="57">
        <f>'MOE in TANF Non-A Subcategories'!D48+'MOE SSP Non-A Subcategories'!D48</f>
        <v>2121117</v>
      </c>
      <c r="E48" s="88">
        <f>'MOE in TANF Non-A Subcategories'!E48+'MOE SSP Non-A Subcategories'!E48</f>
        <v>5329437</v>
      </c>
      <c r="F48" s="58">
        <f>'MOE in TANF Non-A Subcategories'!F48+'MOE SSP Non-A Subcategories'!F48</f>
        <v>515873</v>
      </c>
      <c r="G48" s="57">
        <f>'MOE in TANF Non-A Subcategories'!G48+'MOE SSP Non-A Subcategories'!G48</f>
        <v>7698</v>
      </c>
      <c r="H48" s="57">
        <f>'MOE in TANF Non-A Subcategories'!H48+'MOE SSP Non-A Subcategories'!H48</f>
        <v>508175</v>
      </c>
      <c r="J48" s="28"/>
      <c r="K48" s="28"/>
    </row>
    <row r="49" spans="1:11">
      <c r="A49" s="18" t="s">
        <v>55</v>
      </c>
      <c r="B49" s="57">
        <f>'MOE in TANF Non-A Subcategories'!B49+'MOE SSP Non-A Subcategories'!B49</f>
        <v>566985</v>
      </c>
      <c r="C49" s="57">
        <f>'MOE in TANF Non-A Subcategories'!C49+'MOE SSP Non-A Subcategories'!C49</f>
        <v>0</v>
      </c>
      <c r="D49" s="57">
        <f>'MOE in TANF Non-A Subcategories'!D49+'MOE SSP Non-A Subcategories'!D49</f>
        <v>0</v>
      </c>
      <c r="E49" s="88">
        <f>'MOE in TANF Non-A Subcategories'!E49+'MOE SSP Non-A Subcategories'!E49</f>
        <v>566985</v>
      </c>
      <c r="F49" s="58">
        <f>'MOE in TANF Non-A Subcategories'!F49+'MOE SSP Non-A Subcategories'!F49</f>
        <v>0</v>
      </c>
      <c r="G49" s="57">
        <f>'MOE in TANF Non-A Subcategories'!G49+'MOE SSP Non-A Subcategories'!G49</f>
        <v>0</v>
      </c>
      <c r="H49" s="57">
        <f>'MOE in TANF Non-A Subcategories'!H49+'MOE SSP Non-A Subcategories'!H49</f>
        <v>0</v>
      </c>
      <c r="J49" s="28"/>
      <c r="K49" s="28"/>
    </row>
    <row r="50" spans="1:11">
      <c r="A50" s="18" t="s">
        <v>56</v>
      </c>
      <c r="B50" s="57">
        <f>'MOE in TANF Non-A Subcategories'!B50+'MOE SSP Non-A Subcategories'!B50</f>
        <v>0</v>
      </c>
      <c r="C50" s="57">
        <f>'MOE in TANF Non-A Subcategories'!C50+'MOE SSP Non-A Subcategories'!C50</f>
        <v>0</v>
      </c>
      <c r="D50" s="57">
        <f>'MOE in TANF Non-A Subcategories'!D50+'MOE SSP Non-A Subcategories'!D50</f>
        <v>0</v>
      </c>
      <c r="E50" s="88">
        <f>'MOE in TANF Non-A Subcategories'!E50+'MOE SSP Non-A Subcategories'!E50</f>
        <v>0</v>
      </c>
      <c r="F50" s="58">
        <f>'MOE in TANF Non-A Subcategories'!F50+'MOE SSP Non-A Subcategories'!F50</f>
        <v>0</v>
      </c>
      <c r="G50" s="57">
        <f>'MOE in TANF Non-A Subcategories'!G50+'MOE SSP Non-A Subcategories'!G50</f>
        <v>0</v>
      </c>
      <c r="H50" s="57">
        <f>'MOE in TANF Non-A Subcategories'!H50+'MOE SSP Non-A Subcategories'!H50</f>
        <v>0</v>
      </c>
      <c r="J50" s="28"/>
      <c r="K50" s="28"/>
    </row>
    <row r="51" spans="1:11">
      <c r="A51" s="18" t="s">
        <v>57</v>
      </c>
      <c r="B51" s="57">
        <f>'MOE in TANF Non-A Subcategories'!B51+'MOE SSP Non-A Subcategories'!B51</f>
        <v>32613241</v>
      </c>
      <c r="C51" s="57">
        <f>'MOE in TANF Non-A Subcategories'!C51+'MOE SSP Non-A Subcategories'!C51</f>
        <v>0</v>
      </c>
      <c r="D51" s="57">
        <f>'MOE in TANF Non-A Subcategories'!D51+'MOE SSP Non-A Subcategories'!D51</f>
        <v>29654</v>
      </c>
      <c r="E51" s="88">
        <f>'MOE in TANF Non-A Subcategories'!E51+'MOE SSP Non-A Subcategories'!E51</f>
        <v>32583587</v>
      </c>
      <c r="F51" s="58">
        <f>'MOE in TANF Non-A Subcategories'!F51+'MOE SSP Non-A Subcategories'!F51</f>
        <v>2955007</v>
      </c>
      <c r="G51" s="57">
        <f>'MOE in TANF Non-A Subcategories'!G51+'MOE SSP Non-A Subcategories'!G51</f>
        <v>0</v>
      </c>
      <c r="H51" s="57">
        <f>'MOE in TANF Non-A Subcategories'!H51+'MOE SSP Non-A Subcategories'!H51</f>
        <v>2955007</v>
      </c>
      <c r="J51" s="28"/>
      <c r="K51" s="28"/>
    </row>
    <row r="52" spans="1:11">
      <c r="A52" s="18" t="s">
        <v>58</v>
      </c>
      <c r="B52" s="57">
        <f>'MOE in TANF Non-A Subcategories'!B52+'MOE SSP Non-A Subcategories'!B52</f>
        <v>81383167</v>
      </c>
      <c r="C52" s="57">
        <f>'MOE in TANF Non-A Subcategories'!C52+'MOE SSP Non-A Subcategories'!C52</f>
        <v>16625748</v>
      </c>
      <c r="D52" s="57">
        <f>'MOE in TANF Non-A Subcategories'!D52+'MOE SSP Non-A Subcategories'!D52</f>
        <v>16574945</v>
      </c>
      <c r="E52" s="88">
        <f>'MOE in TANF Non-A Subcategories'!E52+'MOE SSP Non-A Subcategories'!E52</f>
        <v>48182474</v>
      </c>
      <c r="F52" s="58">
        <f>'MOE in TANF Non-A Subcategories'!F52+'MOE SSP Non-A Subcategories'!F52</f>
        <v>793287</v>
      </c>
      <c r="G52" s="57">
        <f>'MOE in TANF Non-A Subcategories'!G52+'MOE SSP Non-A Subcategories'!G52</f>
        <v>0</v>
      </c>
      <c r="H52" s="57">
        <f>'MOE in TANF Non-A Subcategories'!H52+'MOE SSP Non-A Subcategories'!H52</f>
        <v>793287</v>
      </c>
      <c r="J52" s="28"/>
      <c r="K52" s="28"/>
    </row>
    <row r="53" spans="1:11">
      <c r="A53" s="18" t="s">
        <v>59</v>
      </c>
      <c r="B53" s="57">
        <f>'MOE in TANF Non-A Subcategories'!B53+'MOE SSP Non-A Subcategories'!B53</f>
        <v>0</v>
      </c>
      <c r="C53" s="57">
        <f>'MOE in TANF Non-A Subcategories'!C53+'MOE SSP Non-A Subcategories'!C53</f>
        <v>0</v>
      </c>
      <c r="D53" s="57">
        <f>'MOE in TANF Non-A Subcategories'!D53+'MOE SSP Non-A Subcategories'!D53</f>
        <v>0</v>
      </c>
      <c r="E53" s="88">
        <f>'MOE in TANF Non-A Subcategories'!E53+'MOE SSP Non-A Subcategories'!E53</f>
        <v>0</v>
      </c>
      <c r="F53" s="58">
        <f>'MOE in TANF Non-A Subcategories'!F53+'MOE SSP Non-A Subcategories'!F53</f>
        <v>0</v>
      </c>
      <c r="G53" s="57">
        <f>'MOE in TANF Non-A Subcategories'!G53+'MOE SSP Non-A Subcategories'!G53</f>
        <v>0</v>
      </c>
      <c r="H53" s="57">
        <f>'MOE in TANF Non-A Subcategories'!H53+'MOE SSP Non-A Subcategories'!H53</f>
        <v>0</v>
      </c>
      <c r="J53" s="28"/>
      <c r="K53" s="28"/>
    </row>
    <row r="54" spans="1:11">
      <c r="A54" s="18" t="s">
        <v>60</v>
      </c>
      <c r="B54" s="57">
        <f>'MOE in TANF Non-A Subcategories'!B54+'MOE SSP Non-A Subcategories'!B54</f>
        <v>28786635</v>
      </c>
      <c r="C54" s="57">
        <f>'MOE in TANF Non-A Subcategories'!C54+'MOE SSP Non-A Subcategories'!C54</f>
        <v>30482</v>
      </c>
      <c r="D54" s="57">
        <f>'MOE in TANF Non-A Subcategories'!D54+'MOE SSP Non-A Subcategories'!D54</f>
        <v>1746319</v>
      </c>
      <c r="E54" s="88">
        <f>'MOE in TANF Non-A Subcategories'!E54+'MOE SSP Non-A Subcategories'!E54</f>
        <v>27009834</v>
      </c>
      <c r="F54" s="58">
        <f>'MOE in TANF Non-A Subcategories'!F54+'MOE SSP Non-A Subcategories'!F54</f>
        <v>2436037</v>
      </c>
      <c r="G54" s="57">
        <f>'MOE in TANF Non-A Subcategories'!G54+'MOE SSP Non-A Subcategories'!G54</f>
        <v>0</v>
      </c>
      <c r="H54" s="57">
        <f>'MOE in TANF Non-A Subcategories'!H54+'MOE SSP Non-A Subcategories'!H54</f>
        <v>2436037</v>
      </c>
      <c r="J54" s="28"/>
      <c r="K54" s="28"/>
    </row>
    <row r="55" spans="1:11">
      <c r="A55" s="18" t="s">
        <v>61</v>
      </c>
      <c r="B55" s="57">
        <f>'MOE in TANF Non-A Subcategories'!B55+'MOE SSP Non-A Subcategories'!B55</f>
        <v>82</v>
      </c>
      <c r="C55" s="57">
        <f>'MOE in TANF Non-A Subcategories'!C55+'MOE SSP Non-A Subcategories'!C55</f>
        <v>0</v>
      </c>
      <c r="D55" s="57">
        <f>'MOE in TANF Non-A Subcategories'!D55+'MOE SSP Non-A Subcategories'!D55</f>
        <v>0</v>
      </c>
      <c r="E55" s="88">
        <f>'MOE in TANF Non-A Subcategories'!E55+'MOE SSP Non-A Subcategories'!E55</f>
        <v>82</v>
      </c>
      <c r="F55" s="58">
        <f>'MOE in TANF Non-A Subcategories'!F55+'MOE SSP Non-A Subcategories'!F55</f>
        <v>0</v>
      </c>
      <c r="G55" s="57">
        <f>'MOE in TANF Non-A Subcategories'!G55+'MOE SSP Non-A Subcategories'!G55</f>
        <v>0</v>
      </c>
      <c r="H55" s="57">
        <f>'MOE in TANF Non-A Subcategories'!H55+'MOE SSP Non-A Subcategories'!H55</f>
        <v>0</v>
      </c>
      <c r="J55" s="28"/>
      <c r="K55" s="28"/>
    </row>
  </sheetData>
  <mergeCells count="4">
    <mergeCell ref="A2:A3"/>
    <mergeCell ref="A1:H1"/>
    <mergeCell ref="B2:E2"/>
    <mergeCell ref="F2:H2"/>
  </mergeCells>
  <phoneticPr fontId="12" type="noConversion"/>
  <pageMargins left="0.7" right="0.7" top="0.75" bottom="0.75" header="0.3" footer="0.3"/>
  <pageSetup scale="71" orientation="portrait" r:id="rId1"/>
  <extLst>
    <ext xmlns:mx="http://schemas.microsoft.com/office/mac/excel/2008/main" uri="http://schemas.microsoft.com/office/mac/excel/2008/main">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J57"/>
  <sheetViews>
    <sheetView workbookViewId="0">
      <selection activeCell="D11" sqref="D11"/>
    </sheetView>
  </sheetViews>
  <sheetFormatPr defaultColWidth="8.85546875" defaultRowHeight="15"/>
  <cols>
    <col min="1" max="1" width="20.7109375" bestFit="1" customWidth="1"/>
    <col min="2" max="2" width="16.140625" customWidth="1"/>
    <col min="3" max="3" width="16.140625" style="49" customWidth="1"/>
    <col min="4" max="4" width="16.140625" style="50" customWidth="1"/>
    <col min="5" max="8" width="16.140625" customWidth="1"/>
    <col min="10" max="10" width="19.42578125" customWidth="1"/>
  </cols>
  <sheetData>
    <row r="1" spans="1:10">
      <c r="A1" s="547" t="s">
        <v>94</v>
      </c>
      <c r="B1" s="548"/>
      <c r="C1" s="548"/>
      <c r="D1" s="548"/>
      <c r="E1" s="548"/>
      <c r="F1" s="548"/>
      <c r="G1" s="548"/>
      <c r="H1" s="531"/>
    </row>
    <row r="2" spans="1:10" ht="15" customHeight="1">
      <c r="A2" s="546" t="s">
        <v>10</v>
      </c>
      <c r="B2" s="549" t="s">
        <v>2</v>
      </c>
      <c r="C2" s="555" t="s">
        <v>84</v>
      </c>
      <c r="D2" s="555" t="s">
        <v>85</v>
      </c>
      <c r="E2" s="549" t="s">
        <v>3</v>
      </c>
      <c r="F2" s="549" t="s">
        <v>4</v>
      </c>
      <c r="G2" s="549" t="s">
        <v>6</v>
      </c>
      <c r="H2" s="552" t="s">
        <v>5</v>
      </c>
    </row>
    <row r="3" spans="1:10" ht="15" customHeight="1">
      <c r="A3" s="546"/>
      <c r="B3" s="550"/>
      <c r="C3" s="550"/>
      <c r="D3" s="550"/>
      <c r="E3" s="550"/>
      <c r="F3" s="550"/>
      <c r="G3" s="550"/>
      <c r="H3" s="553"/>
    </row>
    <row r="4" spans="1:10">
      <c r="A4" s="546"/>
      <c r="B4" s="550"/>
      <c r="C4" s="550"/>
      <c r="D4" s="550"/>
      <c r="E4" s="550"/>
      <c r="F4" s="550"/>
      <c r="G4" s="550"/>
      <c r="H4" s="553"/>
    </row>
    <row r="5" spans="1:10">
      <c r="A5" s="546"/>
      <c r="B5" s="551"/>
      <c r="C5" s="551"/>
      <c r="D5" s="551"/>
      <c r="E5" s="551"/>
      <c r="F5" s="551"/>
      <c r="G5" s="551"/>
      <c r="H5" s="554"/>
    </row>
    <row r="6" spans="1:10">
      <c r="A6" s="32" t="s">
        <v>77</v>
      </c>
      <c r="B6" s="63">
        <f>IF('Total State Expenditure Summary'!B4='MOE in TANF Summary'!B5+'MOE SSP Summary'!B5,'Total State Expenditure Summary'!B4,"ERROR")</f>
        <v>15440768860</v>
      </c>
      <c r="C6" s="63">
        <f>SUM(C7:C57)</f>
        <v>13757224766</v>
      </c>
      <c r="D6" s="63">
        <f>B6-C6</f>
        <v>1683544094</v>
      </c>
      <c r="E6" s="63">
        <f>SUM(E7:E57)</f>
        <v>10987342500.4</v>
      </c>
      <c r="F6" s="63">
        <f t="shared" ref="F6" si="0">B6-E6</f>
        <v>4453426359.6000004</v>
      </c>
      <c r="G6" s="136">
        <f>SUM(G7:G57)</f>
        <v>10300633599.25</v>
      </c>
      <c r="H6" s="63">
        <f>B6-G6</f>
        <v>5140135260.75</v>
      </c>
      <c r="J6" s="24"/>
    </row>
    <row r="7" spans="1:10">
      <c r="A7" s="48" t="s">
        <v>11</v>
      </c>
      <c r="B7" s="63">
        <f>IF('Total State Expenditure Summary'!B5='MOE in TANF Summary'!B6+'MOE SSP Summary'!B6,'Total State Expenditure Summary'!B5,"ERROR")</f>
        <v>75025160</v>
      </c>
      <c r="C7" s="63">
        <v>52285491</v>
      </c>
      <c r="D7" s="63">
        <f t="shared" ref="D7:D57" si="1">B7-C7</f>
        <v>22739669</v>
      </c>
      <c r="E7" s="63">
        <v>41828393</v>
      </c>
      <c r="F7" s="63">
        <f>B7-E7</f>
        <v>33196767</v>
      </c>
      <c r="G7" s="63">
        <v>39214118</v>
      </c>
      <c r="H7" s="63">
        <f>B7-G7</f>
        <v>35811042</v>
      </c>
      <c r="J7" s="24"/>
    </row>
    <row r="8" spans="1:10">
      <c r="A8" s="48" t="s">
        <v>12</v>
      </c>
      <c r="B8" s="63">
        <f>IF('Total State Expenditure Summary'!B6='MOE in TANF Summary'!B7+'MOE SSP Summary'!B7,'Total State Expenditure Summary'!B6,"ERROR")</f>
        <v>37814867</v>
      </c>
      <c r="C8" s="63">
        <v>46432569</v>
      </c>
      <c r="D8" s="63">
        <f t="shared" si="1"/>
        <v>-8617702</v>
      </c>
      <c r="E8" s="63">
        <v>37146055</v>
      </c>
      <c r="F8" s="63">
        <f t="shared" ref="F8:F57" si="2">B8-E8</f>
        <v>668812</v>
      </c>
      <c r="G8" s="63">
        <v>34824427</v>
      </c>
      <c r="H8" s="63">
        <f t="shared" ref="H8:H57" si="3">B8-G8</f>
        <v>2990440</v>
      </c>
      <c r="J8" s="24"/>
    </row>
    <row r="9" spans="1:10">
      <c r="A9" s="48" t="s">
        <v>13</v>
      </c>
      <c r="B9" s="63">
        <f>IF('Total State Expenditure Summary'!B7='MOE in TANF Summary'!B8+'MOE SSP Summary'!B8,'Total State Expenditure Summary'!B7,"ERROR")</f>
        <v>124139199</v>
      </c>
      <c r="C9" s="63">
        <v>114012310</v>
      </c>
      <c r="D9" s="63">
        <f t="shared" si="1"/>
        <v>10126889</v>
      </c>
      <c r="E9" s="63">
        <v>91209848</v>
      </c>
      <c r="F9" s="63">
        <f t="shared" si="2"/>
        <v>32929351</v>
      </c>
      <c r="G9" s="63">
        <v>85509233</v>
      </c>
      <c r="H9" s="63">
        <f t="shared" si="3"/>
        <v>38629966</v>
      </c>
      <c r="J9" s="24"/>
    </row>
    <row r="10" spans="1:10">
      <c r="A10" s="48" t="s">
        <v>14</v>
      </c>
      <c r="B10" s="63">
        <f>IF('Total State Expenditure Summary'!B8='MOE in TANF Summary'!B9+'MOE SSP Summary'!B9,'Total State Expenditure Summary'!B8,"ERROR")</f>
        <v>117107604</v>
      </c>
      <c r="C10" s="63">
        <v>27785269</v>
      </c>
      <c r="D10" s="63">
        <f t="shared" si="1"/>
        <v>89322335</v>
      </c>
      <c r="E10" s="63">
        <v>22228215</v>
      </c>
      <c r="F10" s="63">
        <f t="shared" si="2"/>
        <v>94879389</v>
      </c>
      <c r="G10" s="63">
        <v>20838952</v>
      </c>
      <c r="H10" s="63">
        <f t="shared" si="3"/>
        <v>96268652</v>
      </c>
      <c r="J10" s="24"/>
    </row>
    <row r="11" spans="1:10">
      <c r="A11" s="48" t="s">
        <v>15</v>
      </c>
      <c r="B11" s="63">
        <f>IF('Total State Expenditure Summary'!B9='MOE in TANF Summary'!B10+'MOE SSP Summary'!B10,'Total State Expenditure Summary'!B9,"ERROR")</f>
        <v>3217214300</v>
      </c>
      <c r="C11" s="63">
        <v>3563379995</v>
      </c>
      <c r="D11" s="63">
        <f t="shared" si="1"/>
        <v>-346165695</v>
      </c>
      <c r="E11" s="63">
        <v>2850703996</v>
      </c>
      <c r="F11" s="63">
        <f t="shared" si="2"/>
        <v>366510304</v>
      </c>
      <c r="G11" s="63">
        <v>2672534996</v>
      </c>
      <c r="H11" s="63">
        <f t="shared" si="3"/>
        <v>544679304</v>
      </c>
      <c r="J11" s="24"/>
    </row>
    <row r="12" spans="1:10">
      <c r="A12" s="48" t="s">
        <v>16</v>
      </c>
      <c r="B12" s="63">
        <f>IF('Total State Expenditure Summary'!B10='MOE in TANF Summary'!B11+'MOE SSP Summary'!B11,'Total State Expenditure Summary'!B10,"ERROR")</f>
        <v>142034449</v>
      </c>
      <c r="C12" s="63">
        <v>110494527</v>
      </c>
      <c r="D12" s="63">
        <f t="shared" si="1"/>
        <v>31539922</v>
      </c>
      <c r="E12" s="63">
        <v>88395622</v>
      </c>
      <c r="F12" s="63">
        <f t="shared" si="2"/>
        <v>53638827</v>
      </c>
      <c r="G12" s="63">
        <v>82870895</v>
      </c>
      <c r="H12" s="63">
        <f t="shared" si="3"/>
        <v>59163554</v>
      </c>
      <c r="J12" s="24"/>
    </row>
    <row r="13" spans="1:10">
      <c r="A13" s="48" t="s">
        <v>17</v>
      </c>
      <c r="B13" s="63">
        <f>IF('Total State Expenditure Summary'!B11='MOE in TANF Summary'!B12+'MOE SSP Summary'!B12,'Total State Expenditure Summary'!B11,"ERROR")</f>
        <v>237083101</v>
      </c>
      <c r="C13" s="63">
        <v>244561409</v>
      </c>
      <c r="D13" s="63">
        <f t="shared" si="1"/>
        <v>-7478308</v>
      </c>
      <c r="E13" s="63">
        <v>195649127</v>
      </c>
      <c r="F13" s="63">
        <f t="shared" si="2"/>
        <v>41433974</v>
      </c>
      <c r="G13" s="63">
        <v>183421057</v>
      </c>
      <c r="H13" s="63">
        <f t="shared" si="3"/>
        <v>53662044</v>
      </c>
      <c r="J13" s="24"/>
    </row>
    <row r="14" spans="1:10">
      <c r="A14" s="48" t="s">
        <v>18</v>
      </c>
      <c r="B14" s="63">
        <f>IF('Total State Expenditure Summary'!B12='MOE in TANF Summary'!B13+'MOE SSP Summary'!B13,'Total State Expenditure Summary'!B12,"ERROR")</f>
        <v>47712082</v>
      </c>
      <c r="C14" s="63">
        <v>29028092</v>
      </c>
      <c r="D14" s="63">
        <f t="shared" si="1"/>
        <v>18683990</v>
      </c>
      <c r="E14" s="63">
        <v>23222474</v>
      </c>
      <c r="F14" s="63">
        <f t="shared" si="2"/>
        <v>24489608</v>
      </c>
      <c r="G14" s="63">
        <v>21771069</v>
      </c>
      <c r="H14" s="63">
        <f t="shared" si="3"/>
        <v>25941013</v>
      </c>
      <c r="J14" s="24"/>
    </row>
    <row r="15" spans="1:10">
      <c r="A15" s="48" t="s">
        <v>19</v>
      </c>
      <c r="B15" s="63">
        <f>IF('Total State Expenditure Summary'!B13='MOE in TANF Summary'!B14+'MOE SSP Summary'!B14,'Total State Expenditure Summary'!B13,"ERROR")</f>
        <v>142367333</v>
      </c>
      <c r="C15" s="63">
        <v>93931934</v>
      </c>
      <c r="D15" s="63">
        <f t="shared" si="1"/>
        <v>48435399</v>
      </c>
      <c r="E15" s="63">
        <v>75145547</v>
      </c>
      <c r="F15" s="63">
        <f t="shared" si="2"/>
        <v>67221786</v>
      </c>
      <c r="G15" s="63">
        <v>70448951</v>
      </c>
      <c r="H15" s="63">
        <f t="shared" si="3"/>
        <v>71918382</v>
      </c>
      <c r="J15" s="24"/>
    </row>
    <row r="16" spans="1:10">
      <c r="A16" s="48" t="s">
        <v>20</v>
      </c>
      <c r="B16" s="63">
        <f>IF('Total State Expenditure Summary'!B14='MOE in TANF Summary'!B15+'MOE SSP Summary'!B15,'Total State Expenditure Summary'!B14,"ERROR")</f>
        <v>406238491</v>
      </c>
      <c r="C16" s="63">
        <v>491151302</v>
      </c>
      <c r="D16" s="63">
        <f t="shared" si="1"/>
        <v>-84912811</v>
      </c>
      <c r="E16" s="63">
        <v>392921042</v>
      </c>
      <c r="F16" s="63">
        <f t="shared" si="2"/>
        <v>13317449</v>
      </c>
      <c r="G16" s="63">
        <v>368363477</v>
      </c>
      <c r="H16" s="63">
        <f t="shared" si="3"/>
        <v>37875014</v>
      </c>
      <c r="J16" s="24"/>
    </row>
    <row r="17" spans="1:10">
      <c r="A17" s="48" t="s">
        <v>21</v>
      </c>
      <c r="B17" s="63">
        <f>IF('Total State Expenditure Summary'!B15='MOE in TANF Summary'!B16+'MOE SSP Summary'!B16,'Total State Expenditure Summary'!B15,"ERROR")</f>
        <v>173368527</v>
      </c>
      <c r="C17" s="63">
        <v>231158036</v>
      </c>
      <c r="D17" s="63">
        <f t="shared" si="1"/>
        <v>-57789509</v>
      </c>
      <c r="E17" s="63">
        <v>184926429</v>
      </c>
      <c r="F17" s="63">
        <f t="shared" si="2"/>
        <v>-11557902</v>
      </c>
      <c r="G17" s="63">
        <v>173368527</v>
      </c>
      <c r="H17" s="63">
        <f t="shared" si="3"/>
        <v>0</v>
      </c>
      <c r="J17" s="24"/>
    </row>
    <row r="18" spans="1:10">
      <c r="A18" s="48" t="s">
        <v>22</v>
      </c>
      <c r="B18" s="63">
        <f>IF('Total State Expenditure Summary'!B16='MOE in TANF Summary'!B17+'MOE SSP Summary'!B17,'Total State Expenditure Summary'!B16,"ERROR")</f>
        <v>235107059</v>
      </c>
      <c r="C18" s="63">
        <v>94866459</v>
      </c>
      <c r="D18" s="63">
        <f t="shared" si="1"/>
        <v>140240600</v>
      </c>
      <c r="E18" s="63">
        <v>75893167</v>
      </c>
      <c r="F18" s="63">
        <f t="shared" si="2"/>
        <v>159213892</v>
      </c>
      <c r="G18" s="63">
        <v>71149844</v>
      </c>
      <c r="H18" s="63">
        <f t="shared" si="3"/>
        <v>163957215</v>
      </c>
      <c r="J18" s="24"/>
    </row>
    <row r="19" spans="1:10">
      <c r="A19" s="48" t="s">
        <v>23</v>
      </c>
      <c r="B19" s="63">
        <f>IF('Total State Expenditure Summary'!B17='MOE in TANF Summary'!B18+'MOE SSP Summary'!B18,'Total State Expenditure Summary'!B17,"ERROR")</f>
        <v>13025379</v>
      </c>
      <c r="C19" s="63">
        <v>17367172</v>
      </c>
      <c r="D19" s="63">
        <f t="shared" si="1"/>
        <v>-4341793</v>
      </c>
      <c r="E19" s="63">
        <v>13893738</v>
      </c>
      <c r="F19" s="63">
        <f t="shared" si="2"/>
        <v>-868359</v>
      </c>
      <c r="G19" s="63">
        <v>13025379</v>
      </c>
      <c r="H19" s="63">
        <f t="shared" si="3"/>
        <v>0</v>
      </c>
      <c r="J19" s="24"/>
    </row>
    <row r="20" spans="1:10">
      <c r="A20" s="48" t="s">
        <v>24</v>
      </c>
      <c r="B20" s="63">
        <f>IF('Total State Expenditure Summary'!B18='MOE in TANF Summary'!B19+'MOE SSP Summary'!B19,'Total State Expenditure Summary'!B18,"ERROR")</f>
        <v>706202810</v>
      </c>
      <c r="C20" s="63">
        <v>573450924</v>
      </c>
      <c r="D20" s="63">
        <f t="shared" si="1"/>
        <v>132751886</v>
      </c>
      <c r="E20" s="63">
        <v>458760739</v>
      </c>
      <c r="F20" s="63">
        <f t="shared" si="2"/>
        <v>247442071</v>
      </c>
      <c r="G20" s="63">
        <v>430088193</v>
      </c>
      <c r="H20" s="63">
        <f t="shared" si="3"/>
        <v>276114617</v>
      </c>
      <c r="J20" s="24"/>
    </row>
    <row r="21" spans="1:10">
      <c r="A21" s="48" t="s">
        <v>25</v>
      </c>
      <c r="B21" s="63">
        <f>IF('Total State Expenditure Summary'!B19='MOE in TANF Summary'!B20+'MOE SSP Summary'!B20,'Total State Expenditure Summary'!B19,"ERROR")</f>
        <v>156354268</v>
      </c>
      <c r="C21" s="63">
        <v>151367364</v>
      </c>
      <c r="D21" s="63">
        <f t="shared" si="1"/>
        <v>4986904</v>
      </c>
      <c r="E21" s="63">
        <v>121093891</v>
      </c>
      <c r="F21" s="63">
        <f t="shared" si="2"/>
        <v>35260377</v>
      </c>
      <c r="G21" s="63">
        <v>113525523</v>
      </c>
      <c r="H21" s="63">
        <f t="shared" si="3"/>
        <v>42828745</v>
      </c>
      <c r="J21" s="24"/>
    </row>
    <row r="22" spans="1:10">
      <c r="A22" s="48" t="s">
        <v>26</v>
      </c>
      <c r="B22" s="63">
        <f>IF('Total State Expenditure Summary'!B20='MOE in TANF Summary'!B21+'MOE SSP Summary'!B21,'Total State Expenditure Summary'!B20,"ERROR")</f>
        <v>79823274</v>
      </c>
      <c r="C22" s="63">
        <v>82307033</v>
      </c>
      <c r="D22" s="63">
        <f t="shared" si="1"/>
        <v>-2483759</v>
      </c>
      <c r="E22" s="63">
        <v>65845626</v>
      </c>
      <c r="F22" s="63">
        <f t="shared" si="2"/>
        <v>13977648</v>
      </c>
      <c r="G22" s="63">
        <v>61730275</v>
      </c>
      <c r="H22" s="63">
        <f t="shared" si="3"/>
        <v>18092999</v>
      </c>
      <c r="J22" s="24"/>
    </row>
    <row r="23" spans="1:10">
      <c r="A23" s="48" t="s">
        <v>27</v>
      </c>
      <c r="B23" s="63">
        <f>IF('Total State Expenditure Summary'!B21='MOE in TANF Summary'!B22+'MOE SSP Summary'!B22,'Total State Expenditure Summary'!B21,"ERROR")</f>
        <v>122877263</v>
      </c>
      <c r="C23" s="63">
        <v>82332787</v>
      </c>
      <c r="D23" s="63">
        <f t="shared" si="1"/>
        <v>40544476</v>
      </c>
      <c r="E23" s="63">
        <v>65866230</v>
      </c>
      <c r="F23" s="63">
        <f t="shared" si="2"/>
        <v>57011033</v>
      </c>
      <c r="G23" s="63">
        <v>61749590</v>
      </c>
      <c r="H23" s="63">
        <f t="shared" si="3"/>
        <v>61127673</v>
      </c>
      <c r="J23" s="24"/>
    </row>
    <row r="24" spans="1:10">
      <c r="A24" s="48" t="s">
        <v>28</v>
      </c>
      <c r="B24" s="63">
        <f>IF('Total State Expenditure Summary'!B22='MOE in TANF Summary'!B23+'MOE SSP Summary'!B23,'Total State Expenditure Summary'!B22,"ERROR")</f>
        <v>91938927</v>
      </c>
      <c r="C24" s="63">
        <v>89891250</v>
      </c>
      <c r="D24" s="63">
        <f t="shared" si="1"/>
        <v>2047677</v>
      </c>
      <c r="E24" s="63">
        <v>71913000</v>
      </c>
      <c r="F24" s="63">
        <f t="shared" si="2"/>
        <v>20025927</v>
      </c>
      <c r="G24" s="63">
        <v>67418438</v>
      </c>
      <c r="H24" s="63">
        <f t="shared" si="3"/>
        <v>24520489</v>
      </c>
      <c r="J24" s="24"/>
    </row>
    <row r="25" spans="1:10">
      <c r="A25" s="48" t="s">
        <v>29</v>
      </c>
      <c r="B25" s="63">
        <f>IF('Total State Expenditure Summary'!B23='MOE in TANF Summary'!B24+'MOE SSP Summary'!B24,'Total State Expenditure Summary'!B23,"ERROR")</f>
        <v>64244589</v>
      </c>
      <c r="C25" s="63">
        <v>73886837</v>
      </c>
      <c r="D25" s="63">
        <f t="shared" si="1"/>
        <v>-9642248</v>
      </c>
      <c r="E25" s="63">
        <v>59109470</v>
      </c>
      <c r="F25" s="63">
        <f t="shared" si="2"/>
        <v>5135119</v>
      </c>
      <c r="G25" s="63">
        <v>55415128</v>
      </c>
      <c r="H25" s="63">
        <f t="shared" si="3"/>
        <v>8829461</v>
      </c>
      <c r="J25" s="24"/>
    </row>
    <row r="26" spans="1:10">
      <c r="A26" s="48" t="s">
        <v>30</v>
      </c>
      <c r="B26" s="63">
        <f>IF('Total State Expenditure Summary'!B24='MOE in TANF Summary'!B25+'MOE SSP Summary'!B25,'Total State Expenditure Summary'!B24,"ERROR")</f>
        <v>48165755</v>
      </c>
      <c r="C26" s="63">
        <v>50031924</v>
      </c>
      <c r="D26" s="63">
        <f t="shared" si="1"/>
        <v>-1866169</v>
      </c>
      <c r="E26" s="63">
        <v>40025539</v>
      </c>
      <c r="F26" s="63">
        <f t="shared" si="2"/>
        <v>8140216</v>
      </c>
      <c r="G26" s="63">
        <v>37523943</v>
      </c>
      <c r="H26" s="63">
        <f t="shared" si="3"/>
        <v>10641812</v>
      </c>
      <c r="J26" s="24"/>
    </row>
    <row r="27" spans="1:10">
      <c r="A27" s="48" t="s">
        <v>31</v>
      </c>
      <c r="B27" s="63">
        <f>IF('Total State Expenditure Summary'!B25='MOE in TANF Summary'!B26+'MOE SSP Summary'!B26,'Total State Expenditure Summary'!B25,"ERROR")</f>
        <v>234402738</v>
      </c>
      <c r="C27" s="63">
        <v>235953925</v>
      </c>
      <c r="D27" s="63">
        <f>B27-C27</f>
        <v>-1551187</v>
      </c>
      <c r="E27" s="63">
        <v>170325826.40000001</v>
      </c>
      <c r="F27" s="63">
        <f t="shared" si="2"/>
        <v>64076911.599999994</v>
      </c>
      <c r="G27" s="63">
        <v>159680462.25</v>
      </c>
      <c r="H27" s="63">
        <f t="shared" si="3"/>
        <v>74722275.75</v>
      </c>
      <c r="J27" s="24"/>
    </row>
    <row r="28" spans="1:10">
      <c r="A28" s="48" t="s">
        <v>32</v>
      </c>
      <c r="B28" s="63">
        <f>IF('Total State Expenditure Summary'!B26='MOE in TANF Summary'!B27+'MOE SSP Summary'!B27,'Total State Expenditure Summary'!B26,"ERROR")</f>
        <v>677527226</v>
      </c>
      <c r="C28" s="63">
        <v>478596697</v>
      </c>
      <c r="D28" s="63">
        <f t="shared" si="1"/>
        <v>198930529</v>
      </c>
      <c r="E28" s="63">
        <v>382877358</v>
      </c>
      <c r="F28" s="63">
        <f t="shared" si="2"/>
        <v>294649868</v>
      </c>
      <c r="G28" s="63">
        <v>358947523</v>
      </c>
      <c r="H28" s="63">
        <f t="shared" si="3"/>
        <v>318579703</v>
      </c>
      <c r="J28" s="24"/>
    </row>
    <row r="29" spans="1:10">
      <c r="A29" s="48" t="s">
        <v>33</v>
      </c>
      <c r="B29" s="63">
        <f>IF('Total State Expenditure Summary'!B27='MOE in TANF Summary'!B28+'MOE SSP Summary'!B28,'Total State Expenditure Summary'!B27,"ERROR")</f>
        <v>711509889</v>
      </c>
      <c r="C29" s="63">
        <v>624691167</v>
      </c>
      <c r="D29" s="63">
        <f t="shared" si="1"/>
        <v>86818722</v>
      </c>
      <c r="E29" s="63">
        <v>499752934</v>
      </c>
      <c r="F29" s="63">
        <f t="shared" si="2"/>
        <v>211756955</v>
      </c>
      <c r="G29" s="63">
        <v>468518375</v>
      </c>
      <c r="H29" s="63">
        <f t="shared" si="3"/>
        <v>242991514</v>
      </c>
      <c r="J29" s="24"/>
    </row>
    <row r="30" spans="1:10">
      <c r="A30" s="48" t="s">
        <v>34</v>
      </c>
      <c r="B30" s="63">
        <f>IF('Total State Expenditure Summary'!B28='MOE in TANF Summary'!B29+'MOE SSP Summary'!B29,'Total State Expenditure Summary'!B28,"ERROR")</f>
        <v>233459387</v>
      </c>
      <c r="C30" s="63">
        <v>235590527</v>
      </c>
      <c r="D30" s="63">
        <f t="shared" si="1"/>
        <v>-2131140</v>
      </c>
      <c r="E30" s="63">
        <v>188472422</v>
      </c>
      <c r="F30" s="63">
        <f t="shared" si="2"/>
        <v>44986965</v>
      </c>
      <c r="G30" s="63">
        <v>176692895</v>
      </c>
      <c r="H30" s="63">
        <f t="shared" si="3"/>
        <v>56766492</v>
      </c>
      <c r="J30" s="24"/>
    </row>
    <row r="31" spans="1:10">
      <c r="A31" s="48" t="s">
        <v>35</v>
      </c>
      <c r="B31" s="63">
        <f>IF('Total State Expenditure Summary'!B29='MOE in TANF Summary'!B30+'MOE SSP Summary'!B30,'Total State Expenditure Summary'!B29,"ERROR")</f>
        <v>21724308</v>
      </c>
      <c r="C31" s="63">
        <v>28965744</v>
      </c>
      <c r="D31" s="63">
        <f t="shared" si="1"/>
        <v>-7241436</v>
      </c>
      <c r="E31" s="63">
        <v>23172595</v>
      </c>
      <c r="F31" s="63">
        <f t="shared" si="2"/>
        <v>-1448287</v>
      </c>
      <c r="G31" s="63">
        <v>21724308</v>
      </c>
      <c r="H31" s="63">
        <f t="shared" si="3"/>
        <v>0</v>
      </c>
      <c r="J31" s="24"/>
    </row>
    <row r="32" spans="1:10">
      <c r="A32" s="48" t="s">
        <v>36</v>
      </c>
      <c r="B32" s="63">
        <f>IF('Total State Expenditure Summary'!B30='MOE in TANF Summary'!B31+'MOE SSP Summary'!B31,'Total State Expenditure Summary'!B30,"ERROR")</f>
        <v>132929242</v>
      </c>
      <c r="C32" s="63">
        <v>160161033</v>
      </c>
      <c r="D32" s="63">
        <f t="shared" si="1"/>
        <v>-27231791</v>
      </c>
      <c r="E32" s="63">
        <v>128128826</v>
      </c>
      <c r="F32" s="63">
        <f t="shared" si="2"/>
        <v>4800416</v>
      </c>
      <c r="G32" s="63">
        <v>120120775</v>
      </c>
      <c r="H32" s="63">
        <f t="shared" si="3"/>
        <v>12808467</v>
      </c>
      <c r="J32" s="24"/>
    </row>
    <row r="33" spans="1:10">
      <c r="A33" s="48" t="s">
        <v>37</v>
      </c>
      <c r="B33" s="63">
        <f>IF('Total State Expenditure Summary'!B31='MOE in TANF Summary'!B32+'MOE SSP Summary'!B32,'Total State Expenditure Summary'!B31,"ERROR")</f>
        <v>14415922</v>
      </c>
      <c r="C33" s="63">
        <v>17505466</v>
      </c>
      <c r="D33" s="63">
        <f t="shared" si="1"/>
        <v>-3089544</v>
      </c>
      <c r="E33" s="63">
        <v>14004373</v>
      </c>
      <c r="F33" s="63">
        <f t="shared" si="2"/>
        <v>411549</v>
      </c>
      <c r="G33" s="63">
        <v>13129100</v>
      </c>
      <c r="H33" s="63">
        <f t="shared" si="3"/>
        <v>1286822</v>
      </c>
      <c r="J33" s="24"/>
    </row>
    <row r="34" spans="1:10">
      <c r="A34" s="48" t="s">
        <v>38</v>
      </c>
      <c r="B34" s="63">
        <f>IF('Total State Expenditure Summary'!B32='MOE in TANF Summary'!B33+'MOE SSP Summary'!B33,'Total State Expenditure Summary'!B32,"ERROR")</f>
        <v>58787369</v>
      </c>
      <c r="C34" s="63">
        <v>37833820</v>
      </c>
      <c r="D34" s="63">
        <f t="shared" si="1"/>
        <v>20953549</v>
      </c>
      <c r="E34" s="63">
        <v>30267056</v>
      </c>
      <c r="F34" s="63">
        <f t="shared" si="2"/>
        <v>28520313</v>
      </c>
      <c r="G34" s="63">
        <v>28375365</v>
      </c>
      <c r="H34" s="63">
        <f t="shared" si="3"/>
        <v>30412004</v>
      </c>
      <c r="J34" s="24"/>
    </row>
    <row r="35" spans="1:10">
      <c r="A35" s="48" t="s">
        <v>39</v>
      </c>
      <c r="B35" s="63">
        <f>IF('Total State Expenditure Summary'!B33='MOE in TANF Summary'!B34+'MOE SSP Summary'!B34,'Total State Expenditure Summary'!B33,"ERROR")</f>
        <v>63225403</v>
      </c>
      <c r="C35" s="63">
        <v>33931649</v>
      </c>
      <c r="D35" s="63">
        <f t="shared" si="1"/>
        <v>29293754</v>
      </c>
      <c r="E35" s="63">
        <v>27145319</v>
      </c>
      <c r="F35" s="63">
        <f t="shared" si="2"/>
        <v>36080084</v>
      </c>
      <c r="G35" s="63">
        <v>25448737</v>
      </c>
      <c r="H35" s="63">
        <f t="shared" si="3"/>
        <v>37776666</v>
      </c>
      <c r="J35" s="24"/>
    </row>
    <row r="36" spans="1:10">
      <c r="A36" s="48" t="s">
        <v>40</v>
      </c>
      <c r="B36" s="63">
        <f>IF('Total State Expenditure Summary'!B34='MOE in TANF Summary'!B35+'MOE SSP Summary'!B35,'Total State Expenditure Summary'!B34,"ERROR")</f>
        <v>37865410</v>
      </c>
      <c r="C36" s="63">
        <v>42820004</v>
      </c>
      <c r="D36" s="63">
        <f t="shared" si="1"/>
        <v>-4954594</v>
      </c>
      <c r="E36" s="63">
        <v>34256003</v>
      </c>
      <c r="F36" s="63">
        <f t="shared" si="2"/>
        <v>3609407</v>
      </c>
      <c r="G36" s="63">
        <v>32115003</v>
      </c>
      <c r="H36" s="63">
        <f t="shared" si="3"/>
        <v>5750407</v>
      </c>
      <c r="J36" s="24"/>
    </row>
    <row r="37" spans="1:10">
      <c r="A37" s="48" t="s">
        <v>41</v>
      </c>
      <c r="B37" s="63">
        <f>IF('Total State Expenditure Summary'!B35='MOE in TANF Summary'!B36+'MOE SSP Summary'!B36,'Total State Expenditure Summary'!B35,"ERROR")</f>
        <v>880351980</v>
      </c>
      <c r="C37" s="63">
        <v>400213342</v>
      </c>
      <c r="D37" s="63">
        <f t="shared" si="1"/>
        <v>480138638</v>
      </c>
      <c r="E37" s="63">
        <v>320170674</v>
      </c>
      <c r="F37" s="63">
        <f t="shared" si="2"/>
        <v>560181306</v>
      </c>
      <c r="G37" s="63">
        <v>300160007</v>
      </c>
      <c r="H37" s="63">
        <f t="shared" si="3"/>
        <v>580191973</v>
      </c>
      <c r="J37" s="24"/>
    </row>
    <row r="38" spans="1:10">
      <c r="A38" s="48" t="s">
        <v>42</v>
      </c>
      <c r="B38" s="63">
        <f>IF('Total State Expenditure Summary'!B36='MOE in TANF Summary'!B37+'MOE SSP Summary'!B37,'Total State Expenditure Summary'!B36,"ERROR")</f>
        <v>90295966</v>
      </c>
      <c r="C38" s="63">
        <v>43664402</v>
      </c>
      <c r="D38" s="63">
        <f t="shared" si="1"/>
        <v>46631564</v>
      </c>
      <c r="E38" s="63">
        <v>34931522</v>
      </c>
      <c r="F38" s="63">
        <f t="shared" si="2"/>
        <v>55364444</v>
      </c>
      <c r="G38" s="63">
        <v>32748302</v>
      </c>
      <c r="H38" s="63">
        <f t="shared" si="3"/>
        <v>57547664</v>
      </c>
      <c r="J38" s="24"/>
    </row>
    <row r="39" spans="1:10">
      <c r="A39" s="48" t="s">
        <v>43</v>
      </c>
      <c r="B39" s="63">
        <f>IF('Total State Expenditure Summary'!B37='MOE in TANF Summary'!B38+'MOE SSP Summary'!B38,'Total State Expenditure Summary'!B37,"ERROR")</f>
        <v>2708919151</v>
      </c>
      <c r="C39" s="63">
        <v>2291437926</v>
      </c>
      <c r="D39" s="63">
        <f t="shared" si="1"/>
        <v>417481225</v>
      </c>
      <c r="E39" s="63">
        <v>1833150341</v>
      </c>
      <c r="F39" s="63">
        <f t="shared" si="2"/>
        <v>875768810</v>
      </c>
      <c r="G39" s="63">
        <v>1718578445</v>
      </c>
      <c r="H39" s="63">
        <f t="shared" si="3"/>
        <v>990340706</v>
      </c>
      <c r="J39" s="24"/>
    </row>
    <row r="40" spans="1:10">
      <c r="A40" s="48" t="s">
        <v>44</v>
      </c>
      <c r="B40" s="63">
        <f>IF('Total State Expenditure Summary'!B38='MOE in TANF Summary'!B39+'MOE SSP Summary'!B39,'Total State Expenditure Summary'!B38,"ERROR")</f>
        <v>314570006</v>
      </c>
      <c r="C40" s="63">
        <v>205567684</v>
      </c>
      <c r="D40" s="63">
        <f t="shared" si="1"/>
        <v>109002322</v>
      </c>
      <c r="E40" s="63">
        <v>164454147</v>
      </c>
      <c r="F40" s="63">
        <f t="shared" si="2"/>
        <v>150115859</v>
      </c>
      <c r="G40" s="63">
        <v>154175763</v>
      </c>
      <c r="H40" s="63">
        <f t="shared" si="3"/>
        <v>160394243</v>
      </c>
      <c r="J40" s="24"/>
    </row>
    <row r="41" spans="1:10">
      <c r="A41" s="48" t="s">
        <v>45</v>
      </c>
      <c r="B41" s="63">
        <f>IF('Total State Expenditure Summary'!B39='MOE in TANF Summary'!B40+'MOE SSP Summary'!B40,'Total State Expenditure Summary'!B39,"ERROR")</f>
        <v>9069286</v>
      </c>
      <c r="C41" s="63">
        <v>12092381</v>
      </c>
      <c r="D41" s="63">
        <f t="shared" si="1"/>
        <v>-3023095</v>
      </c>
      <c r="E41" s="63">
        <v>9673905</v>
      </c>
      <c r="F41" s="63">
        <f t="shared" si="2"/>
        <v>-604619</v>
      </c>
      <c r="G41" s="63">
        <v>9069286</v>
      </c>
      <c r="H41" s="63">
        <f t="shared" si="3"/>
        <v>0</v>
      </c>
      <c r="J41" s="24"/>
    </row>
    <row r="42" spans="1:10">
      <c r="A42" s="48" t="s">
        <v>46</v>
      </c>
      <c r="B42" s="63">
        <f>IF('Total State Expenditure Summary'!B40='MOE in TANF Summary'!B41+'MOE SSP Summary'!B41,'Total State Expenditure Summary'!B40,"ERROR")</f>
        <v>469426142</v>
      </c>
      <c r="C42" s="63">
        <v>521108327</v>
      </c>
      <c r="D42" s="63">
        <f t="shared" si="1"/>
        <v>-51682185</v>
      </c>
      <c r="E42" s="63">
        <v>416886662</v>
      </c>
      <c r="F42" s="63">
        <f t="shared" si="2"/>
        <v>52539480</v>
      </c>
      <c r="G42" s="63">
        <v>390831245</v>
      </c>
      <c r="H42" s="63">
        <f t="shared" si="3"/>
        <v>78594897</v>
      </c>
      <c r="J42" s="24"/>
    </row>
    <row r="43" spans="1:10">
      <c r="A43" s="48" t="s">
        <v>47</v>
      </c>
      <c r="B43" s="63">
        <f>IF('Total State Expenditure Summary'!B41='MOE in TANF Summary'!B42+'MOE SSP Summary'!B42,'Total State Expenditure Summary'!B41,"ERROR")</f>
        <v>60119714</v>
      </c>
      <c r="C43" s="63">
        <v>80159619</v>
      </c>
      <c r="D43" s="63">
        <f t="shared" si="1"/>
        <v>-20039905</v>
      </c>
      <c r="E43" s="63">
        <v>64127695</v>
      </c>
      <c r="F43" s="63">
        <f t="shared" si="2"/>
        <v>-4007981</v>
      </c>
      <c r="G43" s="63">
        <v>60119714</v>
      </c>
      <c r="H43" s="63">
        <f t="shared" si="3"/>
        <v>0</v>
      </c>
      <c r="J43" s="24"/>
    </row>
    <row r="44" spans="1:10">
      <c r="A44" s="48" t="s">
        <v>48</v>
      </c>
      <c r="B44" s="63">
        <f>IF('Total State Expenditure Summary'!B42='MOE in TANF Summary'!B43+'MOE SSP Summary'!B43,'Total State Expenditure Summary'!B42,"ERROR")</f>
        <v>167450501</v>
      </c>
      <c r="C44" s="63">
        <v>122181732</v>
      </c>
      <c r="D44" s="63">
        <f t="shared" si="1"/>
        <v>45268769</v>
      </c>
      <c r="E44" s="63">
        <v>97745386</v>
      </c>
      <c r="F44" s="63">
        <f t="shared" si="2"/>
        <v>69705115</v>
      </c>
      <c r="G44" s="63">
        <v>91636299</v>
      </c>
      <c r="H44" s="63">
        <f t="shared" si="3"/>
        <v>75814202</v>
      </c>
      <c r="J44" s="24"/>
    </row>
    <row r="45" spans="1:10">
      <c r="A45" s="48" t="s">
        <v>49</v>
      </c>
      <c r="B45" s="63">
        <f>IF('Total State Expenditure Summary'!B43='MOE in TANF Summary'!B44+'MOE SSP Summary'!B44,'Total State Expenditure Summary'!B43,"ERROR")</f>
        <v>417946379</v>
      </c>
      <c r="C45" s="63">
        <v>542834133</v>
      </c>
      <c r="D45" s="63">
        <f t="shared" si="1"/>
        <v>-124887754</v>
      </c>
      <c r="E45" s="63">
        <v>434267306</v>
      </c>
      <c r="F45" s="63">
        <f t="shared" si="2"/>
        <v>-16320927</v>
      </c>
      <c r="G45" s="63">
        <v>407125600</v>
      </c>
      <c r="H45" s="63">
        <f t="shared" si="3"/>
        <v>10820779</v>
      </c>
      <c r="J45" s="24"/>
    </row>
    <row r="46" spans="1:10">
      <c r="A46" s="48" t="s">
        <v>50</v>
      </c>
      <c r="B46" s="63">
        <f>IF('Total State Expenditure Summary'!B44='MOE in TANF Summary'!B45+'MOE SSP Summary'!B45,'Total State Expenditure Summary'!B44,"ERROR")</f>
        <v>64564151</v>
      </c>
      <c r="C46" s="63">
        <v>80489394</v>
      </c>
      <c r="D46" s="63">
        <f t="shared" si="1"/>
        <v>-15925243</v>
      </c>
      <c r="E46" s="63">
        <v>64391515</v>
      </c>
      <c r="F46" s="63">
        <f t="shared" si="2"/>
        <v>172636</v>
      </c>
      <c r="G46" s="63">
        <v>60367046</v>
      </c>
      <c r="H46" s="63">
        <f t="shared" si="3"/>
        <v>4197105</v>
      </c>
      <c r="J46" s="24"/>
    </row>
    <row r="47" spans="1:10">
      <c r="A47" s="48" t="s">
        <v>51</v>
      </c>
      <c r="B47" s="63">
        <f>IF('Total State Expenditure Summary'!B45='MOE in TANF Summary'!B46+'MOE SSP Summary'!B46,'Total State Expenditure Summary'!B45,"ERROR")</f>
        <v>132522472</v>
      </c>
      <c r="C47" s="63">
        <v>47902320</v>
      </c>
      <c r="D47" s="63">
        <f t="shared" si="1"/>
        <v>84620152</v>
      </c>
      <c r="E47" s="63">
        <v>38321856</v>
      </c>
      <c r="F47" s="63">
        <f t="shared" si="2"/>
        <v>94200616</v>
      </c>
      <c r="G47" s="63">
        <v>35926740</v>
      </c>
      <c r="H47" s="63">
        <f t="shared" si="3"/>
        <v>96595732</v>
      </c>
      <c r="J47" s="24"/>
    </row>
    <row r="48" spans="1:10">
      <c r="A48" s="48" t="s">
        <v>52</v>
      </c>
      <c r="B48" s="63">
        <f>IF('Total State Expenditure Summary'!B46='MOE in TANF Summary'!B47+'MOE SSP Summary'!B47,'Total State Expenditure Summary'!B46,"ERROR")</f>
        <v>8540000</v>
      </c>
      <c r="C48" s="63">
        <v>11371029</v>
      </c>
      <c r="D48" s="63">
        <f t="shared" si="1"/>
        <v>-2831029</v>
      </c>
      <c r="E48" s="63">
        <v>9096823</v>
      </c>
      <c r="F48" s="63">
        <f t="shared" si="2"/>
        <v>-556823</v>
      </c>
      <c r="G48" s="63">
        <v>8528272</v>
      </c>
      <c r="H48" s="63">
        <f t="shared" si="3"/>
        <v>11728</v>
      </c>
      <c r="J48" s="24"/>
    </row>
    <row r="49" spans="1:10">
      <c r="A49" s="48" t="s">
        <v>53</v>
      </c>
      <c r="B49" s="63">
        <f>IF('Total State Expenditure Summary'!B47='MOE in TANF Summary'!B48+'MOE SSP Summary'!B48,'Total State Expenditure Summary'!B47,"ERROR")</f>
        <v>145301840</v>
      </c>
      <c r="C49" s="63">
        <v>110413171</v>
      </c>
      <c r="D49" s="63">
        <f t="shared" si="1"/>
        <v>34888669</v>
      </c>
      <c r="E49" s="63">
        <v>88330537</v>
      </c>
      <c r="F49" s="63">
        <f t="shared" si="2"/>
        <v>56971303</v>
      </c>
      <c r="G49" s="63">
        <v>82809878</v>
      </c>
      <c r="H49" s="63">
        <f t="shared" si="3"/>
        <v>62491962</v>
      </c>
      <c r="J49" s="24"/>
    </row>
    <row r="50" spans="1:10">
      <c r="A50" s="48" t="s">
        <v>54</v>
      </c>
      <c r="B50" s="63">
        <f>IF('Total State Expenditure Summary'!B48='MOE in TANF Summary'!B49+'MOE SSP Summary'!B49,'Total State Expenditure Summary'!B48,"ERROR")</f>
        <v>260434799</v>
      </c>
      <c r="C50" s="63">
        <v>314301005</v>
      </c>
      <c r="D50" s="63">
        <f t="shared" si="1"/>
        <v>-53866206</v>
      </c>
      <c r="E50" s="63">
        <v>251440804</v>
      </c>
      <c r="F50" s="63">
        <f t="shared" si="2"/>
        <v>8993995</v>
      </c>
      <c r="G50" s="63">
        <v>235725754</v>
      </c>
      <c r="H50" s="63">
        <f t="shared" si="3"/>
        <v>24709045</v>
      </c>
      <c r="J50" s="24"/>
    </row>
    <row r="51" spans="1:10">
      <c r="A51" s="48" t="s">
        <v>55</v>
      </c>
      <c r="B51" s="63">
        <f>IF('Total State Expenditure Summary'!B49='MOE in TANF Summary'!B50+'MOE SSP Summary'!B50,'Total State Expenditure Summary'!B49,"ERROR")</f>
        <v>30375498</v>
      </c>
      <c r="C51" s="63">
        <v>33185380</v>
      </c>
      <c r="D51" s="63">
        <f t="shared" si="1"/>
        <v>-2809882</v>
      </c>
      <c r="E51" s="63">
        <v>26548304</v>
      </c>
      <c r="F51" s="63">
        <f t="shared" si="2"/>
        <v>3827194</v>
      </c>
      <c r="G51" s="63">
        <v>24889035</v>
      </c>
      <c r="H51" s="63">
        <f t="shared" si="3"/>
        <v>5486463</v>
      </c>
      <c r="J51" s="24"/>
    </row>
    <row r="52" spans="1:10">
      <c r="A52" s="48" t="s">
        <v>56</v>
      </c>
      <c r="B52" s="63">
        <f>IF('Total State Expenditure Summary'!B50='MOE in TANF Summary'!B51+'MOE SSP Summary'!B51,'Total State Expenditure Summary'!B50,"ERROR")</f>
        <v>39648039</v>
      </c>
      <c r="C52" s="63">
        <v>34066533</v>
      </c>
      <c r="D52" s="63">
        <f t="shared" si="1"/>
        <v>5581506</v>
      </c>
      <c r="E52" s="63">
        <v>27253226</v>
      </c>
      <c r="F52" s="63">
        <f t="shared" si="2"/>
        <v>12394813</v>
      </c>
      <c r="G52" s="63">
        <v>25549900</v>
      </c>
      <c r="H52" s="63">
        <f t="shared" si="3"/>
        <v>14098139</v>
      </c>
      <c r="J52" s="24"/>
    </row>
    <row r="53" spans="1:10">
      <c r="A53" s="48" t="s">
        <v>57</v>
      </c>
      <c r="B53" s="63">
        <f>IF('Total State Expenditure Summary'!B51='MOE in TANF Summary'!B52+'MOE SSP Summary'!B52,'Total State Expenditure Summary'!B51,"ERROR")</f>
        <v>141465586</v>
      </c>
      <c r="C53" s="63">
        <v>170897560</v>
      </c>
      <c r="D53" s="63">
        <f t="shared" si="1"/>
        <v>-29431974</v>
      </c>
      <c r="E53" s="63">
        <v>136718048</v>
      </c>
      <c r="F53" s="63">
        <f t="shared" si="2"/>
        <v>4747538</v>
      </c>
      <c r="G53" s="63">
        <v>128173170</v>
      </c>
      <c r="H53" s="63">
        <f t="shared" si="3"/>
        <v>13292416</v>
      </c>
      <c r="J53" s="24"/>
    </row>
    <row r="54" spans="1:10">
      <c r="A54" s="48" t="s">
        <v>58</v>
      </c>
      <c r="B54" s="63">
        <f>IF('Total State Expenditure Summary'!B52='MOE in TANF Summary'!B53+'MOE SSP Summary'!B53,'Total State Expenditure Summary'!B52,"ERROR")</f>
        <v>754060580</v>
      </c>
      <c r="C54" s="63">
        <v>341407360</v>
      </c>
      <c r="D54" s="63">
        <f t="shared" si="1"/>
        <v>412653220</v>
      </c>
      <c r="E54" s="63">
        <v>273125888</v>
      </c>
      <c r="F54" s="63">
        <f t="shared" si="2"/>
        <v>480934692</v>
      </c>
      <c r="G54" s="63">
        <v>256055520</v>
      </c>
      <c r="H54" s="63">
        <f t="shared" si="3"/>
        <v>498005060</v>
      </c>
      <c r="J54" s="24"/>
    </row>
    <row r="55" spans="1:10">
      <c r="A55" s="48" t="s">
        <v>59</v>
      </c>
      <c r="B55" s="63">
        <f>IF('Total State Expenditure Summary'!B53='MOE in TANF Summary'!B54+'MOE SSP Summary'!B54,'Total State Expenditure Summary'!B53,"ERROR")</f>
        <v>34446446</v>
      </c>
      <c r="C55" s="63">
        <v>43058053</v>
      </c>
      <c r="D55" s="63">
        <f t="shared" si="1"/>
        <v>-8611607</v>
      </c>
      <c r="E55" s="63">
        <v>34446442</v>
      </c>
      <c r="F55" s="63">
        <f t="shared" si="2"/>
        <v>4</v>
      </c>
      <c r="G55" s="63">
        <v>32293540</v>
      </c>
      <c r="H55" s="63">
        <f t="shared" si="3"/>
        <v>2152906</v>
      </c>
      <c r="J55" s="24"/>
    </row>
    <row r="56" spans="1:10">
      <c r="A56" s="48" t="s">
        <v>60</v>
      </c>
      <c r="B56" s="63">
        <f>IF('Total State Expenditure Summary'!B54='MOE in TANF Summary'!B55+'MOE SSP Summary'!B55,'Total State Expenditure Summary'!B54,"ERROR")</f>
        <v>277887190</v>
      </c>
      <c r="C56" s="63">
        <v>223022273</v>
      </c>
      <c r="D56" s="63">
        <f t="shared" si="1"/>
        <v>54864917</v>
      </c>
      <c r="E56" s="63">
        <v>178417818</v>
      </c>
      <c r="F56" s="63">
        <f t="shared" si="2"/>
        <v>99469372</v>
      </c>
      <c r="G56" s="63">
        <v>167266705</v>
      </c>
      <c r="H56" s="63">
        <f t="shared" si="3"/>
        <v>110620485</v>
      </c>
      <c r="J56" s="24"/>
    </row>
    <row r="57" spans="1:10">
      <c r="A57" s="48" t="s">
        <v>61</v>
      </c>
      <c r="B57" s="63">
        <f>IF('Total State Expenditure Summary'!B55='MOE in TANF Summary'!B56+'MOE SSP Summary'!B56,'Total State Expenditure Summary'!B55,"ERROR")</f>
        <v>9681803</v>
      </c>
      <c r="C57" s="63">
        <v>12078426</v>
      </c>
      <c r="D57" s="63">
        <f t="shared" si="1"/>
        <v>-2396623</v>
      </c>
      <c r="E57" s="63">
        <v>9662741</v>
      </c>
      <c r="F57" s="63">
        <f t="shared" si="2"/>
        <v>19062</v>
      </c>
      <c r="G57" s="63">
        <v>9058820</v>
      </c>
      <c r="H57" s="63">
        <f t="shared" si="3"/>
        <v>622983</v>
      </c>
      <c r="J57" s="24"/>
    </row>
  </sheetData>
  <mergeCells count="9">
    <mergeCell ref="A2:A5"/>
    <mergeCell ref="A1:H1"/>
    <mergeCell ref="B2:B5"/>
    <mergeCell ref="E2:E5"/>
    <mergeCell ref="F2:F5"/>
    <mergeCell ref="G2:G5"/>
    <mergeCell ref="H2:H5"/>
    <mergeCell ref="C2:C5"/>
    <mergeCell ref="D2:D5"/>
  </mergeCells>
  <phoneticPr fontId="12" type="noConversion"/>
  <pageMargins left="0.7" right="0.7" top="0.75" bottom="0.75" header="0.3" footer="0.3"/>
  <pageSetup scale="67"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
  <sheetViews>
    <sheetView workbookViewId="0"/>
  </sheetViews>
  <sheetFormatPr defaultRowHeight="15"/>
  <sheetData/>
  <pageMargins left="0.7" right="0.7" top="0.75" bottom="0.75" header="0.3" footer="0.3"/>
  <pageSetup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E26" sqref="E26"/>
    </sheetView>
  </sheetViews>
  <sheetFormatPr defaultRowHeight="15"/>
  <cols>
    <col min="1" max="1" width="22.7109375" customWidth="1"/>
    <col min="2" max="5" width="32.7109375" customWidth="1"/>
  </cols>
  <sheetData>
    <row r="1" spans="1:5" ht="18.75" thickBot="1">
      <c r="A1" s="499" t="s">
        <v>146</v>
      </c>
      <c r="B1" s="500"/>
      <c r="C1" s="500"/>
      <c r="D1" s="500"/>
      <c r="E1" s="556"/>
    </row>
    <row r="2" spans="1:5" ht="31.5" thickBot="1">
      <c r="A2" s="179" t="s">
        <v>135</v>
      </c>
      <c r="B2" s="180" t="s">
        <v>136</v>
      </c>
      <c r="C2" s="181" t="s">
        <v>137</v>
      </c>
      <c r="D2" s="182" t="s">
        <v>138</v>
      </c>
      <c r="E2" s="183" t="s">
        <v>139</v>
      </c>
    </row>
    <row r="3" spans="1:5" ht="24">
      <c r="A3" s="184" t="s">
        <v>74</v>
      </c>
      <c r="B3" s="185">
        <f>IF(SUM(B4:B7)='Federal Assistance'!B6,'Federal Assistance'!B6,"ERROR")</f>
        <v>55578212</v>
      </c>
      <c r="C3" s="185">
        <f>IF(SUM(C4:C6)='State Assistance'!B6,'State Assistance'!B6,"ERROR")</f>
        <v>4987070</v>
      </c>
      <c r="D3" s="186">
        <f>B3+C3</f>
        <v>60565282</v>
      </c>
      <c r="E3" s="187">
        <f>D3/($D26)</f>
        <v>0.30786359721167816</v>
      </c>
    </row>
    <row r="4" spans="1:5">
      <c r="A4" s="188" t="s">
        <v>62</v>
      </c>
      <c r="B4" s="189">
        <f>'Federal Assistance'!C6</f>
        <v>53974713</v>
      </c>
      <c r="C4" s="190">
        <f>'State Assistance'!C$6</f>
        <v>0</v>
      </c>
      <c r="D4" s="191">
        <f>B4+C4</f>
        <v>53974713</v>
      </c>
      <c r="E4" s="192">
        <f>D4/($D26)</f>
        <v>0.27436261755782676</v>
      </c>
    </row>
    <row r="5" spans="1:5">
      <c r="A5" s="188" t="s">
        <v>63</v>
      </c>
      <c r="B5" s="189">
        <f>'Federal Assistance'!D6</f>
        <v>0</v>
      </c>
      <c r="C5" s="190">
        <f>'State Assistance'!D$6</f>
        <v>83795</v>
      </c>
      <c r="D5" s="191">
        <f t="shared" ref="D5:D7" si="0">B5+C5</f>
        <v>83795</v>
      </c>
      <c r="E5" s="192">
        <f>D5/($D26)</f>
        <v>4.2594419238983436E-4</v>
      </c>
    </row>
    <row r="6" spans="1:5" ht="19.5">
      <c r="A6" s="188" t="s">
        <v>75</v>
      </c>
      <c r="B6" s="189">
        <f>'Federal Assistance'!E6</f>
        <v>1603499</v>
      </c>
      <c r="C6" s="190">
        <f>'State Assistance'!E$6</f>
        <v>4903275</v>
      </c>
      <c r="D6" s="191">
        <f t="shared" si="0"/>
        <v>6506774</v>
      </c>
      <c r="E6" s="192">
        <f>D6/($D26)</f>
        <v>3.3075035461461566E-2</v>
      </c>
    </row>
    <row r="7" spans="1:5" ht="19.5">
      <c r="A7" s="188" t="s">
        <v>76</v>
      </c>
      <c r="B7" s="189">
        <f>'Federal Assistance'!F6</f>
        <v>0</v>
      </c>
      <c r="C7" s="193"/>
      <c r="D7" s="194">
        <f t="shared" si="0"/>
        <v>0</v>
      </c>
      <c r="E7" s="192">
        <f>D7/($D26)</f>
        <v>0</v>
      </c>
    </row>
    <row r="8" spans="1:5" ht="24">
      <c r="A8" s="195" t="s">
        <v>65</v>
      </c>
      <c r="B8" s="196">
        <f>IF(SUM(B9:B21)='Federal Non-Assistance'!B6,'Federal Non-Assistance'!B6,"ERROR")</f>
        <v>54159645</v>
      </c>
      <c r="C8" s="197">
        <f>IF(SUM(C9:C21)='State Non-Assistance'!B6,'State Non-Assistance'!B6,"ERROR")</f>
        <v>70038090</v>
      </c>
      <c r="D8" s="198">
        <f>B8+C8</f>
        <v>124197735</v>
      </c>
      <c r="E8" s="199">
        <f>D8/($D26)</f>
        <v>0.63131814465328084</v>
      </c>
    </row>
    <row r="9" spans="1:5" ht="19.5">
      <c r="A9" s="188" t="s">
        <v>78</v>
      </c>
      <c r="B9" s="200">
        <f>'Federal Non-Assistance'!C6</f>
        <v>16204622</v>
      </c>
      <c r="C9" s="201">
        <f>'State Non-Assistance'!C$6</f>
        <v>7936952</v>
      </c>
      <c r="D9" s="191">
        <f t="shared" ref="D9:D21" si="1">B9+C9</f>
        <v>24141574</v>
      </c>
      <c r="E9" s="192">
        <f>D9/($D26)</f>
        <v>0.12271571383077061</v>
      </c>
    </row>
    <row r="10" spans="1:5">
      <c r="A10" s="188" t="s">
        <v>63</v>
      </c>
      <c r="B10" s="200">
        <f>'Federal Non-Assistance'!D6</f>
        <v>0</v>
      </c>
      <c r="C10" s="201">
        <f>'State Non-Assistance'!D$6</f>
        <v>5569952</v>
      </c>
      <c r="D10" s="191">
        <f t="shared" si="1"/>
        <v>5569952</v>
      </c>
      <c r="E10" s="192">
        <f>D10/($D26)</f>
        <v>2.831301039787747E-2</v>
      </c>
    </row>
    <row r="11" spans="1:5">
      <c r="A11" s="188" t="s">
        <v>64</v>
      </c>
      <c r="B11" s="200">
        <f>'Federal Non-Assistance'!E6</f>
        <v>987603</v>
      </c>
      <c r="C11" s="201">
        <f>'State Non-Assistance'!E$6</f>
        <v>0</v>
      </c>
      <c r="D11" s="191">
        <f t="shared" si="1"/>
        <v>987603</v>
      </c>
      <c r="E11" s="192">
        <f>D11/($D26)</f>
        <v>5.0201534964708821E-3</v>
      </c>
    </row>
    <row r="12" spans="1:5" ht="19.5">
      <c r="A12" s="188" t="s">
        <v>79</v>
      </c>
      <c r="B12" s="200">
        <f>'Federal Non-Assistance'!F6</f>
        <v>0</v>
      </c>
      <c r="C12" s="201">
        <f>'State Non-Assistance'!F$6</f>
        <v>0</v>
      </c>
      <c r="D12" s="191">
        <f t="shared" si="1"/>
        <v>0</v>
      </c>
      <c r="E12" s="192">
        <f>D12/($D26)</f>
        <v>0</v>
      </c>
    </row>
    <row r="13" spans="1:5">
      <c r="A13" s="188" t="s">
        <v>67</v>
      </c>
      <c r="B13" s="200">
        <f>'Federal Non-Assistance'!G6</f>
        <v>0</v>
      </c>
      <c r="C13" s="201">
        <f>'State Non-Assistance'!G$6</f>
        <v>0</v>
      </c>
      <c r="D13" s="191">
        <f t="shared" si="1"/>
        <v>0</v>
      </c>
      <c r="E13" s="192">
        <f>D13/($D26)</f>
        <v>0</v>
      </c>
    </row>
    <row r="14" spans="1:5" ht="19.5">
      <c r="A14" s="188" t="s">
        <v>80</v>
      </c>
      <c r="B14" s="200">
        <f>'Federal Non-Assistance'!H6</f>
        <v>0</v>
      </c>
      <c r="C14" s="201">
        <f>'State Non-Assistance'!H$6</f>
        <v>0</v>
      </c>
      <c r="D14" s="191">
        <f t="shared" si="1"/>
        <v>0</v>
      </c>
      <c r="E14" s="192">
        <f>D14/($D26)</f>
        <v>0</v>
      </c>
    </row>
    <row r="15" spans="1:5" ht="19.5">
      <c r="A15" s="188" t="s">
        <v>81</v>
      </c>
      <c r="B15" s="200">
        <f>'Federal Non-Assistance'!I6</f>
        <v>167509</v>
      </c>
      <c r="C15" s="201">
        <f>'State Non-Assistance'!I$6</f>
        <v>22232266</v>
      </c>
      <c r="D15" s="191">
        <f t="shared" si="1"/>
        <v>22399775</v>
      </c>
      <c r="E15" s="192">
        <f>D15/($D26)</f>
        <v>0.1138618541928397</v>
      </c>
    </row>
    <row r="16" spans="1:5" ht="19.5">
      <c r="A16" s="188" t="s">
        <v>82</v>
      </c>
      <c r="B16" s="200">
        <f>'Federal Non-Assistance'!J6</f>
        <v>1083076</v>
      </c>
      <c r="C16" s="201">
        <f>'State Non-Assistance'!J$6</f>
        <v>570059</v>
      </c>
      <c r="D16" s="191">
        <f t="shared" si="1"/>
        <v>1653135</v>
      </c>
      <c r="E16" s="192">
        <f>D16/($D26)</f>
        <v>8.4031654930051772E-3</v>
      </c>
    </row>
    <row r="17" spans="1:5" ht="29.25">
      <c r="A17" s="188" t="s">
        <v>140</v>
      </c>
      <c r="B17" s="200">
        <f>'Federal Non-Assistance'!K6</f>
        <v>1048961</v>
      </c>
      <c r="C17" s="201">
        <f>'State Non-Assistance'!K$6</f>
        <v>203469</v>
      </c>
      <c r="D17" s="191">
        <f t="shared" si="1"/>
        <v>1252430</v>
      </c>
      <c r="E17" s="192">
        <f>D17/($D26)</f>
        <v>6.3663140387230773E-3</v>
      </c>
    </row>
    <row r="18" spans="1:5">
      <c r="A18" s="188" t="s">
        <v>88</v>
      </c>
      <c r="B18" s="200">
        <f>'Federal Non-Assistance'!L6</f>
        <v>13344293</v>
      </c>
      <c r="C18" s="201">
        <f>'State Non-Assistance'!L$6</f>
        <v>9177503</v>
      </c>
      <c r="D18" s="191">
        <f t="shared" si="1"/>
        <v>22521796</v>
      </c>
      <c r="E18" s="192">
        <f>D18/($D26)</f>
        <v>0.11448210762442391</v>
      </c>
    </row>
    <row r="19" spans="1:5">
      <c r="A19" s="188" t="s">
        <v>68</v>
      </c>
      <c r="B19" s="200">
        <f>'Federal Non-Assistance'!M6</f>
        <v>367714</v>
      </c>
      <c r="C19" s="201">
        <f>'State Non-Assistance'!M$6</f>
        <v>155114</v>
      </c>
      <c r="D19" s="191">
        <f t="shared" si="1"/>
        <v>522828</v>
      </c>
      <c r="E19" s="192">
        <f>D19/($D26)</f>
        <v>2.6576233691603594E-3</v>
      </c>
    </row>
    <row r="20" spans="1:5" ht="19.5">
      <c r="A20" s="188" t="s">
        <v>141</v>
      </c>
      <c r="B20" s="200">
        <f>'Federal Non-Assistance'!N6</f>
        <v>5567996</v>
      </c>
      <c r="C20" s="202"/>
      <c r="D20" s="191">
        <f t="shared" si="1"/>
        <v>5567996</v>
      </c>
      <c r="E20" s="192">
        <f>D20/($D26)</f>
        <v>2.8303067718238897E-2</v>
      </c>
    </row>
    <row r="21" spans="1:5">
      <c r="A21" s="188" t="s">
        <v>69</v>
      </c>
      <c r="B21" s="200">
        <f>'Federal Non-Assistance'!O6</f>
        <v>15387871</v>
      </c>
      <c r="C21" s="201">
        <f>'State Non-Assistance'!O$6</f>
        <v>24192775</v>
      </c>
      <c r="D21" s="191">
        <f t="shared" si="1"/>
        <v>39580646</v>
      </c>
      <c r="E21" s="192">
        <f>D21/($D26)</f>
        <v>0.20119513449177073</v>
      </c>
    </row>
    <row r="22" spans="1:5" ht="39" thickBot="1">
      <c r="A22" s="203" t="s">
        <v>0</v>
      </c>
      <c r="B22" s="204">
        <f>B3+B8</f>
        <v>109737857</v>
      </c>
      <c r="C22" s="205">
        <f>C3+C8</f>
        <v>75025160</v>
      </c>
      <c r="D22" s="204">
        <f>B22+C22</f>
        <v>184763017</v>
      </c>
      <c r="E22" s="206">
        <f>D22/($D26)</f>
        <v>0.93918174186495895</v>
      </c>
    </row>
    <row r="23" spans="1:5" ht="36">
      <c r="A23" s="195" t="s">
        <v>142</v>
      </c>
      <c r="B23" s="207">
        <f>'Summary Federal Funds'!E6</f>
        <v>3000000</v>
      </c>
      <c r="C23" s="208"/>
      <c r="D23" s="198">
        <f>B23</f>
        <v>3000000</v>
      </c>
      <c r="E23" s="187">
        <f>D23/($D26)</f>
        <v>1.5249508648123434E-2</v>
      </c>
    </row>
    <row r="24" spans="1:5" ht="36">
      <c r="A24" s="195" t="s">
        <v>143</v>
      </c>
      <c r="B24" s="209">
        <f>'Summary Federal Funds'!F6</f>
        <v>8964633</v>
      </c>
      <c r="C24" s="210"/>
      <c r="D24" s="198">
        <f>B24</f>
        <v>8964633</v>
      </c>
      <c r="E24" s="199">
        <f>D24/($D26)</f>
        <v>4.5568749486917574E-2</v>
      </c>
    </row>
    <row r="25" spans="1:5" ht="39" customHeight="1" thickBot="1">
      <c r="A25" s="211" t="s">
        <v>144</v>
      </c>
      <c r="B25" s="212">
        <f>B23+B24</f>
        <v>11964633</v>
      </c>
      <c r="C25" s="213"/>
      <c r="D25" s="212">
        <f>B25</f>
        <v>11964633</v>
      </c>
      <c r="E25" s="214">
        <f>D25/($D26)</f>
        <v>6.0818258135041006E-2</v>
      </c>
    </row>
    <row r="26" spans="1:5" ht="33" thickTop="1" thickBot="1">
      <c r="A26" s="215" t="s">
        <v>145</v>
      </c>
      <c r="B26" s="216">
        <f>B22+B25</f>
        <v>121702490</v>
      </c>
      <c r="C26" s="217">
        <f>C22</f>
        <v>75025160</v>
      </c>
      <c r="D26" s="216">
        <f>B26+C26</f>
        <v>196727650</v>
      </c>
      <c r="E26" s="218">
        <f>IF(D26/($D26)=SUM(E25,E22),SUM(E22,E25),"ERROR")</f>
        <v>1</v>
      </c>
    </row>
    <row r="27" spans="1:5" ht="32.25" thickBot="1">
      <c r="A27" s="476" t="s">
        <v>104</v>
      </c>
      <c r="B27" s="220">
        <f>'Summary Federal Funds'!I6</f>
        <v>6499213</v>
      </c>
      <c r="C27" s="221"/>
      <c r="D27" s="478">
        <f>B27</f>
        <v>6499213</v>
      </c>
      <c r="E27" s="222"/>
    </row>
    <row r="28" spans="1:5" ht="31.5">
      <c r="A28" s="477" t="s">
        <v>105</v>
      </c>
      <c r="B28" s="224">
        <f>'Summary Federal Funds'!J6</f>
        <v>0</v>
      </c>
      <c r="C28" s="225"/>
      <c r="D28" s="479">
        <f>B28</f>
        <v>0</v>
      </c>
      <c r="E28" s="226"/>
    </row>
  </sheetData>
  <mergeCells count="1">
    <mergeCell ref="A1:E1"/>
  </mergeCells>
  <pageMargins left="0.7" right="0.7" top="0.75" bottom="0.75" header="0.3" footer="0.3"/>
  <pageSetup scale="79"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E29" sqref="E29"/>
    </sheetView>
  </sheetViews>
  <sheetFormatPr defaultRowHeight="15"/>
  <cols>
    <col min="1" max="1" width="22.7109375" customWidth="1"/>
    <col min="2" max="5" width="32.7109375" customWidth="1"/>
  </cols>
  <sheetData>
    <row r="1" spans="1:5" ht="18.75" thickBot="1">
      <c r="A1" s="499" t="s">
        <v>147</v>
      </c>
      <c r="B1" s="500"/>
      <c r="C1" s="500"/>
      <c r="D1" s="500"/>
      <c r="E1" s="556"/>
    </row>
    <row r="2" spans="1:5" ht="31.5" thickBot="1">
      <c r="A2" s="179" t="s">
        <v>135</v>
      </c>
      <c r="B2" s="180" t="s">
        <v>136</v>
      </c>
      <c r="C2" s="181" t="s">
        <v>137</v>
      </c>
      <c r="D2" s="182" t="s">
        <v>138</v>
      </c>
      <c r="E2" s="183" t="s">
        <v>139</v>
      </c>
    </row>
    <row r="3" spans="1:5" ht="24">
      <c r="A3" s="184" t="s">
        <v>74</v>
      </c>
      <c r="B3" s="185">
        <f>IF(SUM(B4:B7)='Federal Assistance'!B7,'Federal Assistance'!B7,"ERROR")</f>
        <v>11477640</v>
      </c>
      <c r="C3" s="185">
        <f>IF(SUM(C4:C6)='State Assistance'!B7,'State Assistance'!B7,"ERROR")</f>
        <v>35131707</v>
      </c>
      <c r="D3" s="186">
        <f>B3+C3</f>
        <v>46609347</v>
      </c>
      <c r="E3" s="187">
        <f>D3/($D26)</f>
        <v>0.57370141708081612</v>
      </c>
    </row>
    <row r="4" spans="1:5">
      <c r="A4" s="188" t="s">
        <v>62</v>
      </c>
      <c r="B4" s="189">
        <f>'Federal Assistance'!C7</f>
        <v>9235413</v>
      </c>
      <c r="C4" s="190">
        <f>'State Assistance'!C7</f>
        <v>31586896</v>
      </c>
      <c r="D4" s="191">
        <f>B4+C4</f>
        <v>40822309</v>
      </c>
      <c r="E4" s="192">
        <f>D4/($D26)</f>
        <v>0.50247038478807593</v>
      </c>
    </row>
    <row r="5" spans="1:5">
      <c r="A5" s="188" t="s">
        <v>63</v>
      </c>
      <c r="B5" s="189">
        <f>'Federal Assistance'!D7</f>
        <v>1758456</v>
      </c>
      <c r="C5" s="190">
        <f>'State Assistance'!D7</f>
        <v>3544811</v>
      </c>
      <c r="D5" s="194">
        <f t="shared" ref="D5:D7" si="0">B5+C5</f>
        <v>5303267</v>
      </c>
      <c r="E5" s="192">
        <f>D5/($D26)</f>
        <v>6.5276430349001213E-2</v>
      </c>
    </row>
    <row r="6" spans="1:5" ht="19.5">
      <c r="A6" s="188" t="s">
        <v>75</v>
      </c>
      <c r="B6" s="189">
        <f>'Federal Assistance'!E7</f>
        <v>483771</v>
      </c>
      <c r="C6" s="190">
        <f>'State Assistance'!E7</f>
        <v>0</v>
      </c>
      <c r="D6" s="191">
        <f t="shared" si="0"/>
        <v>483771</v>
      </c>
      <c r="E6" s="192">
        <f>D6/($D26)</f>
        <v>5.9546019437389562E-3</v>
      </c>
    </row>
    <row r="7" spans="1:5" ht="19.5">
      <c r="A7" s="188" t="s">
        <v>76</v>
      </c>
      <c r="B7" s="189">
        <f>'Federal Assistance'!F7</f>
        <v>0</v>
      </c>
      <c r="C7" s="193"/>
      <c r="D7" s="194">
        <f t="shared" si="0"/>
        <v>0</v>
      </c>
      <c r="E7" s="192">
        <f>D7/($D26)</f>
        <v>0</v>
      </c>
    </row>
    <row r="8" spans="1:5" ht="24">
      <c r="A8" s="195" t="s">
        <v>65</v>
      </c>
      <c r="B8" s="196">
        <f>IF(SUM(B9:B21)='Federal Non-Assistance'!B7,'Federal Non-Assistance'!B7,"ERROR")</f>
        <v>17005689</v>
      </c>
      <c r="C8" s="197">
        <f>IF(SUM(C9:C21)='State Non-Assistance'!B7,'State Non-Assistance'!B7,"ERROR")</f>
        <v>2683160</v>
      </c>
      <c r="D8" s="198">
        <f>B8+C8</f>
        <v>19688849</v>
      </c>
      <c r="E8" s="199">
        <f>D8/($D26)</f>
        <v>0.24234453600026212</v>
      </c>
    </row>
    <row r="9" spans="1:5" ht="19.5">
      <c r="A9" s="188" t="s">
        <v>78</v>
      </c>
      <c r="B9" s="200">
        <f>'Federal Non-Assistance'!C7</f>
        <v>12501793</v>
      </c>
      <c r="C9" s="201">
        <f>'State Non-Assistance'!C7</f>
        <v>0</v>
      </c>
      <c r="D9" s="191">
        <f t="shared" ref="D9:D21" si="1">B9+C9</f>
        <v>12501793</v>
      </c>
      <c r="E9" s="192">
        <f>D9/($D26)</f>
        <v>0.15388107368573578</v>
      </c>
    </row>
    <row r="10" spans="1:5">
      <c r="A10" s="188" t="s">
        <v>63</v>
      </c>
      <c r="B10" s="200">
        <f>'Federal Non-Assistance'!D7</f>
        <v>0</v>
      </c>
      <c r="C10" s="201">
        <f>'State Non-Assistance'!D7</f>
        <v>0</v>
      </c>
      <c r="D10" s="191">
        <f t="shared" si="1"/>
        <v>0</v>
      </c>
      <c r="E10" s="192">
        <f>D10/($D26)</f>
        <v>0</v>
      </c>
    </row>
    <row r="11" spans="1:5">
      <c r="A11" s="188" t="s">
        <v>64</v>
      </c>
      <c r="B11" s="200">
        <f>'Federal Non-Assistance'!E7</f>
        <v>153010</v>
      </c>
      <c r="C11" s="201">
        <f>'State Non-Assistance'!E7</f>
        <v>0</v>
      </c>
      <c r="D11" s="191">
        <f t="shared" si="1"/>
        <v>153010</v>
      </c>
      <c r="E11" s="192">
        <f>D11/($D26)</f>
        <v>1.8833572980015291E-3</v>
      </c>
    </row>
    <row r="12" spans="1:5" ht="19.5">
      <c r="A12" s="188" t="s">
        <v>79</v>
      </c>
      <c r="B12" s="200">
        <f>'Federal Non-Assistance'!F7</f>
        <v>0</v>
      </c>
      <c r="C12" s="201">
        <f>'State Non-Assistance'!F7</f>
        <v>0</v>
      </c>
      <c r="D12" s="191">
        <f t="shared" si="1"/>
        <v>0</v>
      </c>
      <c r="E12" s="192">
        <f>D12/($D26)</f>
        <v>0</v>
      </c>
    </row>
    <row r="13" spans="1:5">
      <c r="A13" s="188" t="s">
        <v>67</v>
      </c>
      <c r="B13" s="200">
        <f>'Federal Non-Assistance'!G7</f>
        <v>0</v>
      </c>
      <c r="C13" s="201">
        <f>'State Non-Assistance'!G7</f>
        <v>0</v>
      </c>
      <c r="D13" s="191">
        <f t="shared" si="1"/>
        <v>0</v>
      </c>
      <c r="E13" s="192">
        <f>D13/($D26)</f>
        <v>0</v>
      </c>
    </row>
    <row r="14" spans="1:5" ht="19.5">
      <c r="A14" s="188" t="s">
        <v>80</v>
      </c>
      <c r="B14" s="200">
        <f>'Federal Non-Assistance'!H7</f>
        <v>0</v>
      </c>
      <c r="C14" s="201">
        <f>'State Non-Assistance'!H7</f>
        <v>0</v>
      </c>
      <c r="D14" s="191">
        <f t="shared" si="1"/>
        <v>0</v>
      </c>
      <c r="E14" s="192">
        <f>D14/($D26)</f>
        <v>0</v>
      </c>
    </row>
    <row r="15" spans="1:5" ht="19.5">
      <c r="A15" s="188" t="s">
        <v>81</v>
      </c>
      <c r="B15" s="200">
        <f>'Federal Non-Assistance'!I7</f>
        <v>126259</v>
      </c>
      <c r="C15" s="201">
        <f>'State Non-Assistance'!I7</f>
        <v>251241</v>
      </c>
      <c r="D15" s="191">
        <f t="shared" si="1"/>
        <v>377500</v>
      </c>
      <c r="E15" s="192">
        <f>D15/($D26)</f>
        <v>4.6465419253354503E-3</v>
      </c>
    </row>
    <row r="16" spans="1:5" ht="19.5">
      <c r="A16" s="188" t="s">
        <v>82</v>
      </c>
      <c r="B16" s="200">
        <f>'Federal Non-Assistance'!J7</f>
        <v>389271</v>
      </c>
      <c r="C16" s="201">
        <f>'State Non-Assistance'!J7</f>
        <v>0</v>
      </c>
      <c r="D16" s="191">
        <f t="shared" si="1"/>
        <v>389271</v>
      </c>
      <c r="E16" s="192">
        <f>D16/($D26)</f>
        <v>4.791427872363592E-3</v>
      </c>
    </row>
    <row r="17" spans="1:5" ht="29.25">
      <c r="A17" s="188" t="s">
        <v>140</v>
      </c>
      <c r="B17" s="200">
        <f>'Federal Non-Assistance'!K7</f>
        <v>0</v>
      </c>
      <c r="C17" s="201">
        <f>'State Non-Assistance'!K7</f>
        <v>0</v>
      </c>
      <c r="D17" s="191">
        <f t="shared" si="1"/>
        <v>0</v>
      </c>
      <c r="E17" s="192">
        <f>D17/($D26)</f>
        <v>0</v>
      </c>
    </row>
    <row r="18" spans="1:5">
      <c r="A18" s="188" t="s">
        <v>88</v>
      </c>
      <c r="B18" s="200">
        <f>'Federal Non-Assistance'!L7</f>
        <v>3416340</v>
      </c>
      <c r="C18" s="201">
        <f>'State Non-Assistance'!L7</f>
        <v>2287882</v>
      </c>
      <c r="D18" s="191">
        <f t="shared" si="1"/>
        <v>5704222</v>
      </c>
      <c r="E18" s="192">
        <f>D18/($D26)</f>
        <v>7.0211673309724054E-2</v>
      </c>
    </row>
    <row r="19" spans="1:5">
      <c r="A19" s="188" t="s">
        <v>68</v>
      </c>
      <c r="B19" s="200">
        <f>'Federal Non-Assistance'!M7</f>
        <v>419016</v>
      </c>
      <c r="C19" s="201">
        <f>'State Non-Assistance'!M7</f>
        <v>144037</v>
      </c>
      <c r="D19" s="191">
        <f t="shared" si="1"/>
        <v>563053</v>
      </c>
      <c r="E19" s="192">
        <f>D19/($D26)</f>
        <v>6.9304619091017251E-3</v>
      </c>
    </row>
    <row r="20" spans="1:5" ht="19.5">
      <c r="A20" s="188" t="s">
        <v>141</v>
      </c>
      <c r="B20" s="200">
        <f>'Federal Non-Assistance'!N7</f>
        <v>0</v>
      </c>
      <c r="C20" s="202"/>
      <c r="D20" s="191">
        <f t="shared" si="1"/>
        <v>0</v>
      </c>
      <c r="E20" s="192">
        <f>D20/($D26)</f>
        <v>0</v>
      </c>
    </row>
    <row r="21" spans="1:5">
      <c r="A21" s="188" t="s">
        <v>69</v>
      </c>
      <c r="B21" s="200">
        <f>'Federal Non-Assistance'!O7</f>
        <v>0</v>
      </c>
      <c r="C21" s="201">
        <f>'State Non-Assistance'!O7</f>
        <v>0</v>
      </c>
      <c r="D21" s="191">
        <f t="shared" si="1"/>
        <v>0</v>
      </c>
      <c r="E21" s="192">
        <f>D21/($D26)</f>
        <v>0</v>
      </c>
    </row>
    <row r="22" spans="1:5" ht="39" thickBot="1">
      <c r="A22" s="203" t="s">
        <v>0</v>
      </c>
      <c r="B22" s="204">
        <f>B3+B8</f>
        <v>28483329</v>
      </c>
      <c r="C22" s="205">
        <f>C3+C8</f>
        <v>37814867</v>
      </c>
      <c r="D22" s="204">
        <f>B22+C22</f>
        <v>66298196</v>
      </c>
      <c r="E22" s="206">
        <f>D22/($D26)</f>
        <v>0.8160459530810783</v>
      </c>
    </row>
    <row r="23" spans="1:5" ht="36">
      <c r="A23" s="195" t="s">
        <v>142</v>
      </c>
      <c r="B23" s="207">
        <f>'Summary Federal Funds'!E7</f>
        <v>9963345</v>
      </c>
      <c r="C23" s="208"/>
      <c r="D23" s="198">
        <f>B23</f>
        <v>9963345</v>
      </c>
      <c r="E23" s="187">
        <f>D23/($D26)</f>
        <v>0.12263602717637438</v>
      </c>
    </row>
    <row r="24" spans="1:5" ht="36">
      <c r="A24" s="195" t="s">
        <v>143</v>
      </c>
      <c r="B24" s="209">
        <f>'Summary Federal Funds'!F7</f>
        <v>4981673</v>
      </c>
      <c r="C24" s="210"/>
      <c r="D24" s="198">
        <f>B24</f>
        <v>4981673</v>
      </c>
      <c r="E24" s="199">
        <f>D24/($D26)</f>
        <v>6.1318019742547358E-2</v>
      </c>
    </row>
    <row r="25" spans="1:5" ht="39" customHeight="1" thickBot="1">
      <c r="A25" s="211" t="s">
        <v>144</v>
      </c>
      <c r="B25" s="212">
        <f>B23+B24</f>
        <v>14945018</v>
      </c>
      <c r="C25" s="213"/>
      <c r="D25" s="212">
        <f>B25</f>
        <v>14945018</v>
      </c>
      <c r="E25" s="214">
        <f>D25/($D26)</f>
        <v>0.18395404691892175</v>
      </c>
    </row>
    <row r="26" spans="1:5" ht="33" thickTop="1" thickBot="1">
      <c r="A26" s="215" t="s">
        <v>145</v>
      </c>
      <c r="B26" s="216">
        <f>B22+B25</f>
        <v>43428347</v>
      </c>
      <c r="C26" s="217">
        <f>C22</f>
        <v>37814867</v>
      </c>
      <c r="D26" s="216">
        <f>B26+C26</f>
        <v>81243214</v>
      </c>
      <c r="E26" s="480">
        <f>IF(D26/($D26)=SUM(E25,E22),SUM(E22,E25),"ERROR")</f>
        <v>1</v>
      </c>
    </row>
    <row r="27" spans="1:5" ht="32.25" thickBot="1">
      <c r="A27" s="219" t="s">
        <v>104</v>
      </c>
      <c r="B27" s="220">
        <f>'Summary Federal Funds'!I7</f>
        <v>0</v>
      </c>
      <c r="C27" s="221"/>
      <c r="D27" s="220">
        <f>B27</f>
        <v>0</v>
      </c>
      <c r="E27" s="222"/>
    </row>
    <row r="28" spans="1:5" ht="31.5">
      <c r="A28" s="223" t="s">
        <v>105</v>
      </c>
      <c r="B28" s="224">
        <f>'Summary Federal Funds'!J7</f>
        <v>78107899</v>
      </c>
      <c r="C28" s="225"/>
      <c r="D28" s="224">
        <f>B28</f>
        <v>78107899</v>
      </c>
      <c r="E28" s="226"/>
    </row>
  </sheetData>
  <mergeCells count="1">
    <mergeCell ref="A1:E1"/>
  </mergeCells>
  <pageMargins left="0.7" right="0.7" top="0.75" bottom="0.75" header="0.3" footer="0.3"/>
  <pageSetup scale="79"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E28" sqref="E28"/>
    </sheetView>
  </sheetViews>
  <sheetFormatPr defaultRowHeight="15"/>
  <cols>
    <col min="1" max="1" width="22.7109375" customWidth="1"/>
    <col min="2" max="5" width="32.7109375" customWidth="1"/>
  </cols>
  <sheetData>
    <row r="1" spans="1:5" ht="18.75" thickBot="1">
      <c r="A1" s="499" t="s">
        <v>148</v>
      </c>
      <c r="B1" s="500"/>
      <c r="C1" s="500"/>
      <c r="D1" s="500"/>
      <c r="E1" s="556"/>
    </row>
    <row r="2" spans="1:5" ht="31.5" thickBot="1">
      <c r="A2" s="179" t="s">
        <v>135</v>
      </c>
      <c r="B2" s="180" t="s">
        <v>136</v>
      </c>
      <c r="C2" s="181" t="s">
        <v>137</v>
      </c>
      <c r="D2" s="182" t="s">
        <v>138</v>
      </c>
      <c r="E2" s="183" t="s">
        <v>139</v>
      </c>
    </row>
    <row r="3" spans="1:5" ht="24">
      <c r="A3" s="184" t="s">
        <v>74</v>
      </c>
      <c r="B3" s="185">
        <f>IF(SUM(B4:B7)='Federal Assistance'!B8,'Federal Assistance'!B8,"ERROR")</f>
        <v>87963550</v>
      </c>
      <c r="C3" s="185">
        <f>IF(SUM(C4:C6)='State Assistance'!B8,'State Assistance'!B8,"ERROR")</f>
        <v>5441</v>
      </c>
      <c r="D3" s="186">
        <f>B3+C3</f>
        <v>87968991</v>
      </c>
      <c r="E3" s="187">
        <f>D3/($D26)</f>
        <v>0.23140373644483536</v>
      </c>
    </row>
    <row r="4" spans="1:5">
      <c r="A4" s="188" t="s">
        <v>62</v>
      </c>
      <c r="B4" s="189">
        <f>'Federal Assistance'!C8</f>
        <v>87439348</v>
      </c>
      <c r="C4" s="190">
        <f>'State Assistance'!C8</f>
        <v>0</v>
      </c>
      <c r="D4" s="191">
        <f>B4+C4</f>
        <v>87439348</v>
      </c>
      <c r="E4" s="192">
        <f>D4/($D26)</f>
        <v>0.23001050267247286</v>
      </c>
    </row>
    <row r="5" spans="1:5">
      <c r="A5" s="188" t="s">
        <v>63</v>
      </c>
      <c r="B5" s="189">
        <f>'Federal Assistance'!D8</f>
        <v>0</v>
      </c>
      <c r="C5" s="190">
        <f>'State Assistance'!D8</f>
        <v>0</v>
      </c>
      <c r="D5" s="191">
        <f t="shared" ref="D5:D7" si="0">B5+C5</f>
        <v>0</v>
      </c>
      <c r="E5" s="192">
        <f>D5/($D26)</f>
        <v>0</v>
      </c>
    </row>
    <row r="6" spans="1:5" ht="19.5">
      <c r="A6" s="188" t="s">
        <v>75</v>
      </c>
      <c r="B6" s="189">
        <f>'Federal Assistance'!E8</f>
        <v>524202</v>
      </c>
      <c r="C6" s="190">
        <f>'State Assistance'!E8</f>
        <v>5441</v>
      </c>
      <c r="D6" s="191">
        <f t="shared" si="0"/>
        <v>529643</v>
      </c>
      <c r="E6" s="192">
        <f>D6/($D26)</f>
        <v>1.39323377236249E-3</v>
      </c>
    </row>
    <row r="7" spans="1:5" ht="19.5">
      <c r="A7" s="188" t="s">
        <v>76</v>
      </c>
      <c r="B7" s="189">
        <f>'Federal Assistance'!F8</f>
        <v>0</v>
      </c>
      <c r="C7" s="193"/>
      <c r="D7" s="194">
        <f t="shared" si="0"/>
        <v>0</v>
      </c>
      <c r="E7" s="192">
        <f>D7/($D26)</f>
        <v>0</v>
      </c>
    </row>
    <row r="8" spans="1:5" ht="24">
      <c r="A8" s="195" t="s">
        <v>65</v>
      </c>
      <c r="B8" s="196">
        <f>IF(SUM(B9:B21)='Federal Non-Assistance'!B8,'Federal Non-Assistance'!B8,"ERROR")</f>
        <v>146454170</v>
      </c>
      <c r="C8" s="197">
        <f>IF(SUM(C9:C21)='State Non-Assistance'!B8,'State Non-Assistance'!B8,"ERROR")</f>
        <v>124133758</v>
      </c>
      <c r="D8" s="198">
        <f>B8+C8</f>
        <v>270587928</v>
      </c>
      <c r="E8" s="199">
        <f>D8/($D26)</f>
        <v>0.7117855606194925</v>
      </c>
    </row>
    <row r="9" spans="1:5" ht="19.5">
      <c r="A9" s="188" t="s">
        <v>78</v>
      </c>
      <c r="B9" s="200">
        <f>'Federal Non-Assistance'!C8</f>
        <v>7690077</v>
      </c>
      <c r="C9" s="201">
        <f>'State Non-Assistance'!C8</f>
        <v>0</v>
      </c>
      <c r="D9" s="191">
        <f t="shared" ref="D9:D21" si="1">B9+C9</f>
        <v>7690077</v>
      </c>
      <c r="E9" s="192">
        <f>D9/($D26)</f>
        <v>2.0228861683186636E-2</v>
      </c>
    </row>
    <row r="10" spans="1:5">
      <c r="A10" s="188" t="s">
        <v>63</v>
      </c>
      <c r="B10" s="200">
        <f>'Federal Non-Assistance'!D8</f>
        <v>16419619</v>
      </c>
      <c r="C10" s="201">
        <f>'State Non-Assistance'!D8</f>
        <v>10032936</v>
      </c>
      <c r="D10" s="191">
        <f t="shared" si="1"/>
        <v>26452555</v>
      </c>
      <c r="E10" s="192">
        <f>D10/($D26)</f>
        <v>6.9583838531381045E-2</v>
      </c>
    </row>
    <row r="11" spans="1:5">
      <c r="A11" s="188" t="s">
        <v>64</v>
      </c>
      <c r="B11" s="200">
        <f>'Federal Non-Assistance'!E8</f>
        <v>-73933</v>
      </c>
      <c r="C11" s="201">
        <f>'State Non-Assistance'!E8</f>
        <v>0</v>
      </c>
      <c r="D11" s="191">
        <f t="shared" si="1"/>
        <v>-73933</v>
      </c>
      <c r="E11" s="192">
        <f>D11/($D26)</f>
        <v>-1.9448185379977828E-4</v>
      </c>
    </row>
    <row r="12" spans="1:5" ht="19.5">
      <c r="A12" s="188" t="s">
        <v>79</v>
      </c>
      <c r="B12" s="200">
        <f>'Federal Non-Assistance'!F8</f>
        <v>0</v>
      </c>
      <c r="C12" s="201">
        <f>'State Non-Assistance'!F8</f>
        <v>0</v>
      </c>
      <c r="D12" s="191">
        <f t="shared" si="1"/>
        <v>0</v>
      </c>
      <c r="E12" s="192">
        <f>D12/($D26)</f>
        <v>0</v>
      </c>
    </row>
    <row r="13" spans="1:5">
      <c r="A13" s="188" t="s">
        <v>67</v>
      </c>
      <c r="B13" s="200">
        <f>'Federal Non-Assistance'!G8</f>
        <v>0</v>
      </c>
      <c r="C13" s="201">
        <f>'State Non-Assistance'!G8</f>
        <v>0</v>
      </c>
      <c r="D13" s="191">
        <f t="shared" si="1"/>
        <v>0</v>
      </c>
      <c r="E13" s="192">
        <f>D13/($D26)</f>
        <v>0</v>
      </c>
    </row>
    <row r="14" spans="1:5" ht="19.5">
      <c r="A14" s="188" t="s">
        <v>80</v>
      </c>
      <c r="B14" s="200">
        <f>'Federal Non-Assistance'!H8</f>
        <v>0</v>
      </c>
      <c r="C14" s="201">
        <f>'State Non-Assistance'!H8</f>
        <v>0</v>
      </c>
      <c r="D14" s="191">
        <f t="shared" si="1"/>
        <v>0</v>
      </c>
      <c r="E14" s="192">
        <f>D14/($D26)</f>
        <v>0</v>
      </c>
    </row>
    <row r="15" spans="1:5" ht="19.5">
      <c r="A15" s="188" t="s">
        <v>81</v>
      </c>
      <c r="B15" s="200">
        <f>'Federal Non-Assistance'!I8</f>
        <v>18765343</v>
      </c>
      <c r="C15" s="201">
        <f>'State Non-Assistance'!I8</f>
        <v>17730611</v>
      </c>
      <c r="D15" s="191">
        <f t="shared" si="1"/>
        <v>36495954</v>
      </c>
      <c r="E15" s="192">
        <f>D15/($D26)</f>
        <v>9.6003148663133295E-2</v>
      </c>
    </row>
    <row r="16" spans="1:5" ht="19.5">
      <c r="A16" s="188" t="s">
        <v>82</v>
      </c>
      <c r="B16" s="200">
        <f>'Federal Non-Assistance'!J8</f>
        <v>0</v>
      </c>
      <c r="C16" s="201">
        <f>'State Non-Assistance'!J8</f>
        <v>0</v>
      </c>
      <c r="D16" s="191">
        <f t="shared" si="1"/>
        <v>0</v>
      </c>
      <c r="E16" s="192">
        <f>D16/($D26)</f>
        <v>0</v>
      </c>
    </row>
    <row r="17" spans="1:5" ht="29.25">
      <c r="A17" s="188" t="s">
        <v>140</v>
      </c>
      <c r="B17" s="200">
        <f>'Federal Non-Assistance'!K8</f>
        <v>0</v>
      </c>
      <c r="C17" s="201">
        <f>'State Non-Assistance'!K8</f>
        <v>0</v>
      </c>
      <c r="D17" s="191">
        <f t="shared" si="1"/>
        <v>0</v>
      </c>
      <c r="E17" s="192">
        <f>D17/($D26)</f>
        <v>0</v>
      </c>
    </row>
    <row r="18" spans="1:5">
      <c r="A18" s="188" t="s">
        <v>88</v>
      </c>
      <c r="B18" s="200">
        <f>'Federal Non-Assistance'!L8</f>
        <v>23748712</v>
      </c>
      <c r="C18" s="201">
        <f>'State Non-Assistance'!L8</f>
        <v>20716689</v>
      </c>
      <c r="D18" s="191">
        <f t="shared" si="1"/>
        <v>44465401</v>
      </c>
      <c r="E18" s="192">
        <f>D18/($D26)</f>
        <v>0.1169668972776773</v>
      </c>
    </row>
    <row r="19" spans="1:5">
      <c r="A19" s="188" t="s">
        <v>68</v>
      </c>
      <c r="B19" s="200">
        <f>'Federal Non-Assistance'!M8</f>
        <v>1054239</v>
      </c>
      <c r="C19" s="201">
        <f>'State Non-Assistance'!M8</f>
        <v>0</v>
      </c>
      <c r="D19" s="191">
        <f t="shared" si="1"/>
        <v>1054239</v>
      </c>
      <c r="E19" s="192">
        <f>D19/($D26)</f>
        <v>2.7731913363183485E-3</v>
      </c>
    </row>
    <row r="20" spans="1:5" ht="19.5">
      <c r="A20" s="188" t="s">
        <v>141</v>
      </c>
      <c r="B20" s="200">
        <f>'Federal Non-Assistance'!N8</f>
        <v>13930630</v>
      </c>
      <c r="C20" s="202"/>
      <c r="D20" s="191">
        <f t="shared" si="1"/>
        <v>13930630</v>
      </c>
      <c r="E20" s="192">
        <f>D20/($D26)</f>
        <v>3.6644728970808782E-2</v>
      </c>
    </row>
    <row r="21" spans="1:5">
      <c r="A21" s="188" t="s">
        <v>69</v>
      </c>
      <c r="B21" s="200">
        <f>'Federal Non-Assistance'!O8</f>
        <v>64919483</v>
      </c>
      <c r="C21" s="201">
        <f>'State Non-Assistance'!O8</f>
        <v>75653522</v>
      </c>
      <c r="D21" s="191">
        <f t="shared" si="1"/>
        <v>140573005</v>
      </c>
      <c r="E21" s="192">
        <f>D21/($D26)</f>
        <v>0.36977937601078681</v>
      </c>
    </row>
    <row r="22" spans="1:5" ht="39" thickBot="1">
      <c r="A22" s="203" t="s">
        <v>0</v>
      </c>
      <c r="B22" s="204">
        <f>B3+B8</f>
        <v>234417720</v>
      </c>
      <c r="C22" s="205">
        <f>C3+C8</f>
        <v>124139199</v>
      </c>
      <c r="D22" s="204">
        <f>B22+C22</f>
        <v>358556919</v>
      </c>
      <c r="E22" s="206">
        <f>D22/($D26)</f>
        <v>0.94318929706432786</v>
      </c>
    </row>
    <row r="23" spans="1:5" ht="36">
      <c r="A23" s="195" t="s">
        <v>142</v>
      </c>
      <c r="B23" s="207">
        <f>'Summary Federal Funds'!E8</f>
        <v>0</v>
      </c>
      <c r="C23" s="208"/>
      <c r="D23" s="198">
        <f>B23</f>
        <v>0</v>
      </c>
      <c r="E23" s="187">
        <f>D23/($D26)</f>
        <v>0</v>
      </c>
    </row>
    <row r="24" spans="1:5" ht="36">
      <c r="A24" s="195" t="s">
        <v>143</v>
      </c>
      <c r="B24" s="209">
        <f>'Summary Federal Funds'!F8</f>
        <v>21596800</v>
      </c>
      <c r="C24" s="210"/>
      <c r="D24" s="198">
        <f>B24</f>
        <v>21596800</v>
      </c>
      <c r="E24" s="199">
        <f>D24/($D26)</f>
        <v>5.681070293567219E-2</v>
      </c>
    </row>
    <row r="25" spans="1:5" ht="39" customHeight="1" thickBot="1">
      <c r="A25" s="211" t="s">
        <v>144</v>
      </c>
      <c r="B25" s="212">
        <f>B23+B24</f>
        <v>21596800</v>
      </c>
      <c r="C25" s="213"/>
      <c r="D25" s="212">
        <f>B25</f>
        <v>21596800</v>
      </c>
      <c r="E25" s="214">
        <f>D25/($D26)</f>
        <v>5.681070293567219E-2</v>
      </c>
    </row>
    <row r="26" spans="1:5" ht="33" thickTop="1" thickBot="1">
      <c r="A26" s="215" t="s">
        <v>145</v>
      </c>
      <c r="B26" s="216">
        <f>B22+B25</f>
        <v>256014520</v>
      </c>
      <c r="C26" s="217">
        <f>C22</f>
        <v>124139199</v>
      </c>
      <c r="D26" s="216">
        <f>B26+C26</f>
        <v>380153719</v>
      </c>
      <c r="E26" s="218">
        <f>IF(D26/($D26)=SUM(E25,E22),SUM(E22,E25),"ERROR")</f>
        <v>1</v>
      </c>
    </row>
    <row r="27" spans="1:5" ht="32.25" thickBot="1">
      <c r="A27" s="219" t="s">
        <v>104</v>
      </c>
      <c r="B27" s="220">
        <f>'Summary Federal Funds'!I8</f>
        <v>0</v>
      </c>
      <c r="C27" s="221"/>
      <c r="D27" s="220">
        <f>B27</f>
        <v>0</v>
      </c>
      <c r="E27" s="222"/>
    </row>
    <row r="28" spans="1:5" ht="31.5">
      <c r="A28" s="223" t="s">
        <v>105</v>
      </c>
      <c r="B28" s="224">
        <f>'Summary Federal Funds'!J8</f>
        <v>25184598</v>
      </c>
      <c r="C28" s="225"/>
      <c r="D28" s="224">
        <f>B28</f>
        <v>25184598</v>
      </c>
      <c r="E28" s="226"/>
    </row>
  </sheetData>
  <mergeCells count="1">
    <mergeCell ref="A1:E1"/>
  </mergeCells>
  <pageMargins left="0.7" right="0.7" top="0.75" bottom="0.75" header="0.3" footer="0.3"/>
  <pageSetup scale="7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E28"/>
  <sheetViews>
    <sheetView workbookViewId="0">
      <selection activeCell="B27" sqref="B27"/>
    </sheetView>
  </sheetViews>
  <sheetFormatPr defaultRowHeight="15"/>
  <cols>
    <col min="1" max="1" width="22.7109375" customWidth="1"/>
    <col min="2" max="5" width="32.7109375" customWidth="1"/>
  </cols>
  <sheetData>
    <row r="1" spans="1:5" ht="19.5" thickBot="1">
      <c r="A1" s="495" t="s">
        <v>219</v>
      </c>
      <c r="B1" s="496"/>
      <c r="C1" s="496"/>
      <c r="D1" s="497"/>
      <c r="E1" s="498"/>
    </row>
    <row r="2" spans="1:5" ht="31.5" thickBot="1">
      <c r="A2" s="300" t="s">
        <v>135</v>
      </c>
      <c r="B2" s="301" t="s">
        <v>280</v>
      </c>
      <c r="C2" s="302" t="s">
        <v>137</v>
      </c>
      <c r="D2" s="303" t="s">
        <v>278</v>
      </c>
      <c r="E2" s="304" t="s">
        <v>277</v>
      </c>
    </row>
    <row r="3" spans="1:5" ht="24.75" thickBot="1">
      <c r="A3" s="305" t="s">
        <v>74</v>
      </c>
      <c r="B3" s="311">
        <f>IF(SUM(B4:B7)='Federal Assistance'!B5,SUM(B4:B7),"ERROR")</f>
        <v>6448705694</v>
      </c>
      <c r="C3" s="307">
        <f>IF(SUM(C4:C6)='State Assistance'!B5,'State Assistance'!B5,"ERROR")</f>
        <v>4682701982</v>
      </c>
      <c r="D3" s="308">
        <f t="shared" ref="D3:D22" si="0">B3+C3</f>
        <v>11131407676</v>
      </c>
      <c r="E3" s="309">
        <f>D3/(D26)</f>
        <v>0.33403133399680418</v>
      </c>
    </row>
    <row r="4" spans="1:5">
      <c r="A4" s="310" t="s">
        <v>62</v>
      </c>
      <c r="B4" s="311">
        <f>IF('Federal Assistance'!C5=SUM(Alabama:Wyoming!B4),'Federal Assistance'!C5,"ERROR")</f>
        <v>5254652818</v>
      </c>
      <c r="C4" s="312">
        <f>IF('State Assistance'!C5=SUM(Alabama:Wyoming!C4),'State Assistance'!C5,"ERROR")</f>
        <v>4349517973</v>
      </c>
      <c r="D4" s="414">
        <f t="shared" si="0"/>
        <v>9604170791</v>
      </c>
      <c r="E4" s="309">
        <f>D4/(D26)</f>
        <v>0.28820200235480731</v>
      </c>
    </row>
    <row r="5" spans="1:5">
      <c r="A5" s="310" t="s">
        <v>63</v>
      </c>
      <c r="B5" s="311">
        <f>IF('Federal Assistance'!D5=SUM(Alabama:Wyoming!B5),'Federal Assistance'!D5,"ERROR")</f>
        <v>268016212</v>
      </c>
      <c r="C5" s="312">
        <f>IF('State Assistance'!D5=SUM(Alabama:Wyoming!C5),'State Assistance'!D5,"ERROR")</f>
        <v>282642653</v>
      </c>
      <c r="D5" s="416">
        <f t="shared" si="0"/>
        <v>550658865</v>
      </c>
      <c r="E5" s="313">
        <f>D5/(D26)</f>
        <v>1.6524173815832498E-2</v>
      </c>
    </row>
    <row r="6" spans="1:5" ht="19.5">
      <c r="A6" s="310" t="s">
        <v>75</v>
      </c>
      <c r="B6" s="311">
        <f>IF('Federal Assistance'!E5=SUM(Alabama:Wyoming!B6),'Federal Assistance'!E5,"ERROR")</f>
        <v>255879888</v>
      </c>
      <c r="C6" s="312">
        <f>IF('State Assistance'!E5=SUM(Alabama:Wyoming!C6),'State Assistance'!E5,"ERROR")</f>
        <v>50541356</v>
      </c>
      <c r="D6" s="417">
        <f t="shared" si="0"/>
        <v>306421244</v>
      </c>
      <c r="E6" s="313">
        <f>D6/(D26)</f>
        <v>9.1950901339246053E-3</v>
      </c>
    </row>
    <row r="7" spans="1:5" ht="19.5">
      <c r="A7" s="310" t="s">
        <v>76</v>
      </c>
      <c r="B7" s="311">
        <f>IF('Federal Assistance'!F5=SUM(Alabama:Wyoming!B7),'Federal Assistance'!F5,"ERROR")</f>
        <v>670156776</v>
      </c>
      <c r="C7" s="314"/>
      <c r="D7" s="416">
        <f t="shared" si="0"/>
        <v>670156776</v>
      </c>
      <c r="E7" s="313">
        <f>D7/(D26)</f>
        <v>2.0110067692239778E-2</v>
      </c>
    </row>
    <row r="8" spans="1:5" ht="24">
      <c r="A8" s="315" t="s">
        <v>65</v>
      </c>
      <c r="B8" s="316">
        <f>IF(SUM(B9:B21)='Federal Non-Assistance'!B5,'Federal Non-Assistance'!B5,"ERROR")</f>
        <v>8734643760</v>
      </c>
      <c r="C8" s="317">
        <f>IF(SUM(C9:C21)='State Non-Assistance'!B5,'State Non-Assistance'!B5,"ERROR")</f>
        <v>10758066878</v>
      </c>
      <c r="D8" s="417">
        <f t="shared" si="0"/>
        <v>19492710638</v>
      </c>
      <c r="E8" s="319">
        <f>D8/(D26)</f>
        <v>0.584937352682117</v>
      </c>
    </row>
    <row r="9" spans="1:5" ht="19.5">
      <c r="A9" s="310" t="s">
        <v>78</v>
      </c>
      <c r="B9" s="311">
        <f>IF('Federal Non-Assistance'!C5=SUM(Alabama:Wyoming!B9),'Federal Non-Assistance'!C5,"ERROR")</f>
        <v>1927990980</v>
      </c>
      <c r="C9" s="312">
        <f>IF('State Non-Assistance'!C5=SUM(Alabama:Wyoming!C9),'State Non-Assistance'!C5,"ERROR")</f>
        <v>720343007</v>
      </c>
      <c r="D9" s="417">
        <f t="shared" si="0"/>
        <v>2648333987</v>
      </c>
      <c r="E9" s="313">
        <f>D9/(D26)</f>
        <v>7.9471218761845749E-2</v>
      </c>
    </row>
    <row r="10" spans="1:5">
      <c r="A10" s="310" t="s">
        <v>63</v>
      </c>
      <c r="B10" s="311">
        <f>IF('Federal Non-Assistance'!D5=SUM(Alabama:Wyoming!B10),'Federal Non-Assistance'!D5,"ERROR")</f>
        <v>1084113242</v>
      </c>
      <c r="C10" s="312">
        <f>IF('State Non-Assistance'!D5=SUM(Alabama:Wyoming!C10),'State Non-Assistance'!D5,"ERROR")</f>
        <v>2322993702</v>
      </c>
      <c r="D10" s="414">
        <f t="shared" si="0"/>
        <v>3407106944</v>
      </c>
      <c r="E10" s="313">
        <f>D10/(D26)</f>
        <v>0.10224048123112645</v>
      </c>
    </row>
    <row r="11" spans="1:5">
      <c r="A11" s="310" t="s">
        <v>64</v>
      </c>
      <c r="B11" s="311">
        <f>IF('Federal Non-Assistance'!E5=SUM(Alabama:Wyoming!B11),'Federal Non-Assistance'!E5,"ERROR")</f>
        <v>156056064</v>
      </c>
      <c r="C11" s="312">
        <f>IF('State Non-Assistance'!E5=SUM(Alabama:Wyoming!C11),'State Non-Assistance'!E5,"ERROR")</f>
        <v>31401499</v>
      </c>
      <c r="D11" s="416">
        <f t="shared" si="0"/>
        <v>187457563</v>
      </c>
      <c r="E11" s="313">
        <f>D11/(D26)</f>
        <v>5.6252274338748206E-3</v>
      </c>
    </row>
    <row r="12" spans="1:5" ht="19.5">
      <c r="A12" s="310" t="s">
        <v>79</v>
      </c>
      <c r="B12" s="311">
        <f>IF('Federal Non-Assistance'!F5=SUM(Alabama:Wyoming!B12),'Federal Non-Assistance'!F5,"ERROR")</f>
        <v>2126290</v>
      </c>
      <c r="C12" s="312">
        <f>IF('State Non-Assistance'!F5=SUM(Alabama:Wyoming!C12),'State Non-Assistance'!F5,"ERROR")</f>
        <v>851194</v>
      </c>
      <c r="D12" s="416">
        <f t="shared" si="0"/>
        <v>2977484</v>
      </c>
      <c r="E12" s="313">
        <f>D12/(D26)</f>
        <v>8.9348353903028897E-5</v>
      </c>
    </row>
    <row r="13" spans="1:5">
      <c r="A13" s="310" t="s">
        <v>67</v>
      </c>
      <c r="B13" s="311">
        <f>IF('Federal Non-Assistance'!G5=SUM(Alabama:Wyoming!B13),'Federal Non-Assistance'!G5,"ERROR")</f>
        <v>157079151</v>
      </c>
      <c r="C13" s="312">
        <f>IF('State Non-Assistance'!G5=SUM(Alabama:Wyoming!C13),'State Non-Assistance'!G5,"ERROR")</f>
        <v>1847939785</v>
      </c>
      <c r="D13" s="417">
        <f t="shared" si="0"/>
        <v>2005018936</v>
      </c>
      <c r="E13" s="313">
        <f>D13/(D26)</f>
        <v>6.016661767989432E-2</v>
      </c>
    </row>
    <row r="14" spans="1:5" ht="19.5">
      <c r="A14" s="310" t="s">
        <v>80</v>
      </c>
      <c r="B14" s="311">
        <f>IF('Federal Non-Assistance'!H5=SUM(Alabama:Wyoming!B14),'Federal Non-Assistance'!H5,"ERROR")</f>
        <v>0</v>
      </c>
      <c r="C14" s="312">
        <f>IF('State Non-Assistance'!H5=SUM(Alabama:Wyoming!C14),'State Non-Assistance'!H5,"ERROR")</f>
        <v>528810084</v>
      </c>
      <c r="D14" s="414">
        <f t="shared" si="0"/>
        <v>528810084</v>
      </c>
      <c r="E14" s="313">
        <f>D14/(D26)</f>
        <v>1.5868535492624795E-2</v>
      </c>
    </row>
    <row r="15" spans="1:5" ht="19.5">
      <c r="A15" s="310" t="s">
        <v>81</v>
      </c>
      <c r="B15" s="311">
        <f>IF('Federal Non-Assistance'!I5=SUM(Alabama:Wyoming!B15),'Federal Non-Assistance'!I5,"ERROR")</f>
        <v>331410974</v>
      </c>
      <c r="C15" s="312">
        <f>IF('State Non-Assistance'!I5=SUM(Alabama:Wyoming!C15),'State Non-Assistance'!I5,"ERROR")</f>
        <v>390766769</v>
      </c>
      <c r="D15" s="416">
        <f t="shared" si="0"/>
        <v>722177743</v>
      </c>
      <c r="E15" s="313">
        <f>D15/(D26)</f>
        <v>2.1671113115118219E-2</v>
      </c>
    </row>
    <row r="16" spans="1:5" ht="19.5">
      <c r="A16" s="310" t="s">
        <v>82</v>
      </c>
      <c r="B16" s="311">
        <f>IF('Federal Non-Assistance'!J5=SUM(Alabama:Wyoming!B16),'Federal Non-Assistance'!J5,"ERROR")</f>
        <v>418507687</v>
      </c>
      <c r="C16" s="312">
        <f>IF('State Non-Assistance'!J5=SUM(Alabama:Wyoming!C16),'State Non-Assistance'!J5,"ERROR")</f>
        <v>1543562600</v>
      </c>
      <c r="D16" s="416">
        <f t="shared" si="0"/>
        <v>1962070287</v>
      </c>
      <c r="E16" s="313">
        <f>D16/(D26)</f>
        <v>5.8877814418312066E-2</v>
      </c>
    </row>
    <row r="17" spans="1:5" ht="29.25">
      <c r="A17" s="310" t="s">
        <v>140</v>
      </c>
      <c r="B17" s="311">
        <f>IF('Federal Non-Assistance'!K5=SUM(Alabama:Wyoming!B17),'Federal Non-Assistance'!K5,"ERROR")</f>
        <v>267079277</v>
      </c>
      <c r="C17" s="312">
        <f>IF('State Non-Assistance'!K5=SUM(Alabama:Wyoming!C17),'State Non-Assistance'!K5,"ERROR")</f>
        <v>32806130</v>
      </c>
      <c r="D17" s="416">
        <f t="shared" si="0"/>
        <v>299885407</v>
      </c>
      <c r="E17" s="313">
        <f>D17/(D26)</f>
        <v>8.9989627064292737E-3</v>
      </c>
    </row>
    <row r="18" spans="1:5">
      <c r="A18" s="310" t="s">
        <v>88</v>
      </c>
      <c r="B18" s="311">
        <f>IF('Federal Non-Assistance'!L5=SUM(Alabama:Wyoming!B18),'Federal Non-Assistance'!L5,"ERROR")</f>
        <v>1313374517</v>
      </c>
      <c r="C18" s="312">
        <f>IF('State Non-Assistance'!L5=SUM(Alabama:Wyoming!C18),'State Non-Assistance'!L5,"ERROR")</f>
        <v>780512072</v>
      </c>
      <c r="D18" s="416">
        <f t="shared" si="0"/>
        <v>2093886589</v>
      </c>
      <c r="E18" s="313">
        <f>D18/(D26)</f>
        <v>6.2833358629896252E-2</v>
      </c>
    </row>
    <row r="19" spans="1:5">
      <c r="A19" s="310" t="s">
        <v>68</v>
      </c>
      <c r="B19" s="311">
        <f>IF('Federal Non-Assistance'!M5=SUM(Alabama:Wyoming!B19),'Federal Non-Assistance'!M5,"ERROR")</f>
        <v>162076546</v>
      </c>
      <c r="C19" s="312">
        <f>IF('State Non-Assistance'!M5=SUM(Alabama:Wyoming!C19),'State Non-Assistance'!M5,"ERROR")</f>
        <v>48129036</v>
      </c>
      <c r="D19" s="416">
        <f t="shared" si="0"/>
        <v>210205582</v>
      </c>
      <c r="E19" s="313">
        <f>D19/(D26)</f>
        <v>6.3078500952240754E-3</v>
      </c>
    </row>
    <row r="20" spans="1:5" ht="19.5">
      <c r="A20" s="310" t="s">
        <v>141</v>
      </c>
      <c r="B20" s="311">
        <f>IF('Federal Non-Assistance'!N5=SUM(Alabama:Wyoming!B20),'Federal Non-Assistance'!N5,"ERROR")</f>
        <v>971928140</v>
      </c>
      <c r="C20" s="320"/>
      <c r="D20" s="417">
        <f t="shared" si="0"/>
        <v>971928140</v>
      </c>
      <c r="E20" s="313">
        <f>D20/(D26)</f>
        <v>2.9165624205212393E-2</v>
      </c>
    </row>
    <row r="21" spans="1:5">
      <c r="A21" s="310" t="s">
        <v>69</v>
      </c>
      <c r="B21" s="489">
        <f>IF('Federal Non-Assistance'!O5=SUM(Alabama:Wyoming!B21),'Federal Non-Assistance'!O5,"ERROR")</f>
        <v>1942900892</v>
      </c>
      <c r="C21" s="312">
        <f>IF('State Non-Assistance'!O5=SUM(Alabama:Wyoming!C21),'State Non-Assistance'!O5,"ERROR")</f>
        <v>2509951000</v>
      </c>
      <c r="D21" s="417">
        <f t="shared" si="0"/>
        <v>4452851892</v>
      </c>
      <c r="E21" s="313">
        <f>D21/(D26)</f>
        <v>0.13362120055865551</v>
      </c>
    </row>
    <row r="22" spans="1:5" ht="39" thickBot="1">
      <c r="A22" s="321" t="s">
        <v>0</v>
      </c>
      <c r="B22" s="323">
        <f>B3+B8</f>
        <v>15183349454</v>
      </c>
      <c r="C22" s="322">
        <f>C3+C8</f>
        <v>15440768860</v>
      </c>
      <c r="D22" s="415">
        <f t="shared" si="0"/>
        <v>30624118314</v>
      </c>
      <c r="E22" s="324">
        <f>D22/(D26)</f>
        <v>0.91896868667892118</v>
      </c>
    </row>
    <row r="23" spans="1:5" ht="36">
      <c r="A23" s="315" t="s">
        <v>142</v>
      </c>
      <c r="B23" s="325">
        <f>'Summary Federal Funds'!E5</f>
        <v>1564877339</v>
      </c>
      <c r="C23" s="326"/>
      <c r="D23" s="318">
        <f>B23</f>
        <v>1564877339</v>
      </c>
      <c r="E23" s="309">
        <f>D23/(D26)</f>
        <v>4.6958846563004919E-2</v>
      </c>
    </row>
    <row r="24" spans="1:5" ht="36">
      <c r="A24" s="315" t="s">
        <v>143</v>
      </c>
      <c r="B24" s="327">
        <f>'Summary Federal Funds'!F5</f>
        <v>1135445928</v>
      </c>
      <c r="C24" s="328"/>
      <c r="D24" s="318">
        <f>B24</f>
        <v>1135445928</v>
      </c>
      <c r="E24" s="319">
        <f>D24/(D26)</f>
        <v>3.4072466758073953E-2</v>
      </c>
    </row>
    <row r="25" spans="1:5" ht="39" customHeight="1" thickBot="1">
      <c r="A25" s="329" t="s">
        <v>144</v>
      </c>
      <c r="B25" s="330">
        <f>B23+B24</f>
        <v>2700323267</v>
      </c>
      <c r="C25" s="331"/>
      <c r="D25" s="332">
        <f>D23+D24</f>
        <v>2700323267</v>
      </c>
      <c r="E25" s="333">
        <f>D25/(D26)</f>
        <v>8.1031313321078879E-2</v>
      </c>
    </row>
    <row r="26" spans="1:5" ht="33" thickTop="1" thickBot="1">
      <c r="A26" s="334" t="s">
        <v>145</v>
      </c>
      <c r="B26" s="336">
        <f>B22+B25</f>
        <v>17883672721</v>
      </c>
      <c r="C26" s="335">
        <f>C22</f>
        <v>15440768860</v>
      </c>
      <c r="D26" s="336">
        <f>IF((D22+D25)=(B26+C26),B26+C26,"ERROR")</f>
        <v>33324441581</v>
      </c>
      <c r="E26" s="337">
        <f>D26/(D26)</f>
        <v>1</v>
      </c>
    </row>
    <row r="27" spans="1:5" ht="32.25" thickBot="1">
      <c r="A27" s="473" t="s">
        <v>104</v>
      </c>
      <c r="B27" s="418">
        <f>'Summary Federal Funds'!I5</f>
        <v>1074584456</v>
      </c>
      <c r="C27" s="338"/>
      <c r="D27" s="418">
        <f>B27</f>
        <v>1074584456</v>
      </c>
      <c r="E27" s="339"/>
    </row>
    <row r="28" spans="1:5" ht="31.5">
      <c r="A28" s="475" t="s">
        <v>105</v>
      </c>
      <c r="B28" s="340">
        <f>'Summary Federal Funds'!J5</f>
        <v>1854997239</v>
      </c>
      <c r="C28" s="341"/>
      <c r="D28" s="419">
        <f>B28</f>
        <v>1854997239</v>
      </c>
      <c r="E28" s="342"/>
    </row>
  </sheetData>
  <mergeCells count="1">
    <mergeCell ref="A1:E1"/>
  </mergeCells>
  <pageMargins left="0.7" right="0.7" top="0.75" bottom="0.75" header="0.3" footer="0.3"/>
  <pageSetup scale="79"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E29" sqref="E29"/>
    </sheetView>
  </sheetViews>
  <sheetFormatPr defaultRowHeight="15"/>
  <cols>
    <col min="1" max="1" width="22.7109375" customWidth="1"/>
    <col min="2" max="5" width="32.7109375" customWidth="1"/>
  </cols>
  <sheetData>
    <row r="1" spans="1:5" ht="18.75" thickBot="1">
      <c r="A1" s="499" t="s">
        <v>149</v>
      </c>
      <c r="B1" s="500"/>
      <c r="C1" s="500"/>
      <c r="D1" s="500"/>
      <c r="E1" s="556"/>
    </row>
    <row r="2" spans="1:5" ht="31.5" thickBot="1">
      <c r="A2" s="179" t="s">
        <v>135</v>
      </c>
      <c r="B2" s="180" t="s">
        <v>136</v>
      </c>
      <c r="C2" s="181" t="s">
        <v>137</v>
      </c>
      <c r="D2" s="182" t="s">
        <v>138</v>
      </c>
      <c r="E2" s="183" t="s">
        <v>139</v>
      </c>
    </row>
    <row r="3" spans="1:5" ht="24">
      <c r="A3" s="184" t="s">
        <v>74</v>
      </c>
      <c r="B3" s="185">
        <f>IF(SUM(B4:B7)='Federal Assistance'!B9,'Federal Assistance'!B9,"ERROR")</f>
        <v>15706228</v>
      </c>
      <c r="C3" s="185">
        <f>IF(SUM(C4:C6)='State Assistance'!B9,'State Assistance'!B9,"ERROR")</f>
        <v>0</v>
      </c>
      <c r="D3" s="186">
        <f>B3+C3</f>
        <v>15706228</v>
      </c>
      <c r="E3" s="187">
        <f>D3/($D26)</f>
        <v>8.4060988749895732E-2</v>
      </c>
    </row>
    <row r="4" spans="1:5">
      <c r="A4" s="188" t="s">
        <v>62</v>
      </c>
      <c r="B4" s="189">
        <f>'Federal Assistance'!C9</f>
        <v>15706228</v>
      </c>
      <c r="C4" s="190">
        <f>'State Assistance'!C9</f>
        <v>0</v>
      </c>
      <c r="D4" s="191">
        <f>B4+C4</f>
        <v>15706228</v>
      </c>
      <c r="E4" s="192">
        <f>D4/($D26)</f>
        <v>8.4060988749895732E-2</v>
      </c>
    </row>
    <row r="5" spans="1:5">
      <c r="A5" s="188" t="s">
        <v>63</v>
      </c>
      <c r="B5" s="189">
        <f>'Federal Assistance'!D9</f>
        <v>0</v>
      </c>
      <c r="C5" s="190">
        <f>'State Assistance'!D9</f>
        <v>0</v>
      </c>
      <c r="D5" s="191">
        <f t="shared" ref="D5:D7" si="0">B5+C5</f>
        <v>0</v>
      </c>
      <c r="E5" s="192">
        <f>D5/($D26)</f>
        <v>0</v>
      </c>
    </row>
    <row r="6" spans="1:5" ht="19.5">
      <c r="A6" s="188" t="s">
        <v>75</v>
      </c>
      <c r="B6" s="189">
        <f>'Federal Assistance'!E9</f>
        <v>0</v>
      </c>
      <c r="C6" s="190">
        <f>'State Assistance'!E9</f>
        <v>0</v>
      </c>
      <c r="D6" s="191">
        <f t="shared" si="0"/>
        <v>0</v>
      </c>
      <c r="E6" s="192">
        <f>D6/($D26)</f>
        <v>0</v>
      </c>
    </row>
    <row r="7" spans="1:5" ht="19.5">
      <c r="A7" s="188" t="s">
        <v>76</v>
      </c>
      <c r="B7" s="189">
        <f>'Federal Assistance'!F9</f>
        <v>0</v>
      </c>
      <c r="C7" s="193"/>
      <c r="D7" s="194">
        <f t="shared" si="0"/>
        <v>0</v>
      </c>
      <c r="E7" s="192">
        <f>D7/($D26)</f>
        <v>0</v>
      </c>
    </row>
    <row r="8" spans="1:5" ht="24">
      <c r="A8" s="195" t="s">
        <v>65</v>
      </c>
      <c r="B8" s="196">
        <f>IF(SUM(B9:B21)='Federal Non-Assistance'!B9,'Federal Non-Assistance'!B9,"ERROR")</f>
        <v>53779414</v>
      </c>
      <c r="C8" s="197">
        <f>IF(SUM(C9:C21)='State Non-Assistance'!B9,'State Non-Assistance'!B9,"ERROR")</f>
        <v>117107604</v>
      </c>
      <c r="D8" s="198">
        <f>B8+C8</f>
        <v>170887018</v>
      </c>
      <c r="E8" s="199">
        <f>D8/($D26)</f>
        <v>0.91460099125017347</v>
      </c>
    </row>
    <row r="9" spans="1:5" ht="19.5">
      <c r="A9" s="188" t="s">
        <v>78</v>
      </c>
      <c r="B9" s="200">
        <f>'Federal Non-Assistance'!C9</f>
        <v>28043615</v>
      </c>
      <c r="C9" s="201">
        <f>'State Non-Assistance'!C9</f>
        <v>29300</v>
      </c>
      <c r="D9" s="191">
        <f t="shared" ref="D9:D21" si="1">B9+C9</f>
        <v>28072915</v>
      </c>
      <c r="E9" s="192">
        <f>D9/($D26)</f>
        <v>0.15024848690543516</v>
      </c>
    </row>
    <row r="10" spans="1:5">
      <c r="A10" s="188" t="s">
        <v>63</v>
      </c>
      <c r="B10" s="200">
        <f>'Federal Non-Assistance'!D9</f>
        <v>-156206</v>
      </c>
      <c r="C10" s="201">
        <f>'State Non-Assistance'!D9</f>
        <v>805035</v>
      </c>
      <c r="D10" s="191">
        <f t="shared" si="1"/>
        <v>648829</v>
      </c>
      <c r="E10" s="192">
        <f>D10/($D26)</f>
        <v>3.472584714140537E-3</v>
      </c>
    </row>
    <row r="11" spans="1:5">
      <c r="A11" s="188" t="s">
        <v>64</v>
      </c>
      <c r="B11" s="200">
        <f>'Federal Non-Assistance'!E9</f>
        <v>2763445</v>
      </c>
      <c r="C11" s="201">
        <f>'State Non-Assistance'!E9</f>
        <v>761000</v>
      </c>
      <c r="D11" s="191">
        <f t="shared" si="1"/>
        <v>3524445</v>
      </c>
      <c r="E11" s="192">
        <f>D11/($D26)</f>
        <v>1.8863111594625153E-2</v>
      </c>
    </row>
    <row r="12" spans="1:5" ht="19.5">
      <c r="A12" s="188" t="s">
        <v>79</v>
      </c>
      <c r="B12" s="200">
        <f>'Federal Non-Assistance'!F9</f>
        <v>787297</v>
      </c>
      <c r="C12" s="201">
        <f>'State Non-Assistance'!F9</f>
        <v>0</v>
      </c>
      <c r="D12" s="191">
        <f t="shared" si="1"/>
        <v>787297</v>
      </c>
      <c r="E12" s="192">
        <f>D12/($D26)</f>
        <v>4.2136765275422369E-3</v>
      </c>
    </row>
    <row r="13" spans="1:5">
      <c r="A13" s="188" t="s">
        <v>67</v>
      </c>
      <c r="B13" s="200">
        <f>'Federal Non-Assistance'!G9</f>
        <v>0</v>
      </c>
      <c r="C13" s="201">
        <f>'State Non-Assistance'!G9</f>
        <v>0</v>
      </c>
      <c r="D13" s="191">
        <f t="shared" si="1"/>
        <v>0</v>
      </c>
      <c r="E13" s="192">
        <f>D13/($D26)</f>
        <v>0</v>
      </c>
    </row>
    <row r="14" spans="1:5" ht="19.5">
      <c r="A14" s="188" t="s">
        <v>80</v>
      </c>
      <c r="B14" s="200">
        <f>'Federal Non-Assistance'!H9</f>
        <v>0</v>
      </c>
      <c r="C14" s="201">
        <f>'State Non-Assistance'!H9</f>
        <v>0</v>
      </c>
      <c r="D14" s="191">
        <f t="shared" si="1"/>
        <v>0</v>
      </c>
      <c r="E14" s="192">
        <f>D14/($D26)</f>
        <v>0</v>
      </c>
    </row>
    <row r="15" spans="1:5" ht="19.5">
      <c r="A15" s="188" t="s">
        <v>81</v>
      </c>
      <c r="B15" s="200">
        <f>'Federal Non-Assistance'!I9</f>
        <v>-103805</v>
      </c>
      <c r="C15" s="201">
        <f>'State Non-Assistance'!I9</f>
        <v>0</v>
      </c>
      <c r="D15" s="191">
        <f t="shared" si="1"/>
        <v>-103805</v>
      </c>
      <c r="E15" s="192">
        <f>D15/($D26)</f>
        <v>-5.5557266437128796E-4</v>
      </c>
    </row>
    <row r="16" spans="1:5" ht="19.5">
      <c r="A16" s="188" t="s">
        <v>82</v>
      </c>
      <c r="B16" s="200">
        <f>'Federal Non-Assistance'!J9</f>
        <v>498805</v>
      </c>
      <c r="C16" s="201">
        <f>'State Non-Assistance'!J9</f>
        <v>113015655</v>
      </c>
      <c r="D16" s="191">
        <f t="shared" si="1"/>
        <v>113514460</v>
      </c>
      <c r="E16" s="192">
        <f>D16/($D26)</f>
        <v>0.60753847104540237</v>
      </c>
    </row>
    <row r="17" spans="1:5" ht="29.25">
      <c r="A17" s="188" t="s">
        <v>140</v>
      </c>
      <c r="B17" s="200">
        <f>'Federal Non-Assistance'!K9</f>
        <v>2735868</v>
      </c>
      <c r="C17" s="201">
        <f>'State Non-Assistance'!K9</f>
        <v>0</v>
      </c>
      <c r="D17" s="191">
        <f t="shared" si="1"/>
        <v>2735868</v>
      </c>
      <c r="E17" s="192">
        <f>D17/($D26)</f>
        <v>1.4642584404683271E-2</v>
      </c>
    </row>
    <row r="18" spans="1:5">
      <c r="A18" s="188" t="s">
        <v>88</v>
      </c>
      <c r="B18" s="200">
        <f>'Federal Non-Assistance'!L9</f>
        <v>9576703</v>
      </c>
      <c r="C18" s="201">
        <f>'State Non-Assistance'!L9</f>
        <v>2496614</v>
      </c>
      <c r="D18" s="191">
        <f t="shared" si="1"/>
        <v>12073317</v>
      </c>
      <c r="E18" s="192">
        <f>D18/($D26)</f>
        <v>6.4617358446020581E-2</v>
      </c>
    </row>
    <row r="19" spans="1:5">
      <c r="A19" s="188" t="s">
        <v>68</v>
      </c>
      <c r="B19" s="200">
        <f>'Federal Non-Assistance'!M9</f>
        <v>1489310</v>
      </c>
      <c r="C19" s="201">
        <f>'State Non-Assistance'!M9</f>
        <v>0</v>
      </c>
      <c r="D19" s="191">
        <f t="shared" si="1"/>
        <v>1489310</v>
      </c>
      <c r="E19" s="192">
        <f>D19/($D26)</f>
        <v>7.9709062643880634E-3</v>
      </c>
    </row>
    <row r="20" spans="1:5" ht="19.5">
      <c r="A20" s="188" t="s">
        <v>141</v>
      </c>
      <c r="B20" s="200">
        <f>'Federal Non-Assistance'!N9</f>
        <v>0</v>
      </c>
      <c r="C20" s="202"/>
      <c r="D20" s="191">
        <f t="shared" si="1"/>
        <v>0</v>
      </c>
      <c r="E20" s="192">
        <f>D20/($D26)</f>
        <v>0</v>
      </c>
    </row>
    <row r="21" spans="1:5">
      <c r="A21" s="188" t="s">
        <v>69</v>
      </c>
      <c r="B21" s="200">
        <f>'Federal Non-Assistance'!O9</f>
        <v>8144382</v>
      </c>
      <c r="C21" s="201">
        <f>'State Non-Assistance'!O9</f>
        <v>0</v>
      </c>
      <c r="D21" s="191">
        <f t="shared" si="1"/>
        <v>8144382</v>
      </c>
      <c r="E21" s="192">
        <f>D21/($D26)</f>
        <v>4.3589384012307303E-2</v>
      </c>
    </row>
    <row r="22" spans="1:5" ht="39" thickBot="1">
      <c r="A22" s="203" t="s">
        <v>0</v>
      </c>
      <c r="B22" s="204">
        <f>B3+B8</f>
        <v>69485642</v>
      </c>
      <c r="C22" s="204">
        <f>C3+C8</f>
        <v>117107604</v>
      </c>
      <c r="D22" s="204">
        <f>B22+C22</f>
        <v>186593246</v>
      </c>
      <c r="E22" s="206">
        <f>D22/($D26)</f>
        <v>0.99866198000006912</v>
      </c>
    </row>
    <row r="23" spans="1:5" ht="36">
      <c r="A23" s="195" t="s">
        <v>142</v>
      </c>
      <c r="B23" s="207">
        <f>'Summary Federal Funds'!E9</f>
        <v>250000</v>
      </c>
      <c r="C23" s="481"/>
      <c r="D23" s="198">
        <f>B23</f>
        <v>250000</v>
      </c>
      <c r="E23" s="187">
        <f>D23/($D26)</f>
        <v>1.3380199999308512E-3</v>
      </c>
    </row>
    <row r="24" spans="1:5" ht="36">
      <c r="A24" s="195" t="s">
        <v>143</v>
      </c>
      <c r="B24" s="209">
        <f>'Summary Federal Funds'!F9</f>
        <v>0</v>
      </c>
      <c r="C24" s="481"/>
      <c r="D24" s="198">
        <f>B24</f>
        <v>0</v>
      </c>
      <c r="E24" s="199">
        <f>D24/($D26)</f>
        <v>0</v>
      </c>
    </row>
    <row r="25" spans="1:5" ht="39" customHeight="1" thickBot="1">
      <c r="A25" s="211" t="s">
        <v>144</v>
      </c>
      <c r="B25" s="212">
        <f>B23+B24</f>
        <v>250000</v>
      </c>
      <c r="C25" s="482"/>
      <c r="D25" s="212">
        <f>B25</f>
        <v>250000</v>
      </c>
      <c r="E25" s="214">
        <f>D25/($D26)</f>
        <v>1.3380199999308512E-3</v>
      </c>
    </row>
    <row r="26" spans="1:5" ht="33" thickTop="1" thickBot="1">
      <c r="A26" s="215" t="s">
        <v>145</v>
      </c>
      <c r="B26" s="216">
        <f>B22+B25</f>
        <v>69735642</v>
      </c>
      <c r="C26" s="216">
        <f>C22</f>
        <v>117107604</v>
      </c>
      <c r="D26" s="216">
        <f>B26+C26</f>
        <v>186843246</v>
      </c>
      <c r="E26" s="218">
        <f>IF(D26/($D26)=SUM(E25,E22),SUM(E22,E25),"ERROR")</f>
        <v>1</v>
      </c>
    </row>
    <row r="27" spans="1:5" ht="32.25" thickBot="1">
      <c r="A27" s="219" t="s">
        <v>104</v>
      </c>
      <c r="B27" s="220">
        <f>'Summary Federal Funds'!I9</f>
        <v>0</v>
      </c>
      <c r="C27" s="221"/>
      <c r="D27" s="220">
        <f>B27</f>
        <v>0</v>
      </c>
      <c r="E27" s="222"/>
    </row>
    <row r="28" spans="1:5" ht="31.5">
      <c r="A28" s="223" t="s">
        <v>105</v>
      </c>
      <c r="B28" s="224">
        <f>'Summary Federal Funds'!J9</f>
        <v>59942487</v>
      </c>
      <c r="C28" s="225"/>
      <c r="D28" s="224">
        <f>B28</f>
        <v>59942487</v>
      </c>
      <c r="E28" s="226"/>
    </row>
  </sheetData>
  <mergeCells count="1">
    <mergeCell ref="A1:E1"/>
  </mergeCells>
  <pageMargins left="0.7" right="0.7" top="0.75" bottom="0.75" header="0.3" footer="0.3"/>
  <pageSetup scale="79"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E36" sqref="E36"/>
    </sheetView>
  </sheetViews>
  <sheetFormatPr defaultRowHeight="15"/>
  <cols>
    <col min="1" max="1" width="22.7109375" customWidth="1"/>
    <col min="2" max="5" width="32.7109375" customWidth="1"/>
  </cols>
  <sheetData>
    <row r="1" spans="1:5" ht="18.75" thickBot="1">
      <c r="A1" s="499" t="s">
        <v>150</v>
      </c>
      <c r="B1" s="500"/>
      <c r="C1" s="500"/>
      <c r="D1" s="500"/>
      <c r="E1" s="556"/>
    </row>
    <row r="2" spans="1:5" ht="31.5" thickBot="1">
      <c r="A2" s="179" t="s">
        <v>135</v>
      </c>
      <c r="B2" s="180" t="s">
        <v>136</v>
      </c>
      <c r="C2" s="181" t="s">
        <v>137</v>
      </c>
      <c r="D2" s="182" t="s">
        <v>138</v>
      </c>
      <c r="E2" s="183" t="s">
        <v>139</v>
      </c>
    </row>
    <row r="3" spans="1:5" ht="24">
      <c r="A3" s="184" t="s">
        <v>74</v>
      </c>
      <c r="B3" s="185">
        <f>IF(SUM(B4:B7)='Federal Assistance'!B10,'Federal Assistance'!B10,"ERROR")</f>
        <v>2134346489</v>
      </c>
      <c r="C3" s="185">
        <f>IF(SUM(C4:C6)='State Assistance'!B10,'State Assistance'!B10,"ERROR")</f>
        <v>2086658601</v>
      </c>
      <c r="D3" s="186">
        <f>B3+C3</f>
        <v>4221005090</v>
      </c>
      <c r="E3" s="187">
        <f>D3/($D26)</f>
        <v>0.60169950974810416</v>
      </c>
    </row>
    <row r="4" spans="1:5">
      <c r="A4" s="188" t="s">
        <v>62</v>
      </c>
      <c r="B4" s="189">
        <f>'Federal Assistance'!C10</f>
        <v>1648397125</v>
      </c>
      <c r="C4" s="190">
        <f>'State Assistance'!C10</f>
        <v>2071303266</v>
      </c>
      <c r="D4" s="191">
        <f>B4+C4</f>
        <v>3719700391</v>
      </c>
      <c r="E4" s="192">
        <f>D4/($D26)</f>
        <v>0.53023909091626586</v>
      </c>
    </row>
    <row r="5" spans="1:5">
      <c r="A5" s="188" t="s">
        <v>63</v>
      </c>
      <c r="B5" s="189">
        <f>'Federal Assistance'!D10</f>
        <v>141239971</v>
      </c>
      <c r="C5" s="190">
        <f>'State Assistance'!D10</f>
        <v>10215783</v>
      </c>
      <c r="D5" s="191">
        <f t="shared" ref="D5:D7" si="0">B5+C5</f>
        <v>151455754</v>
      </c>
      <c r="E5" s="192">
        <f>D5/($D26)</f>
        <v>2.1589846727791902E-2</v>
      </c>
    </row>
    <row r="6" spans="1:5" ht="19.5">
      <c r="A6" s="188" t="s">
        <v>75</v>
      </c>
      <c r="B6" s="189">
        <f>'Federal Assistance'!E10</f>
        <v>125510666</v>
      </c>
      <c r="C6" s="190">
        <f>'State Assistance'!E10</f>
        <v>5139552</v>
      </c>
      <c r="D6" s="191">
        <f t="shared" si="0"/>
        <v>130650218</v>
      </c>
      <c r="E6" s="192">
        <f>D6/($D26)</f>
        <v>1.8624041062002824E-2</v>
      </c>
    </row>
    <row r="7" spans="1:5" ht="19.5">
      <c r="A7" s="188" t="s">
        <v>76</v>
      </c>
      <c r="B7" s="189">
        <f>'Federal Assistance'!F10</f>
        <v>219198727</v>
      </c>
      <c r="C7" s="193"/>
      <c r="D7" s="194">
        <f t="shared" si="0"/>
        <v>219198727</v>
      </c>
      <c r="E7" s="192">
        <f>D7/($D26)</f>
        <v>3.1246531042043474E-2</v>
      </c>
    </row>
    <row r="8" spans="1:5" ht="24">
      <c r="A8" s="195" t="s">
        <v>65</v>
      </c>
      <c r="B8" s="196">
        <f>IF(SUM(B9:B21)='Federal Non-Assistance'!B10,'Federal Non-Assistance'!B10,"ERROR")</f>
        <v>1323116512</v>
      </c>
      <c r="C8" s="197">
        <f>IF(SUM(C9:C21)='State Non-Assistance'!B10,'State Non-Assistance'!B10,"ERROR")</f>
        <v>1130555699</v>
      </c>
      <c r="D8" s="198">
        <f>B8+C8</f>
        <v>2453672211</v>
      </c>
      <c r="E8" s="199">
        <f>D8/($D26)</f>
        <v>0.34976820329805541</v>
      </c>
    </row>
    <row r="9" spans="1:5" ht="19.5">
      <c r="A9" s="188" t="s">
        <v>78</v>
      </c>
      <c r="B9" s="200">
        <f>'Federal Non-Assistance'!C10</f>
        <v>592955097</v>
      </c>
      <c r="C9" s="201">
        <f>'State Non-Assistance'!C10</f>
        <v>34080257</v>
      </c>
      <c r="D9" s="191">
        <f t="shared" ref="D9:D21" si="1">B9+C9</f>
        <v>627035354</v>
      </c>
      <c r="E9" s="192">
        <f>D9/($D26)</f>
        <v>8.9383181742746703E-2</v>
      </c>
    </row>
    <row r="10" spans="1:5">
      <c r="A10" s="188" t="s">
        <v>63</v>
      </c>
      <c r="B10" s="200">
        <f>'Federal Non-Assistance'!D10</f>
        <v>50890278</v>
      </c>
      <c r="C10" s="201">
        <f>'State Non-Assistance'!D10</f>
        <v>718394228</v>
      </c>
      <c r="D10" s="191">
        <f t="shared" si="1"/>
        <v>769284506</v>
      </c>
      <c r="E10" s="192">
        <f>D10/($D26)</f>
        <v>0.10966063775038291</v>
      </c>
    </row>
    <row r="11" spans="1:5">
      <c r="A11" s="188" t="s">
        <v>64</v>
      </c>
      <c r="B11" s="200">
        <f>'Federal Non-Assistance'!E10</f>
        <v>50240546</v>
      </c>
      <c r="C11" s="201">
        <f>'State Non-Assistance'!E10</f>
        <v>6449385</v>
      </c>
      <c r="D11" s="191">
        <f t="shared" si="1"/>
        <v>56689931</v>
      </c>
      <c r="E11" s="192">
        <f>D11/($D26)</f>
        <v>8.081085656865163E-3</v>
      </c>
    </row>
    <row r="12" spans="1:5" ht="19.5">
      <c r="A12" s="188" t="s">
        <v>79</v>
      </c>
      <c r="B12" s="200">
        <f>'Federal Non-Assistance'!F10</f>
        <v>0</v>
      </c>
      <c r="C12" s="201">
        <f>'State Non-Assistance'!F10</f>
        <v>0</v>
      </c>
      <c r="D12" s="191">
        <f t="shared" si="1"/>
        <v>0</v>
      </c>
      <c r="E12" s="192">
        <f>D12/($D26)</f>
        <v>0</v>
      </c>
    </row>
    <row r="13" spans="1:5">
      <c r="A13" s="188" t="s">
        <v>67</v>
      </c>
      <c r="B13" s="200">
        <f>'Federal Non-Assistance'!G10</f>
        <v>0</v>
      </c>
      <c r="C13" s="201">
        <f>'State Non-Assistance'!G10</f>
        <v>0</v>
      </c>
      <c r="D13" s="191">
        <f t="shared" si="1"/>
        <v>0</v>
      </c>
      <c r="E13" s="192">
        <f>D13/($D26)</f>
        <v>0</v>
      </c>
    </row>
    <row r="14" spans="1:5" ht="19.5">
      <c r="A14" s="188" t="s">
        <v>80</v>
      </c>
      <c r="B14" s="200">
        <f>'Federal Non-Assistance'!H10</f>
        <v>0</v>
      </c>
      <c r="C14" s="201">
        <f>'State Non-Assistance'!H10</f>
        <v>0</v>
      </c>
      <c r="D14" s="191">
        <f t="shared" si="1"/>
        <v>0</v>
      </c>
      <c r="E14" s="192">
        <f>D14/($D26)</f>
        <v>0</v>
      </c>
    </row>
    <row r="15" spans="1:5" ht="19.5">
      <c r="A15" s="188" t="s">
        <v>81</v>
      </c>
      <c r="B15" s="200">
        <f>'Federal Non-Assistance'!I10</f>
        <v>-1120105</v>
      </c>
      <c r="C15" s="201">
        <f>'State Non-Assistance'!I10</f>
        <v>449857</v>
      </c>
      <c r="D15" s="191">
        <f t="shared" si="1"/>
        <v>-670248</v>
      </c>
      <c r="E15" s="192">
        <f>D15/($D26)</f>
        <v>-9.5543095639727667E-5</v>
      </c>
    </row>
    <row r="16" spans="1:5" ht="19.5">
      <c r="A16" s="188" t="s">
        <v>82</v>
      </c>
      <c r="B16" s="200">
        <f>'Federal Non-Assistance'!J10</f>
        <v>24781171</v>
      </c>
      <c r="C16" s="201">
        <f>'State Non-Assistance'!J10</f>
        <v>7533199</v>
      </c>
      <c r="D16" s="191">
        <f t="shared" si="1"/>
        <v>32314370</v>
      </c>
      <c r="E16" s="192">
        <f>D16/($D26)</f>
        <v>4.6063769581521268E-3</v>
      </c>
    </row>
    <row r="17" spans="1:5" ht="29.25">
      <c r="A17" s="188" t="s">
        <v>140</v>
      </c>
      <c r="B17" s="200">
        <f>'Federal Non-Assistance'!K10</f>
        <v>0</v>
      </c>
      <c r="C17" s="201">
        <f>'State Non-Assistance'!K10</f>
        <v>349011</v>
      </c>
      <c r="D17" s="191">
        <f t="shared" si="1"/>
        <v>349011</v>
      </c>
      <c r="E17" s="192">
        <f>D17/($D26)</f>
        <v>4.9751123990399062E-5</v>
      </c>
    </row>
    <row r="18" spans="1:5">
      <c r="A18" s="188" t="s">
        <v>88</v>
      </c>
      <c r="B18" s="200">
        <f>'Federal Non-Assistance'!L10</f>
        <v>308438055</v>
      </c>
      <c r="C18" s="201">
        <f>'State Non-Assistance'!L10</f>
        <v>222004594</v>
      </c>
      <c r="D18" s="191">
        <f t="shared" si="1"/>
        <v>530442649</v>
      </c>
      <c r="E18" s="192">
        <f>D18/($D26)</f>
        <v>7.5614000705406789E-2</v>
      </c>
    </row>
    <row r="19" spans="1:5">
      <c r="A19" s="188" t="s">
        <v>68</v>
      </c>
      <c r="B19" s="200">
        <f>'Federal Non-Assistance'!M10</f>
        <v>41270648</v>
      </c>
      <c r="C19" s="201">
        <f>'State Non-Assistance'!M10</f>
        <v>3226523</v>
      </c>
      <c r="D19" s="191">
        <f t="shared" si="1"/>
        <v>44497171</v>
      </c>
      <c r="E19" s="192">
        <f>D19/($D26)</f>
        <v>6.3430214854058743E-3</v>
      </c>
    </row>
    <row r="20" spans="1:5" ht="19.5">
      <c r="A20" s="188" t="s">
        <v>141</v>
      </c>
      <c r="B20" s="200">
        <f>'Federal Non-Assistance'!N10</f>
        <v>0</v>
      </c>
      <c r="C20" s="483"/>
      <c r="D20" s="191">
        <f t="shared" si="1"/>
        <v>0</v>
      </c>
      <c r="E20" s="192">
        <f>D20/($D26)</f>
        <v>0</v>
      </c>
    </row>
    <row r="21" spans="1:5">
      <c r="A21" s="188" t="s">
        <v>69</v>
      </c>
      <c r="B21" s="200">
        <f>'Federal Non-Assistance'!O10</f>
        <v>255660822</v>
      </c>
      <c r="C21" s="200">
        <f>'State Non-Assistance'!O10</f>
        <v>138068645</v>
      </c>
      <c r="D21" s="194">
        <f t="shared" si="1"/>
        <v>393729467</v>
      </c>
      <c r="E21" s="192">
        <f>D21/($D26)</f>
        <v>5.6125690970745157E-2</v>
      </c>
    </row>
    <row r="22" spans="1:5" ht="39" thickBot="1">
      <c r="A22" s="203" t="s">
        <v>0</v>
      </c>
      <c r="B22" s="204">
        <f>B3+B8</f>
        <v>3457463001</v>
      </c>
      <c r="C22" s="204">
        <f>C3+C8</f>
        <v>3217214300</v>
      </c>
      <c r="D22" s="204">
        <f>B22+C22</f>
        <v>6674677301</v>
      </c>
      <c r="E22" s="206">
        <f>D22/($D26)</f>
        <v>0.95146771304615951</v>
      </c>
    </row>
    <row r="23" spans="1:5" ht="36">
      <c r="A23" s="195" t="s">
        <v>142</v>
      </c>
      <c r="B23" s="207">
        <f>'Summary Federal Funds'!E10</f>
        <v>0</v>
      </c>
      <c r="C23" s="481"/>
      <c r="D23" s="198">
        <f>B23</f>
        <v>0</v>
      </c>
      <c r="E23" s="187">
        <f>D23/($D26)</f>
        <v>0</v>
      </c>
    </row>
    <row r="24" spans="1:5" ht="36">
      <c r="A24" s="195" t="s">
        <v>143</v>
      </c>
      <c r="B24" s="209">
        <f>'Summary Federal Funds'!F10</f>
        <v>340460690</v>
      </c>
      <c r="C24" s="481"/>
      <c r="D24" s="198">
        <f>B24</f>
        <v>340460690</v>
      </c>
      <c r="E24" s="199">
        <f>D24/($D26)</f>
        <v>4.853228695384048E-2</v>
      </c>
    </row>
    <row r="25" spans="1:5" ht="39" customHeight="1" thickBot="1">
      <c r="A25" s="211" t="s">
        <v>144</v>
      </c>
      <c r="B25" s="212">
        <f>B23+B24</f>
        <v>340460690</v>
      </c>
      <c r="C25" s="482"/>
      <c r="D25" s="212">
        <f>B25</f>
        <v>340460690</v>
      </c>
      <c r="E25" s="214">
        <f>D25/($D26)</f>
        <v>4.853228695384048E-2</v>
      </c>
    </row>
    <row r="26" spans="1:5" ht="33" thickTop="1" thickBot="1">
      <c r="A26" s="215" t="s">
        <v>145</v>
      </c>
      <c r="B26" s="216">
        <f>B22+B25</f>
        <v>3797923691</v>
      </c>
      <c r="C26" s="216">
        <f>C22</f>
        <v>3217214300</v>
      </c>
      <c r="D26" s="216">
        <f>B26+C26</f>
        <v>7015137991</v>
      </c>
      <c r="E26" s="218">
        <f>IF(D26/($D26)=SUM(E25,E22),SUM(E22,E25),"ERROR")</f>
        <v>1</v>
      </c>
    </row>
    <row r="27" spans="1:5" ht="32.25" thickBot="1">
      <c r="A27" s="219" t="s">
        <v>104</v>
      </c>
      <c r="B27" s="220">
        <f>'Summary Federal Funds'!I10</f>
        <v>99182558</v>
      </c>
      <c r="C27" s="484"/>
      <c r="D27" s="220">
        <f>B27</f>
        <v>99182558</v>
      </c>
      <c r="E27" s="222"/>
    </row>
    <row r="28" spans="1:5" ht="31.5">
      <c r="A28" s="223" t="s">
        <v>105</v>
      </c>
      <c r="B28" s="224">
        <f>'Summary Federal Funds'!J10</f>
        <v>0</v>
      </c>
      <c r="C28" s="225"/>
      <c r="D28" s="224">
        <f>B28</f>
        <v>0</v>
      </c>
      <c r="E28" s="226"/>
    </row>
  </sheetData>
  <mergeCells count="1">
    <mergeCell ref="A1:E1"/>
  </mergeCells>
  <pageMargins left="0.7" right="0.7" top="0.75" bottom="0.75" header="0.3" footer="0.3"/>
  <pageSetup scale="79"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E26" sqref="E26"/>
    </sheetView>
  </sheetViews>
  <sheetFormatPr defaultRowHeight="15"/>
  <cols>
    <col min="1" max="1" width="22.7109375" customWidth="1"/>
    <col min="2" max="5" width="32.7109375" customWidth="1"/>
  </cols>
  <sheetData>
    <row r="1" spans="1:5" ht="18.75" thickBot="1">
      <c r="A1" s="499" t="s">
        <v>151</v>
      </c>
      <c r="B1" s="500"/>
      <c r="C1" s="500"/>
      <c r="D1" s="500"/>
      <c r="E1" s="556"/>
    </row>
    <row r="2" spans="1:5" ht="31.5" thickBot="1">
      <c r="A2" s="179" t="s">
        <v>135</v>
      </c>
      <c r="B2" s="180" t="s">
        <v>136</v>
      </c>
      <c r="C2" s="181" t="s">
        <v>137</v>
      </c>
      <c r="D2" s="182" t="s">
        <v>138</v>
      </c>
      <c r="E2" s="183" t="s">
        <v>139</v>
      </c>
    </row>
    <row r="3" spans="1:5" ht="24">
      <c r="A3" s="184" t="s">
        <v>74</v>
      </c>
      <c r="B3" s="185">
        <f>IF(SUM(B4:B7)='Federal Assistance'!B11,'Federal Assistance'!B11,"ERROR")</f>
        <v>78952352</v>
      </c>
      <c r="C3" s="185">
        <f>IF(SUM(C4:C6)='State Assistance'!B11,'State Assistance'!B11,"ERROR")</f>
        <v>3584229</v>
      </c>
      <c r="D3" s="186">
        <f>B3+C3</f>
        <v>82536581</v>
      </c>
      <c r="E3" s="187">
        <f>D3/($D26)</f>
        <v>0.23925482063212419</v>
      </c>
    </row>
    <row r="4" spans="1:5">
      <c r="A4" s="188" t="s">
        <v>62</v>
      </c>
      <c r="B4" s="189">
        <f>'Federal Assistance'!C11</f>
        <v>74905399</v>
      </c>
      <c r="C4" s="190">
        <f>'State Assistance'!C11</f>
        <v>3314370</v>
      </c>
      <c r="D4" s="191">
        <f>B4+C4</f>
        <v>78219769</v>
      </c>
      <c r="E4" s="192">
        <f>D4/($D26)</f>
        <v>0.22674136213591389</v>
      </c>
    </row>
    <row r="5" spans="1:5">
      <c r="A5" s="188" t="s">
        <v>63</v>
      </c>
      <c r="B5" s="189">
        <f>'Federal Assistance'!D11</f>
        <v>0</v>
      </c>
      <c r="C5" s="190">
        <f>'State Assistance'!D11</f>
        <v>0</v>
      </c>
      <c r="D5" s="191">
        <f t="shared" ref="D5:D7" si="0">B5+C5</f>
        <v>0</v>
      </c>
      <c r="E5" s="192">
        <f>D5/($D26)</f>
        <v>0</v>
      </c>
    </row>
    <row r="6" spans="1:5" ht="19.5">
      <c r="A6" s="188" t="s">
        <v>75</v>
      </c>
      <c r="B6" s="189">
        <f>'Federal Assistance'!E11</f>
        <v>4046953</v>
      </c>
      <c r="C6" s="190">
        <f>'State Assistance'!E11</f>
        <v>269859</v>
      </c>
      <c r="D6" s="191">
        <f t="shared" si="0"/>
        <v>4316812</v>
      </c>
      <c r="E6" s="192">
        <f>D6/($D26)</f>
        <v>1.2513458496210321E-2</v>
      </c>
    </row>
    <row r="7" spans="1:5" ht="19.5">
      <c r="A7" s="188" t="s">
        <v>76</v>
      </c>
      <c r="B7" s="189">
        <f>'Federal Assistance'!F11</f>
        <v>0</v>
      </c>
      <c r="C7" s="193"/>
      <c r="D7" s="194">
        <f t="shared" si="0"/>
        <v>0</v>
      </c>
      <c r="E7" s="192">
        <f>D7/($D26)</f>
        <v>0</v>
      </c>
    </row>
    <row r="8" spans="1:5" ht="24">
      <c r="A8" s="195" t="s">
        <v>65</v>
      </c>
      <c r="B8" s="196">
        <f>IF(SUM(B9:B21)='Federal Non-Assistance'!B11,'Federal Non-Assistance'!B11,"ERROR")</f>
        <v>97120816</v>
      </c>
      <c r="C8" s="197">
        <f>IF(SUM(C9:C21)='State Non-Assistance'!B11,'State Non-Assistance'!B11,"ERROR")</f>
        <v>138450220</v>
      </c>
      <c r="D8" s="198">
        <f>B8+C8</f>
        <v>235571036</v>
      </c>
      <c r="E8" s="199">
        <f>D8/($D26)</f>
        <v>0.6828669819059221</v>
      </c>
    </row>
    <row r="9" spans="1:5" ht="19.5">
      <c r="A9" s="188" t="s">
        <v>78</v>
      </c>
      <c r="B9" s="200">
        <f>'Federal Non-Assistance'!C11</f>
        <v>5590974</v>
      </c>
      <c r="C9" s="201">
        <f>'State Non-Assistance'!C11</f>
        <v>86343</v>
      </c>
      <c r="D9" s="191">
        <f t="shared" ref="D9:D21" si="1">B9+C9</f>
        <v>5677317</v>
      </c>
      <c r="E9" s="192">
        <f>D9/($D26)</f>
        <v>1.6457253790373379E-2</v>
      </c>
    </row>
    <row r="10" spans="1:5">
      <c r="A10" s="188" t="s">
        <v>63</v>
      </c>
      <c r="B10" s="200">
        <f>'Federal Non-Assistance'!D11</f>
        <v>98401</v>
      </c>
      <c r="C10" s="201">
        <f>'State Non-Assistance'!D11</f>
        <v>0</v>
      </c>
      <c r="D10" s="191">
        <f t="shared" si="1"/>
        <v>98401</v>
      </c>
      <c r="E10" s="192">
        <f>D10/($D26)</f>
        <v>2.852421716501881E-4</v>
      </c>
    </row>
    <row r="11" spans="1:5">
      <c r="A11" s="188" t="s">
        <v>64</v>
      </c>
      <c r="B11" s="200">
        <f>'Federal Non-Assistance'!E11</f>
        <v>882846</v>
      </c>
      <c r="C11" s="201">
        <f>'State Non-Assistance'!E11</f>
        <v>64098</v>
      </c>
      <c r="D11" s="191">
        <f t="shared" si="1"/>
        <v>946944</v>
      </c>
      <c r="E11" s="192">
        <f>D11/($D26)</f>
        <v>2.7449757928386474E-3</v>
      </c>
    </row>
    <row r="12" spans="1:5" ht="19.5">
      <c r="A12" s="188" t="s">
        <v>79</v>
      </c>
      <c r="B12" s="200">
        <f>'Federal Non-Assistance'!F11</f>
        <v>0</v>
      </c>
      <c r="C12" s="201">
        <f>'State Non-Assistance'!F11</f>
        <v>0</v>
      </c>
      <c r="D12" s="191">
        <f t="shared" si="1"/>
        <v>0</v>
      </c>
      <c r="E12" s="192">
        <f>D12/($D26)</f>
        <v>0</v>
      </c>
    </row>
    <row r="13" spans="1:5">
      <c r="A13" s="188" t="s">
        <v>67</v>
      </c>
      <c r="B13" s="200">
        <f>'Federal Non-Assistance'!G11</f>
        <v>0</v>
      </c>
      <c r="C13" s="201">
        <f>'State Non-Assistance'!G11</f>
        <v>0</v>
      </c>
      <c r="D13" s="191">
        <f t="shared" si="1"/>
        <v>0</v>
      </c>
      <c r="E13" s="192">
        <f>D13/($D26)</f>
        <v>0</v>
      </c>
    </row>
    <row r="14" spans="1:5" ht="19.5">
      <c r="A14" s="188" t="s">
        <v>80</v>
      </c>
      <c r="B14" s="200">
        <f>'Federal Non-Assistance'!H11</f>
        <v>0</v>
      </c>
      <c r="C14" s="201">
        <f>'State Non-Assistance'!H11</f>
        <v>3486511</v>
      </c>
      <c r="D14" s="191">
        <f t="shared" si="1"/>
        <v>3486511</v>
      </c>
      <c r="E14" s="192">
        <f>D14/($D26)</f>
        <v>1.010660429388186E-2</v>
      </c>
    </row>
    <row r="15" spans="1:5" ht="19.5">
      <c r="A15" s="188" t="s">
        <v>81</v>
      </c>
      <c r="B15" s="200">
        <f>'Federal Non-Assistance'!I11</f>
        <v>3627941</v>
      </c>
      <c r="C15" s="201">
        <f>'State Non-Assistance'!I11</f>
        <v>350863</v>
      </c>
      <c r="D15" s="191">
        <f t="shared" si="1"/>
        <v>3978804</v>
      </c>
      <c r="E15" s="192">
        <f>D15/($D26)</f>
        <v>1.1533649998785124E-2</v>
      </c>
    </row>
    <row r="16" spans="1:5" ht="19.5">
      <c r="A16" s="188" t="s">
        <v>82</v>
      </c>
      <c r="B16" s="200">
        <f>'Federal Non-Assistance'!J11</f>
        <v>403374</v>
      </c>
      <c r="C16" s="201">
        <f>'State Non-Assistance'!J11</f>
        <v>21867</v>
      </c>
      <c r="D16" s="191">
        <f t="shared" si="1"/>
        <v>425241</v>
      </c>
      <c r="E16" s="192">
        <f>D16/($D26)</f>
        <v>1.2326771711130744E-3</v>
      </c>
    </row>
    <row r="17" spans="1:5" ht="29.25">
      <c r="A17" s="188" t="s">
        <v>140</v>
      </c>
      <c r="B17" s="200">
        <f>'Federal Non-Assistance'!K11</f>
        <v>84717</v>
      </c>
      <c r="C17" s="201">
        <f>'State Non-Assistance'!K11</f>
        <v>0</v>
      </c>
      <c r="D17" s="191">
        <f t="shared" si="1"/>
        <v>84717</v>
      </c>
      <c r="E17" s="192">
        <f>D17/($D26)</f>
        <v>2.4557536057244321E-4</v>
      </c>
    </row>
    <row r="18" spans="1:5">
      <c r="A18" s="188" t="s">
        <v>88</v>
      </c>
      <c r="B18" s="200">
        <f>'Federal Non-Assistance'!L11</f>
        <v>11464901</v>
      </c>
      <c r="C18" s="201">
        <f>'State Non-Assistance'!L11</f>
        <v>4286103</v>
      </c>
      <c r="D18" s="191">
        <f t="shared" si="1"/>
        <v>15751004</v>
      </c>
      <c r="E18" s="192">
        <f>D18/($D26)</f>
        <v>4.5658586667115163E-2</v>
      </c>
    </row>
    <row r="19" spans="1:5">
      <c r="A19" s="188" t="s">
        <v>68</v>
      </c>
      <c r="B19" s="200">
        <f>'Federal Non-Assistance'!M11</f>
        <v>6002257</v>
      </c>
      <c r="C19" s="201">
        <f>'State Non-Assistance'!M11</f>
        <v>145381</v>
      </c>
      <c r="D19" s="191">
        <f t="shared" si="1"/>
        <v>6147638</v>
      </c>
      <c r="E19" s="192">
        <f>D19/($D26)</f>
        <v>1.7820607652759821E-2</v>
      </c>
    </row>
    <row r="20" spans="1:5" ht="19.5">
      <c r="A20" s="188" t="s">
        <v>141</v>
      </c>
      <c r="B20" s="200">
        <f>'Federal Non-Assistance'!N11</f>
        <v>287660</v>
      </c>
      <c r="C20" s="202"/>
      <c r="D20" s="191">
        <f t="shared" si="1"/>
        <v>287660</v>
      </c>
      <c r="E20" s="192">
        <f>D20/($D26)</f>
        <v>8.3386106946975241E-4</v>
      </c>
    </row>
    <row r="21" spans="1:5">
      <c r="A21" s="188" t="s">
        <v>69</v>
      </c>
      <c r="B21" s="200">
        <f>'Federal Non-Assistance'!O11</f>
        <v>68677745</v>
      </c>
      <c r="C21" s="201">
        <f>'State Non-Assistance'!O11</f>
        <v>130009054</v>
      </c>
      <c r="D21" s="194">
        <f t="shared" si="1"/>
        <v>198686799</v>
      </c>
      <c r="E21" s="192">
        <f>D21/($D26)</f>
        <v>0.57594794793736259</v>
      </c>
    </row>
    <row r="22" spans="1:5" ht="39" thickBot="1">
      <c r="A22" s="203" t="s">
        <v>0</v>
      </c>
      <c r="B22" s="204">
        <f>B3+B8</f>
        <v>176073168</v>
      </c>
      <c r="C22" s="204">
        <f>C3+C8</f>
        <v>142034449</v>
      </c>
      <c r="D22" s="204">
        <f>B22+C22</f>
        <v>318107617</v>
      </c>
      <c r="E22" s="206">
        <f>D22/($D26)</f>
        <v>0.92212180253804632</v>
      </c>
    </row>
    <row r="23" spans="1:5" ht="36">
      <c r="A23" s="195" t="s">
        <v>142</v>
      </c>
      <c r="B23" s="207">
        <f>'Summary Federal Funds'!E11</f>
        <v>10649849</v>
      </c>
      <c r="C23" s="481"/>
      <c r="D23" s="198">
        <f>B23</f>
        <v>10649849</v>
      </c>
      <c r="E23" s="187">
        <f>D23/($D26)</f>
        <v>3.0871495782630095E-2</v>
      </c>
    </row>
    <row r="24" spans="1:5" ht="36">
      <c r="A24" s="195" t="s">
        <v>143</v>
      </c>
      <c r="B24" s="209">
        <f>'Summary Federal Funds'!F11</f>
        <v>16216068</v>
      </c>
      <c r="C24" s="481"/>
      <c r="D24" s="198">
        <f>B24</f>
        <v>16216068</v>
      </c>
      <c r="E24" s="199">
        <f>D24/($D26)</f>
        <v>4.7006701679323609E-2</v>
      </c>
    </row>
    <row r="25" spans="1:5" ht="39" customHeight="1" thickBot="1">
      <c r="A25" s="211" t="s">
        <v>144</v>
      </c>
      <c r="B25" s="212">
        <f>B23+B24</f>
        <v>26865917</v>
      </c>
      <c r="C25" s="482"/>
      <c r="D25" s="212">
        <f>B25</f>
        <v>26865917</v>
      </c>
      <c r="E25" s="214">
        <f>D25/($D26)</f>
        <v>7.7878197461953708E-2</v>
      </c>
    </row>
    <row r="26" spans="1:5" ht="33" thickTop="1" thickBot="1">
      <c r="A26" s="215" t="s">
        <v>145</v>
      </c>
      <c r="B26" s="216">
        <f>B22+B25</f>
        <v>202939085</v>
      </c>
      <c r="C26" s="216">
        <f>C22</f>
        <v>142034449</v>
      </c>
      <c r="D26" s="216">
        <f>B26+C26</f>
        <v>344973534</v>
      </c>
      <c r="E26" s="218">
        <f>IF(D26/($D26)=SUM(E25,E22),SUM(E22,E25),"ERROR")</f>
        <v>1</v>
      </c>
    </row>
    <row r="27" spans="1:5" ht="32.25" thickBot="1">
      <c r="A27" s="219" t="s">
        <v>104</v>
      </c>
      <c r="B27" s="220">
        <f>'Summary Federal Funds'!I11</f>
        <v>0</v>
      </c>
      <c r="C27" s="484"/>
      <c r="D27" s="220">
        <f>B27</f>
        <v>0</v>
      </c>
      <c r="E27" s="222"/>
    </row>
    <row r="28" spans="1:5" ht="31.5">
      <c r="A28" s="223" t="s">
        <v>105</v>
      </c>
      <c r="B28" s="224">
        <f>'Summary Federal Funds'!J11</f>
        <v>5600022</v>
      </c>
      <c r="C28" s="225"/>
      <c r="D28" s="224">
        <f>B28</f>
        <v>5600022</v>
      </c>
      <c r="E28" s="226"/>
    </row>
  </sheetData>
  <mergeCells count="1">
    <mergeCell ref="A1:E1"/>
  </mergeCells>
  <pageMargins left="0.7" right="0.7" top="0.75" bottom="0.75" header="0.3" footer="0.3"/>
  <pageSetup scale="79"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D28" sqref="D28"/>
    </sheetView>
  </sheetViews>
  <sheetFormatPr defaultRowHeight="15"/>
  <cols>
    <col min="1" max="1" width="22.7109375" customWidth="1"/>
    <col min="2" max="5" width="32.7109375" customWidth="1"/>
  </cols>
  <sheetData>
    <row r="1" spans="1:5" ht="18.75" thickBot="1">
      <c r="A1" s="499" t="s">
        <v>152</v>
      </c>
      <c r="B1" s="500"/>
      <c r="C1" s="500"/>
      <c r="D1" s="500"/>
      <c r="E1" s="556"/>
    </row>
    <row r="2" spans="1:5" ht="31.5" thickBot="1">
      <c r="A2" s="179" t="s">
        <v>135</v>
      </c>
      <c r="B2" s="180" t="s">
        <v>136</v>
      </c>
      <c r="C2" s="181" t="s">
        <v>137</v>
      </c>
      <c r="D2" s="182" t="s">
        <v>138</v>
      </c>
      <c r="E2" s="183" t="s">
        <v>139</v>
      </c>
    </row>
    <row r="3" spans="1:5" ht="24">
      <c r="A3" s="184" t="s">
        <v>74</v>
      </c>
      <c r="B3" s="185">
        <f>IF(SUM(B4:B7)='Federal Assistance'!B12,'Federal Assistance'!B12,"ERROR")</f>
        <v>4887402</v>
      </c>
      <c r="C3" s="185">
        <f>IF(SUM(C4:C6)='State Assistance'!B12,'State Assistance'!B12,"ERROR")</f>
        <v>93280814</v>
      </c>
      <c r="D3" s="186">
        <f>B3+C3</f>
        <v>98168216</v>
      </c>
      <c r="E3" s="187">
        <f>D3/($D26)</f>
        <v>0.19277057501183026</v>
      </c>
    </row>
    <row r="4" spans="1:5">
      <c r="A4" s="188" t="s">
        <v>62</v>
      </c>
      <c r="B4" s="189">
        <f>'Federal Assistance'!C12</f>
        <v>3310740</v>
      </c>
      <c r="C4" s="190">
        <f>'State Assistance'!C12</f>
        <v>86577814</v>
      </c>
      <c r="D4" s="191">
        <f>B4+C4</f>
        <v>89888554</v>
      </c>
      <c r="E4" s="192">
        <f>D4/($D26)</f>
        <v>0.176512001008167</v>
      </c>
    </row>
    <row r="5" spans="1:5">
      <c r="A5" s="188" t="s">
        <v>63</v>
      </c>
      <c r="B5" s="189">
        <f>'Federal Assistance'!D12</f>
        <v>0</v>
      </c>
      <c r="C5" s="190">
        <f>'State Assistance'!D12</f>
        <v>6703000</v>
      </c>
      <c r="D5" s="191">
        <f t="shared" ref="D5:D7" si="0">B5+C5</f>
        <v>6703000</v>
      </c>
      <c r="E5" s="192">
        <f>D5/($D26)</f>
        <v>1.3162520589192516E-2</v>
      </c>
    </row>
    <row r="6" spans="1:5" ht="19.5">
      <c r="A6" s="188" t="s">
        <v>75</v>
      </c>
      <c r="B6" s="189">
        <f>'Federal Assistance'!E12</f>
        <v>0</v>
      </c>
      <c r="C6" s="190">
        <f>'State Assistance'!E12</f>
        <v>0</v>
      </c>
      <c r="D6" s="191">
        <f t="shared" si="0"/>
        <v>0</v>
      </c>
      <c r="E6" s="192">
        <f>D6/($D26)</f>
        <v>0</v>
      </c>
    </row>
    <row r="7" spans="1:5" ht="19.5">
      <c r="A7" s="188" t="s">
        <v>76</v>
      </c>
      <c r="B7" s="189">
        <f>'Federal Assistance'!F12</f>
        <v>1576662</v>
      </c>
      <c r="C7" s="193"/>
      <c r="D7" s="194">
        <f t="shared" si="0"/>
        <v>1576662</v>
      </c>
      <c r="E7" s="192">
        <f>D7/($D26)</f>
        <v>3.0960534144707521E-3</v>
      </c>
    </row>
    <row r="8" spans="1:5" ht="24">
      <c r="A8" s="195" t="s">
        <v>65</v>
      </c>
      <c r="B8" s="196">
        <f>IF(SUM(B9:B21)='Federal Non-Assistance'!B12,'Federal Non-Assistance'!B12,"ERROR")</f>
        <v>240599653</v>
      </c>
      <c r="C8" s="197">
        <f>IF(SUM(C9:C21)='State Non-Assistance'!B12,'State Non-Assistance'!B12,"ERROR")</f>
        <v>143802287</v>
      </c>
      <c r="D8" s="198">
        <f>B8+C8</f>
        <v>384401940</v>
      </c>
      <c r="E8" s="199">
        <f>D8/($D26)</f>
        <v>0.75484088464501664</v>
      </c>
    </row>
    <row r="9" spans="1:5" ht="19.5">
      <c r="A9" s="188" t="s">
        <v>78</v>
      </c>
      <c r="B9" s="200">
        <f>'Federal Non-Assistance'!C12</f>
        <v>-109550</v>
      </c>
      <c r="C9" s="201">
        <f>'State Non-Assistance'!C12</f>
        <v>17099311</v>
      </c>
      <c r="D9" s="191">
        <f t="shared" ref="D9:D21" si="1">B9+C9</f>
        <v>16989761</v>
      </c>
      <c r="E9" s="192">
        <f>D9/($D26)</f>
        <v>3.3362386836932725E-2</v>
      </c>
    </row>
    <row r="10" spans="1:5">
      <c r="A10" s="188" t="s">
        <v>63</v>
      </c>
      <c r="B10" s="200">
        <f>'Federal Non-Assistance'!D12</f>
        <v>0</v>
      </c>
      <c r="C10" s="201">
        <f>'State Non-Assistance'!D12</f>
        <v>30186357</v>
      </c>
      <c r="D10" s="191">
        <f t="shared" si="1"/>
        <v>30186357</v>
      </c>
      <c r="E10" s="192">
        <f>D10/($D26)</f>
        <v>5.9276226394929979E-2</v>
      </c>
    </row>
    <row r="11" spans="1:5">
      <c r="A11" s="188" t="s">
        <v>64</v>
      </c>
      <c r="B11" s="200">
        <f>'Federal Non-Assistance'!E12</f>
        <v>2916600</v>
      </c>
      <c r="C11" s="201">
        <f>'State Non-Assistance'!E12</f>
        <v>2200638</v>
      </c>
      <c r="D11" s="191">
        <f t="shared" si="1"/>
        <v>5117238</v>
      </c>
      <c r="E11" s="192">
        <f>D11/($D26)</f>
        <v>1.0048597722631409E-2</v>
      </c>
    </row>
    <row r="12" spans="1:5" ht="19.5">
      <c r="A12" s="188" t="s">
        <v>79</v>
      </c>
      <c r="B12" s="200">
        <f>'Federal Non-Assistance'!F12</f>
        <v>0</v>
      </c>
      <c r="C12" s="201">
        <f>'State Non-Assistance'!F12</f>
        <v>0</v>
      </c>
      <c r="D12" s="191">
        <f t="shared" si="1"/>
        <v>0</v>
      </c>
      <c r="E12" s="192">
        <f>D12/($D26)</f>
        <v>0</v>
      </c>
    </row>
    <row r="13" spans="1:5">
      <c r="A13" s="188" t="s">
        <v>67</v>
      </c>
      <c r="B13" s="200">
        <f>'Federal Non-Assistance'!G12</f>
        <v>0</v>
      </c>
      <c r="C13" s="201">
        <f>'State Non-Assistance'!G12</f>
        <v>0</v>
      </c>
      <c r="D13" s="191">
        <f t="shared" si="1"/>
        <v>0</v>
      </c>
      <c r="E13" s="192">
        <f>D13/($D26)</f>
        <v>0</v>
      </c>
    </row>
    <row r="14" spans="1:5" ht="19.5">
      <c r="A14" s="188" t="s">
        <v>80</v>
      </c>
      <c r="B14" s="200">
        <f>'Federal Non-Assistance'!H12</f>
        <v>0</v>
      </c>
      <c r="C14" s="201">
        <f>'State Non-Assistance'!H12</f>
        <v>0</v>
      </c>
      <c r="D14" s="191">
        <f t="shared" si="1"/>
        <v>0</v>
      </c>
      <c r="E14" s="192">
        <f>D14/($D26)</f>
        <v>0</v>
      </c>
    </row>
    <row r="15" spans="1:5" ht="19.5">
      <c r="A15" s="188" t="s">
        <v>81</v>
      </c>
      <c r="B15" s="200">
        <f>'Federal Non-Assistance'!I12</f>
        <v>5398196</v>
      </c>
      <c r="C15" s="201">
        <f>'State Non-Assistance'!I12</f>
        <v>0</v>
      </c>
      <c r="D15" s="191">
        <f t="shared" si="1"/>
        <v>5398196</v>
      </c>
      <c r="E15" s="192">
        <f>D15/($D26)</f>
        <v>1.0600308219378888E-2</v>
      </c>
    </row>
    <row r="16" spans="1:5" ht="19.5">
      <c r="A16" s="188" t="s">
        <v>82</v>
      </c>
      <c r="B16" s="200">
        <f>'Federal Non-Assistance'!J12</f>
        <v>58469859</v>
      </c>
      <c r="C16" s="201">
        <f>'State Non-Assistance'!J12</f>
        <v>0</v>
      </c>
      <c r="D16" s="191">
        <f t="shared" si="1"/>
        <v>58469859</v>
      </c>
      <c r="E16" s="192">
        <f>D16/($D26)</f>
        <v>0.11481586199234423</v>
      </c>
    </row>
    <row r="17" spans="1:5" ht="29.25">
      <c r="A17" s="188" t="s">
        <v>140</v>
      </c>
      <c r="B17" s="200">
        <f>'Federal Non-Assistance'!K12</f>
        <v>22281302</v>
      </c>
      <c r="C17" s="201">
        <f>'State Non-Assistance'!K12</f>
        <v>186875</v>
      </c>
      <c r="D17" s="191">
        <f t="shared" si="1"/>
        <v>22468177</v>
      </c>
      <c r="E17" s="192">
        <f>D17/($D26)</f>
        <v>4.412022114935428E-2</v>
      </c>
    </row>
    <row r="18" spans="1:5">
      <c r="A18" s="188" t="s">
        <v>88</v>
      </c>
      <c r="B18" s="200">
        <f>'Federal Non-Assistance'!L12</f>
        <v>13607953</v>
      </c>
      <c r="C18" s="201">
        <f>'State Non-Assistance'!L12</f>
        <v>18630505</v>
      </c>
      <c r="D18" s="191">
        <f t="shared" si="1"/>
        <v>32238458</v>
      </c>
      <c r="E18" s="192">
        <f>D18/($D26)</f>
        <v>6.3305887988783865E-2</v>
      </c>
    </row>
    <row r="19" spans="1:5">
      <c r="A19" s="188" t="s">
        <v>68</v>
      </c>
      <c r="B19" s="200">
        <f>'Federal Non-Assistance'!M12</f>
        <v>0</v>
      </c>
      <c r="C19" s="201">
        <f>'State Non-Assistance'!M12</f>
        <v>358230</v>
      </c>
      <c r="D19" s="191">
        <f t="shared" si="1"/>
        <v>358230</v>
      </c>
      <c r="E19" s="192">
        <f>D19/($D26)</f>
        <v>7.0344767278329636E-4</v>
      </c>
    </row>
    <row r="20" spans="1:5" ht="19.5">
      <c r="A20" s="188" t="s">
        <v>141</v>
      </c>
      <c r="B20" s="200">
        <f>'Federal Non-Assistance'!N12</f>
        <v>15165257</v>
      </c>
      <c r="C20" s="202"/>
      <c r="D20" s="191">
        <f t="shared" si="1"/>
        <v>15165257</v>
      </c>
      <c r="E20" s="192">
        <f>D20/($D26)</f>
        <v>2.9779652021914956E-2</v>
      </c>
    </row>
    <row r="21" spans="1:5">
      <c r="A21" s="188" t="s">
        <v>69</v>
      </c>
      <c r="B21" s="200">
        <f>'Federal Non-Assistance'!O12</f>
        <v>122870036</v>
      </c>
      <c r="C21" s="201">
        <f>'State Non-Assistance'!O12</f>
        <v>75140371</v>
      </c>
      <c r="D21" s="194">
        <f t="shared" si="1"/>
        <v>198010407</v>
      </c>
      <c r="E21" s="192">
        <f>D21/($D26)</f>
        <v>0.38882829464596302</v>
      </c>
    </row>
    <row r="22" spans="1:5" ht="39" thickBot="1">
      <c r="A22" s="203" t="s">
        <v>0</v>
      </c>
      <c r="B22" s="204">
        <f>B3+B8</f>
        <v>245487055</v>
      </c>
      <c r="C22" s="205">
        <f>C3+C8</f>
        <v>237083101</v>
      </c>
      <c r="D22" s="204">
        <f>B22+C22</f>
        <v>482570156</v>
      </c>
      <c r="E22" s="206">
        <f>D22/($D26)</f>
        <v>0.9476114596568469</v>
      </c>
    </row>
    <row r="23" spans="1:5" ht="36">
      <c r="A23" s="195" t="s">
        <v>142</v>
      </c>
      <c r="B23" s="207">
        <f>'Summary Federal Funds'!E12</f>
        <v>0</v>
      </c>
      <c r="C23" s="208"/>
      <c r="D23" s="198">
        <f>B23</f>
        <v>0</v>
      </c>
      <c r="E23" s="187">
        <f>D23/($D26)</f>
        <v>0</v>
      </c>
    </row>
    <row r="24" spans="1:5" ht="36">
      <c r="A24" s="195" t="s">
        <v>143</v>
      </c>
      <c r="B24" s="209">
        <f>'Summary Federal Funds'!F12</f>
        <v>26678810</v>
      </c>
      <c r="C24" s="210"/>
      <c r="D24" s="198">
        <f>B24</f>
        <v>26678810</v>
      </c>
      <c r="E24" s="199">
        <f>D24/($D26)</f>
        <v>5.23885403431531E-2</v>
      </c>
    </row>
    <row r="25" spans="1:5" ht="39" customHeight="1" thickBot="1">
      <c r="A25" s="211" t="s">
        <v>144</v>
      </c>
      <c r="B25" s="212">
        <f>B23+B24</f>
        <v>26678810</v>
      </c>
      <c r="C25" s="482"/>
      <c r="D25" s="212">
        <f>B25</f>
        <v>26678810</v>
      </c>
      <c r="E25" s="214">
        <f>D25/($D26)</f>
        <v>5.23885403431531E-2</v>
      </c>
    </row>
    <row r="26" spans="1:5" ht="33" thickTop="1" thickBot="1">
      <c r="A26" s="215" t="s">
        <v>145</v>
      </c>
      <c r="B26" s="216">
        <f>B22+B25</f>
        <v>272165865</v>
      </c>
      <c r="C26" s="216">
        <f>C22</f>
        <v>237083101</v>
      </c>
      <c r="D26" s="216">
        <f>B26+C26</f>
        <v>509248966</v>
      </c>
      <c r="E26" s="218">
        <f>IF(D26/($D26)=SUM(E25,E22),SUM(E22,E25),"ERROR")</f>
        <v>1</v>
      </c>
    </row>
    <row r="27" spans="1:5" ht="32.25" thickBot="1">
      <c r="A27" s="219" t="s">
        <v>104</v>
      </c>
      <c r="B27" s="220">
        <f>'Summary Federal Funds'!I12</f>
        <v>0</v>
      </c>
      <c r="C27" s="484"/>
      <c r="D27" s="220">
        <f>B27</f>
        <v>0</v>
      </c>
      <c r="E27" s="222"/>
    </row>
    <row r="28" spans="1:5" ht="31.5">
      <c r="A28" s="223" t="s">
        <v>105</v>
      </c>
      <c r="B28" s="224">
        <f>'Summary Federal Funds'!J12</f>
        <v>6650000</v>
      </c>
      <c r="C28" s="225"/>
      <c r="D28" s="224">
        <f>B28</f>
        <v>6650000</v>
      </c>
      <c r="E28" s="226"/>
    </row>
  </sheetData>
  <mergeCells count="1">
    <mergeCell ref="A1:E1"/>
  </mergeCells>
  <pageMargins left="0.7" right="0.7" top="0.75" bottom="0.75" header="0.3" footer="0.3"/>
  <pageSetup scale="79"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E28" sqref="E28"/>
    </sheetView>
  </sheetViews>
  <sheetFormatPr defaultRowHeight="15"/>
  <cols>
    <col min="1" max="1" width="22.7109375" customWidth="1"/>
    <col min="2" max="5" width="32.7109375" customWidth="1"/>
  </cols>
  <sheetData>
    <row r="1" spans="1:5" ht="18.75" thickBot="1">
      <c r="A1" s="499" t="s">
        <v>153</v>
      </c>
      <c r="B1" s="500"/>
      <c r="C1" s="500"/>
      <c r="D1" s="500"/>
      <c r="E1" s="556"/>
    </row>
    <row r="2" spans="1:5" ht="31.5" thickBot="1">
      <c r="A2" s="179" t="s">
        <v>135</v>
      </c>
      <c r="B2" s="180" t="s">
        <v>136</v>
      </c>
      <c r="C2" s="181" t="s">
        <v>137</v>
      </c>
      <c r="D2" s="182" t="s">
        <v>138</v>
      </c>
      <c r="E2" s="183" t="s">
        <v>139</v>
      </c>
    </row>
    <row r="3" spans="1:5" ht="24">
      <c r="A3" s="184" t="s">
        <v>74</v>
      </c>
      <c r="B3" s="185">
        <f>IF(SUM(B4:B7)='Federal Assistance'!B13,'Federal Assistance'!B13,"ERROR")</f>
        <v>17059367</v>
      </c>
      <c r="C3" s="185">
        <f>IF(SUM(C4:C6)='State Assistance'!B13,'State Assistance'!B13,"ERROR")</f>
        <v>18163898</v>
      </c>
      <c r="D3" s="186">
        <f>B3+C3</f>
        <v>35223265</v>
      </c>
      <c r="E3" s="187">
        <f>D3/($D26)</f>
        <v>0.47726855393119827</v>
      </c>
    </row>
    <row r="4" spans="1:5">
      <c r="A4" s="188" t="s">
        <v>62</v>
      </c>
      <c r="B4" s="189">
        <f>'Federal Assistance'!C13</f>
        <v>13375881</v>
      </c>
      <c r="C4" s="190">
        <f>'State Assistance'!C13</f>
        <v>12352144</v>
      </c>
      <c r="D4" s="194">
        <f>B4+C4</f>
        <v>25728025</v>
      </c>
      <c r="E4" s="192">
        <f>D4/($D26)</f>
        <v>0.34860985451677229</v>
      </c>
    </row>
    <row r="5" spans="1:5">
      <c r="A5" s="188" t="s">
        <v>63</v>
      </c>
      <c r="B5" s="189">
        <f>'Federal Assistance'!D13</f>
        <v>3283314</v>
      </c>
      <c r="C5" s="190">
        <f>'State Assistance'!D13</f>
        <v>5811754</v>
      </c>
      <c r="D5" s="191">
        <f t="shared" ref="D5:D7" si="0">B5+C5</f>
        <v>9095068</v>
      </c>
      <c r="E5" s="192">
        <f>D5/($D26)</f>
        <v>0.12323644478346672</v>
      </c>
    </row>
    <row r="6" spans="1:5" ht="19.5">
      <c r="A6" s="188" t="s">
        <v>75</v>
      </c>
      <c r="B6" s="189">
        <f>'Federal Assistance'!E13</f>
        <v>399657</v>
      </c>
      <c r="C6" s="190">
        <f>'State Assistance'!E13</f>
        <v>0</v>
      </c>
      <c r="D6" s="191">
        <f t="shared" si="0"/>
        <v>399657</v>
      </c>
      <c r="E6" s="192">
        <f>D6/($D26)</f>
        <v>5.4152764787273669E-3</v>
      </c>
    </row>
    <row r="7" spans="1:5" ht="19.5">
      <c r="A7" s="188" t="s">
        <v>76</v>
      </c>
      <c r="B7" s="189">
        <f>'Federal Assistance'!F13</f>
        <v>515</v>
      </c>
      <c r="C7" s="193"/>
      <c r="D7" s="194">
        <f t="shared" si="0"/>
        <v>515</v>
      </c>
      <c r="E7" s="192">
        <f>D7/($D26)</f>
        <v>6.9781522319003397E-6</v>
      </c>
    </row>
    <row r="8" spans="1:5" ht="24">
      <c r="A8" s="195" t="s">
        <v>65</v>
      </c>
      <c r="B8" s="196">
        <f>IF(SUM(B9:B21)='Federal Non-Assistance'!B13,'Federal Non-Assistance'!B13,"ERROR")</f>
        <v>14552910</v>
      </c>
      <c r="C8" s="197">
        <f>IF(SUM(C9:C21)='State Non-Assistance'!B13,'State Non-Assistance'!B13,"ERROR")</f>
        <v>29548184</v>
      </c>
      <c r="D8" s="198">
        <f>B8+C8</f>
        <v>44101094</v>
      </c>
      <c r="E8" s="199">
        <f>D8/($D26)</f>
        <v>0.59756145150552753</v>
      </c>
    </row>
    <row r="9" spans="1:5" ht="19.5">
      <c r="A9" s="188" t="s">
        <v>78</v>
      </c>
      <c r="B9" s="200">
        <f>'Federal Non-Assistance'!C13</f>
        <v>-420135</v>
      </c>
      <c r="C9" s="201">
        <f>'State Non-Assistance'!C13</f>
        <v>1698567</v>
      </c>
      <c r="D9" s="191">
        <f t="shared" ref="D9:D21" si="1">B9+C9</f>
        <v>1278432</v>
      </c>
      <c r="E9" s="192">
        <f>D9/($D26)</f>
        <v>1.7322510901228768E-2</v>
      </c>
    </row>
    <row r="10" spans="1:5">
      <c r="A10" s="188" t="s">
        <v>63</v>
      </c>
      <c r="B10" s="200">
        <f>'Federal Non-Assistance'!D13</f>
        <v>9373310</v>
      </c>
      <c r="C10" s="201">
        <f>'State Non-Assistance'!D13</f>
        <v>12384993</v>
      </c>
      <c r="D10" s="191">
        <f t="shared" si="1"/>
        <v>21758303</v>
      </c>
      <c r="E10" s="192">
        <f>D10/($D26)</f>
        <v>0.29482087503264826</v>
      </c>
    </row>
    <row r="11" spans="1:5">
      <c r="A11" s="188" t="s">
        <v>64</v>
      </c>
      <c r="B11" s="200">
        <f>'Federal Non-Assistance'!E13</f>
        <v>388000</v>
      </c>
      <c r="C11" s="201">
        <f>'State Non-Assistance'!E13</f>
        <v>0</v>
      </c>
      <c r="D11" s="191">
        <f t="shared" si="1"/>
        <v>388000</v>
      </c>
      <c r="E11" s="192">
        <f>D11/($D26)</f>
        <v>5.2573263417035566E-3</v>
      </c>
    </row>
    <row r="12" spans="1:5" ht="19.5">
      <c r="A12" s="188" t="s">
        <v>79</v>
      </c>
      <c r="B12" s="200">
        <f>'Federal Non-Assistance'!F13</f>
        <v>0</v>
      </c>
      <c r="C12" s="201">
        <f>'State Non-Assistance'!F13</f>
        <v>0</v>
      </c>
      <c r="D12" s="191">
        <f t="shared" si="1"/>
        <v>0</v>
      </c>
      <c r="E12" s="192">
        <f>D12/($D26)</f>
        <v>0</v>
      </c>
    </row>
    <row r="13" spans="1:5">
      <c r="A13" s="188" t="s">
        <v>67</v>
      </c>
      <c r="B13" s="200">
        <f>'Federal Non-Assistance'!G13</f>
        <v>0</v>
      </c>
      <c r="C13" s="201">
        <f>'State Non-Assistance'!G13</f>
        <v>0</v>
      </c>
      <c r="D13" s="191">
        <f t="shared" si="1"/>
        <v>0</v>
      </c>
      <c r="E13" s="192">
        <f>D13/($D26)</f>
        <v>0</v>
      </c>
    </row>
    <row r="14" spans="1:5" ht="19.5">
      <c r="A14" s="188" t="s">
        <v>80</v>
      </c>
      <c r="B14" s="200">
        <f>'Federal Non-Assistance'!H13</f>
        <v>0</v>
      </c>
      <c r="C14" s="201">
        <f>'State Non-Assistance'!H13</f>
        <v>0</v>
      </c>
      <c r="D14" s="191">
        <f t="shared" si="1"/>
        <v>0</v>
      </c>
      <c r="E14" s="192">
        <f>D14/($D26)</f>
        <v>0</v>
      </c>
    </row>
    <row r="15" spans="1:5" ht="19.5">
      <c r="A15" s="188" t="s">
        <v>81</v>
      </c>
      <c r="B15" s="200">
        <f>'Federal Non-Assistance'!I13</f>
        <v>1017823</v>
      </c>
      <c r="C15" s="201">
        <f>'State Non-Assistance'!I13</f>
        <v>199844</v>
      </c>
      <c r="D15" s="191">
        <f t="shared" si="1"/>
        <v>1217667</v>
      </c>
      <c r="E15" s="192">
        <f>D15/($D26)</f>
        <v>1.6499156686915321E-2</v>
      </c>
    </row>
    <row r="16" spans="1:5" ht="19.5">
      <c r="A16" s="188" t="s">
        <v>82</v>
      </c>
      <c r="B16" s="200">
        <f>'Federal Non-Assistance'!J13</f>
        <v>1825000</v>
      </c>
      <c r="C16" s="201">
        <f>'State Non-Assistance'!J13</f>
        <v>0</v>
      </c>
      <c r="D16" s="191">
        <f t="shared" si="1"/>
        <v>1825000</v>
      </c>
      <c r="E16" s="192">
        <f>D16/($D26)</f>
        <v>2.4728403540229361E-2</v>
      </c>
    </row>
    <row r="17" spans="1:5" ht="29.25">
      <c r="A17" s="188" t="s">
        <v>140</v>
      </c>
      <c r="B17" s="200">
        <f>'Federal Non-Assistance'!K13</f>
        <v>0</v>
      </c>
      <c r="C17" s="201">
        <f>'State Non-Assistance'!K13</f>
        <v>0</v>
      </c>
      <c r="D17" s="191">
        <f t="shared" si="1"/>
        <v>0</v>
      </c>
      <c r="E17" s="192">
        <f>D17/($D26)</f>
        <v>0</v>
      </c>
    </row>
    <row r="18" spans="1:5">
      <c r="A18" s="188" t="s">
        <v>88</v>
      </c>
      <c r="B18" s="200">
        <f>'Federal Non-Assistance'!L13</f>
        <v>3007820</v>
      </c>
      <c r="C18" s="201">
        <f>'State Non-Assistance'!L13</f>
        <v>4354335</v>
      </c>
      <c r="D18" s="191">
        <f t="shared" si="1"/>
        <v>7362155</v>
      </c>
      <c r="E18" s="192">
        <f>D18/($D26)</f>
        <v>9.9755802611351932E-2</v>
      </c>
    </row>
    <row r="19" spans="1:5">
      <c r="A19" s="188" t="s">
        <v>68</v>
      </c>
      <c r="B19" s="200">
        <f>'Federal Non-Assistance'!M13</f>
        <v>-638909</v>
      </c>
      <c r="C19" s="201">
        <f>'State Non-Assistance'!M13</f>
        <v>0</v>
      </c>
      <c r="D19" s="191">
        <f t="shared" si="1"/>
        <v>-638909</v>
      </c>
      <c r="E19" s="192">
        <f>D19/($D26)</f>
        <v>-8.6570956588955614E-3</v>
      </c>
    </row>
    <row r="20" spans="1:5" ht="19.5">
      <c r="A20" s="188" t="s">
        <v>141</v>
      </c>
      <c r="B20" s="200">
        <f>'Federal Non-Assistance'!N13</f>
        <v>0</v>
      </c>
      <c r="C20" s="202"/>
      <c r="D20" s="191">
        <f t="shared" si="1"/>
        <v>0</v>
      </c>
      <c r="E20" s="192">
        <f>D20/($D26)</f>
        <v>0</v>
      </c>
    </row>
    <row r="21" spans="1:5">
      <c r="A21" s="188" t="s">
        <v>69</v>
      </c>
      <c r="B21" s="200">
        <f>'Federal Non-Assistance'!O13</f>
        <v>1</v>
      </c>
      <c r="C21" s="201">
        <f>'State Non-Assistance'!O13</f>
        <v>10910445</v>
      </c>
      <c r="D21" s="194">
        <f t="shared" si="1"/>
        <v>10910446</v>
      </c>
      <c r="E21" s="192">
        <f>D21/($D26)</f>
        <v>0.14783447205034589</v>
      </c>
    </row>
    <row r="22" spans="1:5" ht="39" thickBot="1">
      <c r="A22" s="203" t="s">
        <v>0</v>
      </c>
      <c r="B22" s="204">
        <f>B3+B8</f>
        <v>31612277</v>
      </c>
      <c r="C22" s="204">
        <f>C3+C8</f>
        <v>47712082</v>
      </c>
      <c r="D22" s="204">
        <f>B22+C22</f>
        <v>79324359</v>
      </c>
      <c r="E22" s="206">
        <f>D22/($D26)</f>
        <v>1.0748300054367259</v>
      </c>
    </row>
    <row r="23" spans="1:5" ht="36">
      <c r="A23" s="195" t="s">
        <v>142</v>
      </c>
      <c r="B23" s="207">
        <f>'Summary Federal Funds'!E13</f>
        <v>-2293489</v>
      </c>
      <c r="C23" s="481"/>
      <c r="D23" s="198">
        <f>B23</f>
        <v>-2293489</v>
      </c>
      <c r="E23" s="187">
        <f>D23/($D26)</f>
        <v>-3.1076340551823064E-2</v>
      </c>
    </row>
    <row r="24" spans="1:5" ht="36">
      <c r="A24" s="195" t="s">
        <v>143</v>
      </c>
      <c r="B24" s="209">
        <f>'Summary Federal Funds'!F13</f>
        <v>-3229098</v>
      </c>
      <c r="C24" s="481"/>
      <c r="D24" s="198">
        <f>B24</f>
        <v>-3229098</v>
      </c>
      <c r="E24" s="199">
        <f>D24/($D26)</f>
        <v>-4.3753664884902767E-2</v>
      </c>
    </row>
    <row r="25" spans="1:5" ht="39" customHeight="1" thickBot="1">
      <c r="A25" s="211" t="s">
        <v>144</v>
      </c>
      <c r="B25" s="212">
        <f>B23+B24</f>
        <v>-5522587</v>
      </c>
      <c r="C25" s="482"/>
      <c r="D25" s="212">
        <f>B25</f>
        <v>-5522587</v>
      </c>
      <c r="E25" s="214">
        <f>D25/($D26)</f>
        <v>-7.4830005436725827E-2</v>
      </c>
    </row>
    <row r="26" spans="1:5" ht="33" thickTop="1" thickBot="1">
      <c r="A26" s="215" t="s">
        <v>145</v>
      </c>
      <c r="B26" s="216">
        <f>B22+B25</f>
        <v>26089690</v>
      </c>
      <c r="C26" s="216">
        <f>C22</f>
        <v>47712082</v>
      </c>
      <c r="D26" s="216">
        <f>B26+C26</f>
        <v>73801772</v>
      </c>
      <c r="E26" s="218">
        <f>IF(D26/($D26)=SUM(E25,E22),SUM(E22,E25),"ERROR")</f>
        <v>1</v>
      </c>
    </row>
    <row r="27" spans="1:5" ht="32.25" thickBot="1">
      <c r="A27" s="219" t="s">
        <v>104</v>
      </c>
      <c r="B27" s="220">
        <f>'Summary Federal Funds'!I13</f>
        <v>0</v>
      </c>
      <c r="C27" s="221"/>
      <c r="D27" s="220">
        <f>B27</f>
        <v>0</v>
      </c>
      <c r="E27" s="222"/>
    </row>
    <row r="28" spans="1:5" ht="31.5">
      <c r="A28" s="223" t="s">
        <v>105</v>
      </c>
      <c r="B28" s="224">
        <f>'Summary Federal Funds'!J13</f>
        <v>10544602</v>
      </c>
      <c r="C28" s="225"/>
      <c r="D28" s="224">
        <f>B28</f>
        <v>10544602</v>
      </c>
      <c r="E28" s="226"/>
    </row>
  </sheetData>
  <mergeCells count="1">
    <mergeCell ref="A1:E1"/>
  </mergeCells>
  <pageMargins left="0.7" right="0.7" top="0.75" bottom="0.75" header="0.3" footer="0.3"/>
  <pageSetup scale="79"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E28" sqref="E28"/>
    </sheetView>
  </sheetViews>
  <sheetFormatPr defaultRowHeight="15"/>
  <cols>
    <col min="1" max="1" width="22.7109375" customWidth="1"/>
    <col min="2" max="5" width="32.7109375" customWidth="1"/>
  </cols>
  <sheetData>
    <row r="1" spans="1:5" ht="18.75" thickBot="1">
      <c r="A1" s="499" t="s">
        <v>154</v>
      </c>
      <c r="B1" s="500"/>
      <c r="C1" s="500"/>
      <c r="D1" s="500"/>
      <c r="E1" s="556"/>
    </row>
    <row r="2" spans="1:5" ht="31.5" thickBot="1">
      <c r="A2" s="179" t="s">
        <v>135</v>
      </c>
      <c r="B2" s="180" t="s">
        <v>136</v>
      </c>
      <c r="C2" s="181" t="s">
        <v>137</v>
      </c>
      <c r="D2" s="182" t="s">
        <v>138</v>
      </c>
      <c r="E2" s="183" t="s">
        <v>139</v>
      </c>
    </row>
    <row r="3" spans="1:5" ht="24">
      <c r="A3" s="184" t="s">
        <v>74</v>
      </c>
      <c r="B3" s="185">
        <f>IF(SUM(B4:B7)='Federal Assistance'!B14,'Federal Assistance'!B14,"ERROR")</f>
        <v>23697533</v>
      </c>
      <c r="C3" s="185">
        <f>IF(SUM(C4:C6)='State Assistance'!B14,'State Assistance'!B14,"ERROR")</f>
        <v>53313570</v>
      </c>
      <c r="D3" s="186">
        <f>B3+C3</f>
        <v>77011103</v>
      </c>
      <c r="E3" s="187">
        <f>D3/($D26)</f>
        <v>0.30342187321549885</v>
      </c>
    </row>
    <row r="4" spans="1:5">
      <c r="A4" s="188" t="s">
        <v>62</v>
      </c>
      <c r="B4" s="189">
        <f>'Federal Assistance'!C14</f>
        <v>23697533</v>
      </c>
      <c r="C4" s="190">
        <f>'State Assistance'!C14</f>
        <v>43514825</v>
      </c>
      <c r="D4" s="191">
        <f>B4+C4</f>
        <v>67212358</v>
      </c>
      <c r="E4" s="192">
        <f>D4/($D26)</f>
        <v>0.26481505618210299</v>
      </c>
    </row>
    <row r="5" spans="1:5">
      <c r="A5" s="188" t="s">
        <v>63</v>
      </c>
      <c r="B5" s="189">
        <f>'Federal Assistance'!D14</f>
        <v>0</v>
      </c>
      <c r="C5" s="190">
        <f>'State Assistance'!D14</f>
        <v>8400000</v>
      </c>
      <c r="D5" s="191">
        <f t="shared" ref="D5:D7" si="0">B5+C5</f>
        <v>8400000</v>
      </c>
      <c r="E5" s="192">
        <f>D5/($D26)</f>
        <v>3.3095795745325063E-2</v>
      </c>
    </row>
    <row r="6" spans="1:5" ht="19.5">
      <c r="A6" s="188" t="s">
        <v>75</v>
      </c>
      <c r="B6" s="189">
        <f>'Federal Assistance'!E14</f>
        <v>0</v>
      </c>
      <c r="C6" s="190">
        <f>'State Assistance'!E14</f>
        <v>1398745</v>
      </c>
      <c r="D6" s="191">
        <f t="shared" si="0"/>
        <v>1398745</v>
      </c>
      <c r="E6" s="192">
        <f>D6/($D26)</f>
        <v>5.5110212880707977E-3</v>
      </c>
    </row>
    <row r="7" spans="1:5" ht="19.5">
      <c r="A7" s="188" t="s">
        <v>76</v>
      </c>
      <c r="B7" s="189">
        <f>'Federal Assistance'!F14</f>
        <v>0</v>
      </c>
      <c r="C7" s="193"/>
      <c r="D7" s="194">
        <f t="shared" si="0"/>
        <v>0</v>
      </c>
      <c r="E7" s="192">
        <f>D7/($D26)</f>
        <v>0</v>
      </c>
    </row>
    <row r="8" spans="1:5" ht="24">
      <c r="A8" s="195" t="s">
        <v>65</v>
      </c>
      <c r="B8" s="196">
        <f>IF(SUM(B9:B21)='Federal Non-Assistance'!B14,'Federal Non-Assistance'!B14,"ERROR")</f>
        <v>83807890</v>
      </c>
      <c r="C8" s="197">
        <f>IF(SUM(C9:C21)='State Non-Assistance'!B14,'State Non-Assistance'!B14,"ERROR")</f>
        <v>89053763</v>
      </c>
      <c r="D8" s="196">
        <f>B8+C8</f>
        <v>172861653</v>
      </c>
      <c r="E8" s="199">
        <f>D8/($D26)</f>
        <v>0.68107070951038773</v>
      </c>
    </row>
    <row r="9" spans="1:5" ht="19.5">
      <c r="A9" s="188" t="s">
        <v>78</v>
      </c>
      <c r="B9" s="200">
        <f>'Federal Non-Assistance'!C14</f>
        <v>6877029</v>
      </c>
      <c r="C9" s="201">
        <f>'State Non-Assistance'!C14</f>
        <v>16015934</v>
      </c>
      <c r="D9" s="191">
        <f t="shared" ref="D9:D21" si="1">B9+C9</f>
        <v>22892963</v>
      </c>
      <c r="E9" s="192">
        <f>D9/($D26)</f>
        <v>9.0197717553962387E-2</v>
      </c>
    </row>
    <row r="10" spans="1:5">
      <c r="A10" s="188" t="s">
        <v>63</v>
      </c>
      <c r="B10" s="200">
        <f>'Federal Non-Assistance'!D14</f>
        <v>36947695</v>
      </c>
      <c r="C10" s="201">
        <f>'State Non-Assistance'!D14</f>
        <v>22143865</v>
      </c>
      <c r="D10" s="191">
        <f t="shared" si="1"/>
        <v>59091560</v>
      </c>
      <c r="E10" s="192">
        <f>D10/($D26)</f>
        <v>0.23281930952769292</v>
      </c>
    </row>
    <row r="11" spans="1:5">
      <c r="A11" s="188" t="s">
        <v>64</v>
      </c>
      <c r="B11" s="200">
        <f>'Federal Non-Assistance'!E14</f>
        <v>0</v>
      </c>
      <c r="C11" s="201">
        <f>'State Non-Assistance'!E14</f>
        <v>0</v>
      </c>
      <c r="D11" s="191">
        <f t="shared" si="1"/>
        <v>0</v>
      </c>
      <c r="E11" s="192">
        <f>D11/($D26)</f>
        <v>0</v>
      </c>
    </row>
    <row r="12" spans="1:5" ht="19.5">
      <c r="A12" s="188" t="s">
        <v>79</v>
      </c>
      <c r="B12" s="200">
        <f>'Federal Non-Assistance'!F14</f>
        <v>0</v>
      </c>
      <c r="C12" s="201">
        <f>'State Non-Assistance'!F14</f>
        <v>0</v>
      </c>
      <c r="D12" s="191">
        <f t="shared" si="1"/>
        <v>0</v>
      </c>
      <c r="E12" s="192">
        <f>D12/($D26)</f>
        <v>0</v>
      </c>
    </row>
    <row r="13" spans="1:5">
      <c r="A13" s="188" t="s">
        <v>67</v>
      </c>
      <c r="B13" s="200">
        <f>'Federal Non-Assistance'!G14</f>
        <v>0</v>
      </c>
      <c r="C13" s="201">
        <f>'State Non-Assistance'!G14</f>
        <v>15021306</v>
      </c>
      <c r="D13" s="191">
        <f t="shared" si="1"/>
        <v>15021306</v>
      </c>
      <c r="E13" s="192">
        <f>D13/($D26)</f>
        <v>5.918358038143165E-2</v>
      </c>
    </row>
    <row r="14" spans="1:5" ht="19.5">
      <c r="A14" s="188" t="s">
        <v>80</v>
      </c>
      <c r="B14" s="200">
        <f>'Federal Non-Assistance'!H14</f>
        <v>0</v>
      </c>
      <c r="C14" s="201">
        <f>'State Non-Assistance'!H14</f>
        <v>0</v>
      </c>
      <c r="D14" s="191">
        <f t="shared" si="1"/>
        <v>0</v>
      </c>
      <c r="E14" s="192">
        <f>D14/($D26)</f>
        <v>0</v>
      </c>
    </row>
    <row r="15" spans="1:5" ht="19.5">
      <c r="A15" s="188" t="s">
        <v>81</v>
      </c>
      <c r="B15" s="200">
        <f>'Federal Non-Assistance'!I14</f>
        <v>0</v>
      </c>
      <c r="C15" s="201">
        <f>'State Non-Assistance'!I14</f>
        <v>17541303</v>
      </c>
      <c r="D15" s="191">
        <f t="shared" si="1"/>
        <v>17541303</v>
      </c>
      <c r="E15" s="192">
        <f>D15/($D26)</f>
        <v>6.9112307285102106E-2</v>
      </c>
    </row>
    <row r="16" spans="1:5" ht="19.5">
      <c r="A16" s="188" t="s">
        <v>82</v>
      </c>
      <c r="B16" s="200">
        <f>'Federal Non-Assistance'!J14</f>
        <v>1443876</v>
      </c>
      <c r="C16" s="201">
        <f>'State Non-Assistance'!J14</f>
        <v>0</v>
      </c>
      <c r="D16" s="191">
        <f t="shared" si="1"/>
        <v>1443876</v>
      </c>
      <c r="E16" s="192">
        <f>D16/($D26)</f>
        <v>5.6888363306639251E-3</v>
      </c>
    </row>
    <row r="17" spans="1:5" ht="29.25">
      <c r="A17" s="188" t="s">
        <v>140</v>
      </c>
      <c r="B17" s="200">
        <f>'Federal Non-Assistance'!K14</f>
        <v>10000000</v>
      </c>
      <c r="C17" s="201">
        <f>'State Non-Assistance'!K14</f>
        <v>0</v>
      </c>
      <c r="D17" s="191">
        <f t="shared" si="1"/>
        <v>10000000</v>
      </c>
      <c r="E17" s="192">
        <f>D17/($D26)</f>
        <v>3.9399756839672694E-2</v>
      </c>
    </row>
    <row r="18" spans="1:5">
      <c r="A18" s="188" t="s">
        <v>88</v>
      </c>
      <c r="B18" s="200">
        <f>'Federal Non-Assistance'!L14</f>
        <v>5527484</v>
      </c>
      <c r="C18" s="201">
        <f>'State Non-Assistance'!L14</f>
        <v>0</v>
      </c>
      <c r="D18" s="191">
        <f t="shared" si="1"/>
        <v>5527484</v>
      </c>
      <c r="E18" s="192">
        <f>D18/($D26)</f>
        <v>2.1778152553518136E-2</v>
      </c>
    </row>
    <row r="19" spans="1:5">
      <c r="A19" s="188" t="s">
        <v>68</v>
      </c>
      <c r="B19" s="200">
        <f>'Federal Non-Assistance'!M14</f>
        <v>2270955</v>
      </c>
      <c r="C19" s="200">
        <f>'State Non-Assistance'!M14</f>
        <v>0</v>
      </c>
      <c r="D19" s="191">
        <f t="shared" si="1"/>
        <v>2270955</v>
      </c>
      <c r="E19" s="192">
        <f>D19/($D26)</f>
        <v>8.9475074793838906E-3</v>
      </c>
    </row>
    <row r="20" spans="1:5" ht="19.5">
      <c r="A20" s="188" t="s">
        <v>141</v>
      </c>
      <c r="B20" s="200">
        <f>'Federal Non-Assistance'!N14</f>
        <v>15460000</v>
      </c>
      <c r="C20" s="483"/>
      <c r="D20" s="191">
        <f t="shared" si="1"/>
        <v>15460000</v>
      </c>
      <c r="E20" s="192">
        <f>D20/($D26)</f>
        <v>6.0912024074133986E-2</v>
      </c>
    </row>
    <row r="21" spans="1:5">
      <c r="A21" s="188" t="s">
        <v>69</v>
      </c>
      <c r="B21" s="200">
        <f>'Federal Non-Assistance'!O14</f>
        <v>5280851</v>
      </c>
      <c r="C21" s="200">
        <f>'State Non-Assistance'!O14</f>
        <v>18331355</v>
      </c>
      <c r="D21" s="191">
        <f t="shared" si="1"/>
        <v>23612206</v>
      </c>
      <c r="E21" s="192">
        <f>D21/($D26)</f>
        <v>9.3031517484826062E-2</v>
      </c>
    </row>
    <row r="22" spans="1:5" ht="39" thickBot="1">
      <c r="A22" s="203" t="s">
        <v>0</v>
      </c>
      <c r="B22" s="204">
        <f>B3+B8</f>
        <v>107505423</v>
      </c>
      <c r="C22" s="204">
        <f>C3+C8</f>
        <v>142367333</v>
      </c>
      <c r="D22" s="204">
        <f>B22+C22</f>
        <v>249872756</v>
      </c>
      <c r="E22" s="206">
        <f>D22/($D26)</f>
        <v>0.98449258272588658</v>
      </c>
    </row>
    <row r="23" spans="1:5" ht="36">
      <c r="A23" s="195" t="s">
        <v>142</v>
      </c>
      <c r="B23" s="207">
        <f>'Summary Federal Funds'!E14</f>
        <v>0</v>
      </c>
      <c r="C23" s="481"/>
      <c r="D23" s="198">
        <f>B23</f>
        <v>0</v>
      </c>
      <c r="E23" s="187">
        <f>D23/($D26)</f>
        <v>0</v>
      </c>
    </row>
    <row r="24" spans="1:5" ht="36">
      <c r="A24" s="195" t="s">
        <v>143</v>
      </c>
      <c r="B24" s="209">
        <f>'Summary Federal Funds'!F14</f>
        <v>3935917</v>
      </c>
      <c r="C24" s="481"/>
      <c r="D24" s="198">
        <f>B24</f>
        <v>3935917</v>
      </c>
      <c r="E24" s="199">
        <f>D24/($D26)</f>
        <v>1.5507417274113403E-2</v>
      </c>
    </row>
    <row r="25" spans="1:5" ht="39" customHeight="1" thickBot="1">
      <c r="A25" s="211" t="s">
        <v>144</v>
      </c>
      <c r="B25" s="212">
        <f>B23+B24</f>
        <v>3935917</v>
      </c>
      <c r="C25" s="482"/>
      <c r="D25" s="212">
        <f>B25</f>
        <v>3935917</v>
      </c>
      <c r="E25" s="214">
        <f>D25/($D26)</f>
        <v>1.5507417274113403E-2</v>
      </c>
    </row>
    <row r="26" spans="1:5" ht="33" thickTop="1" thickBot="1">
      <c r="A26" s="215" t="s">
        <v>145</v>
      </c>
      <c r="B26" s="216">
        <f>B22+B25</f>
        <v>111441340</v>
      </c>
      <c r="C26" s="216">
        <f>C22</f>
        <v>142367333</v>
      </c>
      <c r="D26" s="216">
        <f>B26+C26</f>
        <v>253808673</v>
      </c>
      <c r="E26" s="218">
        <f>IF(D26/($D26)=SUM(E25,E22),SUM(E22,E25),"ERROR")</f>
        <v>1</v>
      </c>
    </row>
    <row r="27" spans="1:5" ht="32.25" thickBot="1">
      <c r="A27" s="219" t="s">
        <v>104</v>
      </c>
      <c r="B27" s="220">
        <f>'Summary Federal Funds'!I14</f>
        <v>3245341</v>
      </c>
      <c r="C27" s="484"/>
      <c r="D27" s="220">
        <f>B27</f>
        <v>3245341</v>
      </c>
      <c r="E27" s="222"/>
    </row>
    <row r="28" spans="1:5" ht="31.5">
      <c r="A28" s="223" t="s">
        <v>105</v>
      </c>
      <c r="B28" s="224">
        <f>'Summary Federal Funds'!J14</f>
        <v>42642302</v>
      </c>
      <c r="C28" s="225"/>
      <c r="D28" s="224">
        <f>B28</f>
        <v>42642302</v>
      </c>
      <c r="E28" s="226"/>
    </row>
  </sheetData>
  <mergeCells count="1">
    <mergeCell ref="A1:E1"/>
  </mergeCells>
  <pageMargins left="0.7" right="0.7" top="0.75" bottom="0.75" header="0.3" footer="0.3"/>
  <pageSetup scale="79"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E28" sqref="E28"/>
    </sheetView>
  </sheetViews>
  <sheetFormatPr defaultRowHeight="15"/>
  <cols>
    <col min="1" max="1" width="22.7109375" customWidth="1"/>
    <col min="2" max="5" width="32.7109375" customWidth="1"/>
  </cols>
  <sheetData>
    <row r="1" spans="1:5" ht="18.75" thickBot="1">
      <c r="A1" s="499" t="s">
        <v>155</v>
      </c>
      <c r="B1" s="500"/>
      <c r="C1" s="500"/>
      <c r="D1" s="500"/>
      <c r="E1" s="556"/>
    </row>
    <row r="2" spans="1:5" ht="31.5" thickBot="1">
      <c r="A2" s="179" t="s">
        <v>135</v>
      </c>
      <c r="B2" s="180" t="s">
        <v>136</v>
      </c>
      <c r="C2" s="181" t="s">
        <v>137</v>
      </c>
      <c r="D2" s="182" t="s">
        <v>138</v>
      </c>
      <c r="E2" s="183" t="s">
        <v>139</v>
      </c>
    </row>
    <row r="3" spans="1:5" ht="24">
      <c r="A3" s="184" t="s">
        <v>74</v>
      </c>
      <c r="B3" s="185">
        <f>IF(SUM(B4:B7)='Federal Assistance'!B15,'Federal Assistance'!B15,"ERROR")</f>
        <v>53888741</v>
      </c>
      <c r="C3" s="185">
        <f>IF(SUM(C4:C6)='State Assistance'!B15,'State Assistance'!B15,"ERROR")</f>
        <v>142309328</v>
      </c>
      <c r="D3" s="186">
        <f>B3+C3</f>
        <v>196198069</v>
      </c>
      <c r="E3" s="187">
        <f>D3/($D26)</f>
        <v>0.19371296909856553</v>
      </c>
    </row>
    <row r="4" spans="1:5">
      <c r="A4" s="188" t="s">
        <v>62</v>
      </c>
      <c r="B4" s="189">
        <f>'Federal Assistance'!C15</f>
        <v>29365813</v>
      </c>
      <c r="C4" s="190">
        <f>'State Assistance'!C15</f>
        <v>142309328</v>
      </c>
      <c r="D4" s="191">
        <f>B4+C4</f>
        <v>171675141</v>
      </c>
      <c r="E4" s="192">
        <f>D4/($D26)</f>
        <v>0.16950065539903392</v>
      </c>
    </row>
    <row r="5" spans="1:5">
      <c r="A5" s="188" t="s">
        <v>63</v>
      </c>
      <c r="B5" s="189">
        <f>'Federal Assistance'!D15</f>
        <v>24069250</v>
      </c>
      <c r="C5" s="190">
        <f>'State Assistance'!D15</f>
        <v>0</v>
      </c>
      <c r="D5" s="191">
        <f t="shared" ref="D5:D7" si="0">B5+C5</f>
        <v>24069250</v>
      </c>
      <c r="E5" s="192">
        <f>D5/($D26)</f>
        <v>2.376438211262746E-2</v>
      </c>
    </row>
    <row r="6" spans="1:5" ht="19.5">
      <c r="A6" s="188" t="s">
        <v>75</v>
      </c>
      <c r="B6" s="189">
        <f>'Federal Assistance'!E15</f>
        <v>453678</v>
      </c>
      <c r="C6" s="190">
        <f>'State Assistance'!E15</f>
        <v>0</v>
      </c>
      <c r="D6" s="191">
        <f t="shared" si="0"/>
        <v>453678</v>
      </c>
      <c r="E6" s="192">
        <f>D6/($D26)</f>
        <v>4.4793158690414534E-4</v>
      </c>
    </row>
    <row r="7" spans="1:5" ht="19.5">
      <c r="A7" s="188" t="s">
        <v>76</v>
      </c>
      <c r="B7" s="189">
        <f>'Federal Assistance'!F15</f>
        <v>0</v>
      </c>
      <c r="C7" s="193"/>
      <c r="D7" s="194">
        <f t="shared" si="0"/>
        <v>0</v>
      </c>
      <c r="E7" s="192">
        <f>D7/($D26)</f>
        <v>0</v>
      </c>
    </row>
    <row r="8" spans="1:5" ht="24">
      <c r="A8" s="195" t="s">
        <v>65</v>
      </c>
      <c r="B8" s="196">
        <f>IF(SUM(B9:B21)='Federal Non-Assistance'!B15,'Federal Non-Assistance'!B15,"ERROR")</f>
        <v>373946037</v>
      </c>
      <c r="C8" s="197">
        <f>IF(SUM(C9:C21)='State Non-Assistance'!B15,'State Non-Assistance'!B15,"ERROR")</f>
        <v>263929163</v>
      </c>
      <c r="D8" s="198">
        <f>B8+C8</f>
        <v>637875200</v>
      </c>
      <c r="E8" s="199">
        <f>D8/($D26)</f>
        <v>0.6297956933834109</v>
      </c>
    </row>
    <row r="9" spans="1:5" ht="19.5">
      <c r="A9" s="188" t="s">
        <v>78</v>
      </c>
      <c r="B9" s="200">
        <f>'Federal Non-Assistance'!C15</f>
        <v>73674047</v>
      </c>
      <c r="C9" s="201">
        <f>'State Non-Assistance'!C15</f>
        <v>0</v>
      </c>
      <c r="D9" s="191">
        <f t="shared" ref="D9:D21" si="1">B9+C9</f>
        <v>73674047</v>
      </c>
      <c r="E9" s="192">
        <f>D9/($D26)</f>
        <v>7.2740870807842986E-2</v>
      </c>
    </row>
    <row r="10" spans="1:5">
      <c r="A10" s="188" t="s">
        <v>63</v>
      </c>
      <c r="B10" s="200">
        <f>'Federal Non-Assistance'!D15</f>
        <v>88489916</v>
      </c>
      <c r="C10" s="201">
        <f>'State Non-Assistance'!D15</f>
        <v>128925050</v>
      </c>
      <c r="D10" s="191">
        <f t="shared" si="1"/>
        <v>217414966</v>
      </c>
      <c r="E10" s="192">
        <f>D10/($D26)</f>
        <v>0.21466112691620667</v>
      </c>
    </row>
    <row r="11" spans="1:5">
      <c r="A11" s="188" t="s">
        <v>64</v>
      </c>
      <c r="B11" s="200">
        <f>'Federal Non-Assistance'!E15</f>
        <v>4451712</v>
      </c>
      <c r="C11" s="201">
        <f>'State Non-Assistance'!E15</f>
        <v>0</v>
      </c>
      <c r="D11" s="191">
        <f t="shared" si="1"/>
        <v>4451712</v>
      </c>
      <c r="E11" s="192">
        <f>D11/($D26)</f>
        <v>4.3953253642456253E-3</v>
      </c>
    </row>
    <row r="12" spans="1:5" ht="19.5">
      <c r="A12" s="188" t="s">
        <v>79</v>
      </c>
      <c r="B12" s="200">
        <f>'Federal Non-Assistance'!F15</f>
        <v>0</v>
      </c>
      <c r="C12" s="201">
        <f>'State Non-Assistance'!F15</f>
        <v>0</v>
      </c>
      <c r="D12" s="191">
        <f t="shared" si="1"/>
        <v>0</v>
      </c>
      <c r="E12" s="192">
        <f>D12/($D26)</f>
        <v>0</v>
      </c>
    </row>
    <row r="13" spans="1:5">
      <c r="A13" s="188" t="s">
        <v>67</v>
      </c>
      <c r="B13" s="200">
        <f>'Federal Non-Assistance'!G15</f>
        <v>0</v>
      </c>
      <c r="C13" s="201">
        <f>'State Non-Assistance'!G15</f>
        <v>0</v>
      </c>
      <c r="D13" s="191">
        <f t="shared" si="1"/>
        <v>0</v>
      </c>
      <c r="E13" s="192">
        <f>D13/($D26)</f>
        <v>0</v>
      </c>
    </row>
    <row r="14" spans="1:5" ht="19.5">
      <c r="A14" s="188" t="s">
        <v>80</v>
      </c>
      <c r="B14" s="200">
        <f>'Federal Non-Assistance'!H15</f>
        <v>0</v>
      </c>
      <c r="C14" s="201">
        <f>'State Non-Assistance'!H15</f>
        <v>0</v>
      </c>
      <c r="D14" s="191">
        <f t="shared" si="1"/>
        <v>0</v>
      </c>
      <c r="E14" s="192">
        <f>D14/($D26)</f>
        <v>0</v>
      </c>
    </row>
    <row r="15" spans="1:5" ht="19.5">
      <c r="A15" s="188" t="s">
        <v>81</v>
      </c>
      <c r="B15" s="200">
        <f>'Federal Non-Assistance'!I15</f>
        <v>5252194</v>
      </c>
      <c r="C15" s="201">
        <f>'State Non-Assistance'!I15</f>
        <v>0</v>
      </c>
      <c r="D15" s="191">
        <f t="shared" si="1"/>
        <v>5252194</v>
      </c>
      <c r="E15" s="192">
        <f>D15/($D26)</f>
        <v>5.1856682341846656E-3</v>
      </c>
    </row>
    <row r="16" spans="1:5" ht="19.5">
      <c r="A16" s="188" t="s">
        <v>82</v>
      </c>
      <c r="B16" s="200">
        <f>'Federal Non-Assistance'!J15</f>
        <v>1205639</v>
      </c>
      <c r="C16" s="201">
        <f>'State Non-Assistance'!J15</f>
        <v>3014352</v>
      </c>
      <c r="D16" s="191">
        <f t="shared" si="1"/>
        <v>4219991</v>
      </c>
      <c r="E16" s="192">
        <f>D16/($D26)</f>
        <v>4.1665394075780871E-3</v>
      </c>
    </row>
    <row r="17" spans="1:5" ht="29.25">
      <c r="A17" s="188" t="s">
        <v>140</v>
      </c>
      <c r="B17" s="200">
        <f>'Federal Non-Assistance'!K15</f>
        <v>0</v>
      </c>
      <c r="C17" s="201">
        <f>'State Non-Assistance'!K15</f>
        <v>0</v>
      </c>
      <c r="D17" s="191">
        <f t="shared" si="1"/>
        <v>0</v>
      </c>
      <c r="E17" s="192">
        <f>D17/($D26)</f>
        <v>0</v>
      </c>
    </row>
    <row r="18" spans="1:5">
      <c r="A18" s="188" t="s">
        <v>88</v>
      </c>
      <c r="B18" s="200">
        <f>'Federal Non-Assistance'!L15</f>
        <v>19512448</v>
      </c>
      <c r="C18" s="201">
        <f>'State Non-Assistance'!L15</f>
        <v>8980996</v>
      </c>
      <c r="D18" s="191">
        <f t="shared" si="1"/>
        <v>28493444</v>
      </c>
      <c r="E18" s="192">
        <f>D18/($D26)</f>
        <v>2.8132538027597544E-2</v>
      </c>
    </row>
    <row r="19" spans="1:5">
      <c r="A19" s="188" t="s">
        <v>68</v>
      </c>
      <c r="B19" s="200">
        <f>'Federal Non-Assistance'!M15</f>
        <v>1571570</v>
      </c>
      <c r="C19" s="201">
        <f>'State Non-Assistance'!M15</f>
        <v>3666924</v>
      </c>
      <c r="D19" s="191">
        <f t="shared" si="1"/>
        <v>5238494</v>
      </c>
      <c r="E19" s="192">
        <f>D19/($D26)</f>
        <v>5.1721417622363087E-3</v>
      </c>
    </row>
    <row r="20" spans="1:5" ht="19.5">
      <c r="A20" s="188" t="s">
        <v>141</v>
      </c>
      <c r="B20" s="200">
        <f>'Federal Non-Assistance'!N15</f>
        <v>0</v>
      </c>
      <c r="C20" s="202"/>
      <c r="D20" s="191">
        <f t="shared" si="1"/>
        <v>0</v>
      </c>
      <c r="E20" s="192">
        <f>D20/($D26)</f>
        <v>0</v>
      </c>
    </row>
    <row r="21" spans="1:5">
      <c r="A21" s="188" t="s">
        <v>69</v>
      </c>
      <c r="B21" s="200">
        <f>'Federal Non-Assistance'!O15</f>
        <v>179788511</v>
      </c>
      <c r="C21" s="201">
        <f>'State Non-Assistance'!O15</f>
        <v>119341841</v>
      </c>
      <c r="D21" s="194">
        <f t="shared" si="1"/>
        <v>299130352</v>
      </c>
      <c r="E21" s="192">
        <f>D21/($D26)</f>
        <v>0.29534148286351902</v>
      </c>
    </row>
    <row r="22" spans="1:5" ht="39" thickBot="1">
      <c r="A22" s="203" t="s">
        <v>0</v>
      </c>
      <c r="B22" s="204">
        <f>B3+B8</f>
        <v>427834778</v>
      </c>
      <c r="C22" s="204">
        <f>C3+C8</f>
        <v>406238491</v>
      </c>
      <c r="D22" s="204">
        <f>B22+C22</f>
        <v>834073269</v>
      </c>
      <c r="E22" s="206">
        <f>D22/($D26)</f>
        <v>0.82350866248197641</v>
      </c>
    </row>
    <row r="23" spans="1:5" ht="36">
      <c r="A23" s="195" t="s">
        <v>142</v>
      </c>
      <c r="B23" s="207">
        <f>'Summary Federal Funds'!E15</f>
        <v>118525559</v>
      </c>
      <c r="C23" s="481"/>
      <c r="D23" s="198">
        <f>B23</f>
        <v>118525559</v>
      </c>
      <c r="E23" s="187">
        <f>D23/($D26)</f>
        <v>0.11702428094721566</v>
      </c>
    </row>
    <row r="24" spans="1:5" ht="36">
      <c r="A24" s="195" t="s">
        <v>143</v>
      </c>
      <c r="B24" s="209">
        <f>'Summary Federal Funds'!F15</f>
        <v>60229946</v>
      </c>
      <c r="C24" s="481"/>
      <c r="D24" s="198">
        <f>B24</f>
        <v>60229946</v>
      </c>
      <c r="E24" s="199">
        <f>D24/($D26)</f>
        <v>5.9467056570807891E-2</v>
      </c>
    </row>
    <row r="25" spans="1:5" ht="39" customHeight="1" thickBot="1">
      <c r="A25" s="211" t="s">
        <v>144</v>
      </c>
      <c r="B25" s="212">
        <f>B23+B24</f>
        <v>178755505</v>
      </c>
      <c r="C25" s="482"/>
      <c r="D25" s="212">
        <f>B25</f>
        <v>178755505</v>
      </c>
      <c r="E25" s="214">
        <f>D25/($D26)</f>
        <v>0.17649133751802357</v>
      </c>
    </row>
    <row r="26" spans="1:5" ht="33" thickTop="1" thickBot="1">
      <c r="A26" s="215" t="s">
        <v>145</v>
      </c>
      <c r="B26" s="216">
        <f>B22+B25</f>
        <v>606590283</v>
      </c>
      <c r="C26" s="216">
        <f>C22</f>
        <v>406238491</v>
      </c>
      <c r="D26" s="216">
        <f>B26+C26</f>
        <v>1012828774</v>
      </c>
      <c r="E26" s="218">
        <f>IF(D26/($D26)=SUM(E25,E22),SUM(E22,E25),"ERROR")</f>
        <v>1</v>
      </c>
    </row>
    <row r="27" spans="1:5" ht="32.25" thickBot="1">
      <c r="A27" s="219" t="s">
        <v>104</v>
      </c>
      <c r="B27" s="220">
        <f>'Summary Federal Funds'!I15</f>
        <v>25040217</v>
      </c>
      <c r="C27" s="484"/>
      <c r="D27" s="220">
        <f>B27</f>
        <v>25040217</v>
      </c>
      <c r="E27" s="222"/>
    </row>
    <row r="28" spans="1:5" ht="31.5">
      <c r="A28" s="223" t="s">
        <v>105</v>
      </c>
      <c r="B28" s="224">
        <f>'Summary Federal Funds'!J15</f>
        <v>109470548</v>
      </c>
      <c r="C28" s="225"/>
      <c r="D28" s="224">
        <f>B28</f>
        <v>109470548</v>
      </c>
      <c r="E28" s="226"/>
    </row>
  </sheetData>
  <mergeCells count="1">
    <mergeCell ref="A1:E1"/>
  </mergeCells>
  <pageMargins left="0.7" right="0.7" top="0.75" bottom="0.75" header="0.3" footer="0.3"/>
  <pageSetup scale="79"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E28" sqref="E28"/>
    </sheetView>
  </sheetViews>
  <sheetFormatPr defaultRowHeight="15"/>
  <cols>
    <col min="1" max="1" width="22.7109375" customWidth="1"/>
    <col min="2" max="5" width="32.7109375" customWidth="1"/>
  </cols>
  <sheetData>
    <row r="1" spans="1:5" ht="18.75" thickBot="1">
      <c r="A1" s="499" t="s">
        <v>156</v>
      </c>
      <c r="B1" s="500"/>
      <c r="C1" s="500"/>
      <c r="D1" s="500"/>
      <c r="E1" s="556"/>
    </row>
    <row r="2" spans="1:5" ht="31.5" thickBot="1">
      <c r="A2" s="179" t="s">
        <v>135</v>
      </c>
      <c r="B2" s="180" t="s">
        <v>136</v>
      </c>
      <c r="C2" s="181" t="s">
        <v>137</v>
      </c>
      <c r="D2" s="182" t="s">
        <v>138</v>
      </c>
      <c r="E2" s="183" t="s">
        <v>139</v>
      </c>
    </row>
    <row r="3" spans="1:5" ht="24">
      <c r="A3" s="184" t="s">
        <v>74</v>
      </c>
      <c r="B3" s="185">
        <f>IF(SUM(B4:B7)='Federal Assistance'!B16,'Federal Assistance'!B16,"ERROR")</f>
        <v>60829721</v>
      </c>
      <c r="C3" s="185">
        <f>IF(SUM(C4:C6)='State Assistance'!B16,'State Assistance'!B16,"ERROR")</f>
        <v>24990754</v>
      </c>
      <c r="D3" s="186">
        <f>B3+C3</f>
        <v>85820475</v>
      </c>
      <c r="E3" s="187">
        <f>D3/($D26)</f>
        <v>0.152840698289916</v>
      </c>
    </row>
    <row r="4" spans="1:5">
      <c r="A4" s="188" t="s">
        <v>62</v>
      </c>
      <c r="B4" s="189">
        <f>'Federal Assistance'!C16</f>
        <v>48354015</v>
      </c>
      <c r="C4" s="190">
        <f>'State Assistance'!C16</f>
        <v>2804767</v>
      </c>
      <c r="D4" s="191">
        <f>B4+C4</f>
        <v>51158782</v>
      </c>
      <c r="E4" s="192">
        <f>D4/($D26)</f>
        <v>9.1110471767274478E-2</v>
      </c>
    </row>
    <row r="5" spans="1:5">
      <c r="A5" s="188" t="s">
        <v>63</v>
      </c>
      <c r="B5" s="189">
        <f>'Federal Assistance'!D16</f>
        <v>0</v>
      </c>
      <c r="C5" s="190">
        <f>'State Assistance'!D16</f>
        <v>22182651</v>
      </c>
      <c r="D5" s="191">
        <f t="shared" ref="D5:D7" si="0">B5+C5</f>
        <v>22182651</v>
      </c>
      <c r="E5" s="192">
        <f>D5/($D26)</f>
        <v>3.9505862310381099E-2</v>
      </c>
    </row>
    <row r="6" spans="1:5" ht="19.5">
      <c r="A6" s="188" t="s">
        <v>75</v>
      </c>
      <c r="B6" s="189">
        <f>'Federal Assistance'!E16</f>
        <v>12475706</v>
      </c>
      <c r="C6" s="190">
        <f>'State Assistance'!E16</f>
        <v>3336</v>
      </c>
      <c r="D6" s="191">
        <f t="shared" si="0"/>
        <v>12479042</v>
      </c>
      <c r="E6" s="192">
        <f>D6/($D26)</f>
        <v>2.2224364212260418E-2</v>
      </c>
    </row>
    <row r="7" spans="1:5" ht="19.5">
      <c r="A7" s="188" t="s">
        <v>76</v>
      </c>
      <c r="B7" s="189">
        <f>'Federal Assistance'!F16</f>
        <v>0</v>
      </c>
      <c r="C7" s="193"/>
      <c r="D7" s="194">
        <f t="shared" si="0"/>
        <v>0</v>
      </c>
      <c r="E7" s="192">
        <f>D7/($D26)</f>
        <v>0</v>
      </c>
    </row>
    <row r="8" spans="1:5" ht="24">
      <c r="A8" s="195" t="s">
        <v>65</v>
      </c>
      <c r="B8" s="196">
        <f>IF(SUM(B9:B21)='Federal Non-Assistance'!B16,'Federal Non-Assistance'!B16,"ERROR")</f>
        <v>327304519</v>
      </c>
      <c r="C8" s="197">
        <f>IF(SUM(C9:C21)='State Non-Assistance'!B16,'State Non-Assistance'!B16,"ERROR")</f>
        <v>148377773</v>
      </c>
      <c r="D8" s="198">
        <f>B8+C8</f>
        <v>475682292</v>
      </c>
      <c r="E8" s="199">
        <f>D8/($D26)</f>
        <v>0.84715930171008402</v>
      </c>
    </row>
    <row r="9" spans="1:5" ht="19.5">
      <c r="A9" s="188" t="s">
        <v>78</v>
      </c>
      <c r="B9" s="200">
        <f>'Federal Non-Assistance'!C16</f>
        <v>21534843</v>
      </c>
      <c r="C9" s="201">
        <f>'State Non-Assistance'!C16</f>
        <v>1800358</v>
      </c>
      <c r="D9" s="191">
        <f t="shared" ref="D9:D21" si="1">B9+C9</f>
        <v>23335201</v>
      </c>
      <c r="E9" s="192">
        <f>D9/($D26)</f>
        <v>4.155847908760172E-2</v>
      </c>
    </row>
    <row r="10" spans="1:5">
      <c r="A10" s="188" t="s">
        <v>63</v>
      </c>
      <c r="B10" s="200">
        <f>'Federal Non-Assistance'!D16</f>
        <v>0</v>
      </c>
      <c r="C10" s="201">
        <f>'State Non-Assistance'!D16</f>
        <v>0</v>
      </c>
      <c r="D10" s="191">
        <f t="shared" si="1"/>
        <v>0</v>
      </c>
      <c r="E10" s="192">
        <f>D10/($D26)</f>
        <v>0</v>
      </c>
    </row>
    <row r="11" spans="1:5">
      <c r="A11" s="188" t="s">
        <v>64</v>
      </c>
      <c r="B11" s="200">
        <f>'Federal Non-Assistance'!E16</f>
        <v>0</v>
      </c>
      <c r="C11" s="201">
        <f>'State Non-Assistance'!E16</f>
        <v>1147768</v>
      </c>
      <c r="D11" s="191">
        <f t="shared" si="1"/>
        <v>1147768</v>
      </c>
      <c r="E11" s="192">
        <f>D11/($D26)</f>
        <v>2.0441003454574249E-3</v>
      </c>
    </row>
    <row r="12" spans="1:5" ht="19.5">
      <c r="A12" s="188" t="s">
        <v>79</v>
      </c>
      <c r="B12" s="200">
        <f>'Federal Non-Assistance'!F16</f>
        <v>0</v>
      </c>
      <c r="C12" s="201">
        <f>'State Non-Assistance'!F16</f>
        <v>0</v>
      </c>
      <c r="D12" s="191">
        <f t="shared" si="1"/>
        <v>0</v>
      </c>
      <c r="E12" s="192">
        <f>D12/($D26)</f>
        <v>0</v>
      </c>
    </row>
    <row r="13" spans="1:5">
      <c r="A13" s="188" t="s">
        <v>67</v>
      </c>
      <c r="B13" s="200">
        <f>'Federal Non-Assistance'!G16</f>
        <v>0</v>
      </c>
      <c r="C13" s="201">
        <f>'State Non-Assistance'!G16</f>
        <v>0</v>
      </c>
      <c r="D13" s="191">
        <f t="shared" si="1"/>
        <v>0</v>
      </c>
      <c r="E13" s="192">
        <f>D13/($D26)</f>
        <v>0</v>
      </c>
    </row>
    <row r="14" spans="1:5" ht="19.5">
      <c r="A14" s="188" t="s">
        <v>80</v>
      </c>
      <c r="B14" s="200">
        <f>'Federal Non-Assistance'!H16</f>
        <v>0</v>
      </c>
      <c r="C14" s="201">
        <f>'State Non-Assistance'!H16</f>
        <v>0</v>
      </c>
      <c r="D14" s="191">
        <f t="shared" si="1"/>
        <v>0</v>
      </c>
      <c r="E14" s="192">
        <f>D14/($D26)</f>
        <v>0</v>
      </c>
    </row>
    <row r="15" spans="1:5" ht="19.5">
      <c r="A15" s="188" t="s">
        <v>81</v>
      </c>
      <c r="B15" s="200">
        <f>'Federal Non-Assistance'!I16</f>
        <v>16889711</v>
      </c>
      <c r="C15" s="201">
        <f>'State Non-Assistance'!I16</f>
        <v>0</v>
      </c>
      <c r="D15" s="191">
        <f t="shared" si="1"/>
        <v>16889711</v>
      </c>
      <c r="E15" s="192">
        <f>D15/($D26)</f>
        <v>3.0079479554906627E-2</v>
      </c>
    </row>
    <row r="16" spans="1:5" ht="19.5">
      <c r="A16" s="188" t="s">
        <v>82</v>
      </c>
      <c r="B16" s="200">
        <f>'Federal Non-Assistance'!J16</f>
        <v>13717169</v>
      </c>
      <c r="C16" s="201">
        <f>'State Non-Assistance'!J16</f>
        <v>0</v>
      </c>
      <c r="D16" s="191">
        <f t="shared" si="1"/>
        <v>13717169</v>
      </c>
      <c r="E16" s="192">
        <f>D16/($D26)</f>
        <v>2.4429388074591624E-2</v>
      </c>
    </row>
    <row r="17" spans="1:5" ht="29.25">
      <c r="A17" s="188" t="s">
        <v>140</v>
      </c>
      <c r="B17" s="200">
        <f>'Federal Non-Assistance'!K16</f>
        <v>16430860</v>
      </c>
      <c r="C17" s="201">
        <f>'State Non-Assistance'!K16</f>
        <v>322300</v>
      </c>
      <c r="D17" s="191">
        <f t="shared" si="1"/>
        <v>16753160</v>
      </c>
      <c r="E17" s="192">
        <f>D17/($D26)</f>
        <v>2.9836291082782858E-2</v>
      </c>
    </row>
    <row r="18" spans="1:5">
      <c r="A18" s="188" t="s">
        <v>88</v>
      </c>
      <c r="B18" s="200">
        <f>'Federal Non-Assistance'!L16</f>
        <v>25203758</v>
      </c>
      <c r="C18" s="201">
        <f>'State Non-Assistance'!L16</f>
        <v>6132983</v>
      </c>
      <c r="D18" s="191">
        <f t="shared" si="1"/>
        <v>31336741</v>
      </c>
      <c r="E18" s="192">
        <f>D18/($D26)</f>
        <v>5.5808702720070477E-2</v>
      </c>
    </row>
    <row r="19" spans="1:5">
      <c r="A19" s="188" t="s">
        <v>68</v>
      </c>
      <c r="B19" s="200">
        <f>'Federal Non-Assistance'!M16</f>
        <v>619336</v>
      </c>
      <c r="C19" s="201">
        <f>'State Non-Assistance'!M16</f>
        <v>41052</v>
      </c>
      <c r="D19" s="191">
        <f t="shared" si="1"/>
        <v>660388</v>
      </c>
      <c r="E19" s="192">
        <f>D19/($D26)</f>
        <v>1.1761081846992929E-3</v>
      </c>
    </row>
    <row r="20" spans="1:5" ht="19.5">
      <c r="A20" s="188" t="s">
        <v>141</v>
      </c>
      <c r="B20" s="200">
        <f>'Federal Non-Assistance'!N16</f>
        <v>33148982</v>
      </c>
      <c r="C20" s="202"/>
      <c r="D20" s="191">
        <f t="shared" si="1"/>
        <v>33148982</v>
      </c>
      <c r="E20" s="192">
        <f>D20/($D26)</f>
        <v>5.903618637020893E-2</v>
      </c>
    </row>
    <row r="21" spans="1:5">
      <c r="A21" s="188" t="s">
        <v>69</v>
      </c>
      <c r="B21" s="200">
        <f>'Federal Non-Assistance'!O16</f>
        <v>199759860</v>
      </c>
      <c r="C21" s="201">
        <f>'State Non-Assistance'!O16</f>
        <v>138933312</v>
      </c>
      <c r="D21" s="191">
        <f t="shared" si="1"/>
        <v>338693172</v>
      </c>
      <c r="E21" s="192">
        <f>D21/($D26)</f>
        <v>0.60319056628976508</v>
      </c>
    </row>
    <row r="22" spans="1:5" ht="39" thickBot="1">
      <c r="A22" s="203" t="s">
        <v>0</v>
      </c>
      <c r="B22" s="204">
        <f>B3+B8</f>
        <v>388134240</v>
      </c>
      <c r="C22" s="204">
        <f>C3+C8</f>
        <v>173368527</v>
      </c>
      <c r="D22" s="204">
        <f>B22+C22</f>
        <v>561502767</v>
      </c>
      <c r="E22" s="206">
        <f>D22/($D26)</f>
        <v>1</v>
      </c>
    </row>
    <row r="23" spans="1:5" ht="36">
      <c r="A23" s="195" t="s">
        <v>142</v>
      </c>
      <c r="B23" s="207">
        <f>'Summary Federal Funds'!E16</f>
        <v>0</v>
      </c>
      <c r="C23" s="481"/>
      <c r="D23" s="198">
        <f>B23</f>
        <v>0</v>
      </c>
      <c r="E23" s="187">
        <f>D23/($D26)</f>
        <v>0</v>
      </c>
    </row>
    <row r="24" spans="1:5" ht="36">
      <c r="A24" s="195" t="s">
        <v>143</v>
      </c>
      <c r="B24" s="209">
        <f>'Summary Federal Funds'!F16</f>
        <v>0</v>
      </c>
      <c r="C24" s="481"/>
      <c r="D24" s="198">
        <f>B24</f>
        <v>0</v>
      </c>
      <c r="E24" s="199">
        <f>D24/($D26)</f>
        <v>0</v>
      </c>
    </row>
    <row r="25" spans="1:5" ht="39" customHeight="1" thickBot="1">
      <c r="A25" s="211" t="s">
        <v>144</v>
      </c>
      <c r="B25" s="212">
        <f>B23+B24</f>
        <v>0</v>
      </c>
      <c r="C25" s="482"/>
      <c r="D25" s="212">
        <f>B25</f>
        <v>0</v>
      </c>
      <c r="E25" s="214">
        <f>D25/($D26)</f>
        <v>0</v>
      </c>
    </row>
    <row r="26" spans="1:5" ht="33" thickTop="1" thickBot="1">
      <c r="A26" s="215" t="s">
        <v>145</v>
      </c>
      <c r="B26" s="216">
        <f>B22+B25</f>
        <v>388134240</v>
      </c>
      <c r="C26" s="216">
        <f>C22</f>
        <v>173368527</v>
      </c>
      <c r="D26" s="216">
        <f>B26+C26</f>
        <v>561502767</v>
      </c>
      <c r="E26" s="218">
        <f>IF(D26/($D26)=SUM(E25,E22),SUM(E22,E25),"ERROR")</f>
        <v>1</v>
      </c>
    </row>
    <row r="27" spans="1:5" ht="32.25" thickBot="1">
      <c r="A27" s="219" t="s">
        <v>104</v>
      </c>
      <c r="B27" s="220">
        <f>'Summary Federal Funds'!I16</f>
        <v>69277985</v>
      </c>
      <c r="C27" s="484"/>
      <c r="D27" s="220">
        <f>B27</f>
        <v>69277985</v>
      </c>
      <c r="E27" s="222"/>
    </row>
    <row r="28" spans="1:5" ht="31.5">
      <c r="A28" s="223" t="s">
        <v>105</v>
      </c>
      <c r="B28" s="224">
        <f>'Summary Federal Funds'!J16</f>
        <v>38332058</v>
      </c>
      <c r="C28" s="225"/>
      <c r="D28" s="224">
        <f>B28</f>
        <v>38332058</v>
      </c>
      <c r="E28" s="226"/>
    </row>
  </sheetData>
  <mergeCells count="1">
    <mergeCell ref="A1:E1"/>
  </mergeCells>
  <pageMargins left="0.7" right="0.7" top="0.75" bottom="0.75" header="0.3" footer="0.3"/>
  <pageSetup scale="79"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E28" sqref="E28"/>
    </sheetView>
  </sheetViews>
  <sheetFormatPr defaultRowHeight="15"/>
  <cols>
    <col min="1" max="1" width="22.7109375" customWidth="1"/>
    <col min="2" max="5" width="32.7109375" customWidth="1"/>
  </cols>
  <sheetData>
    <row r="1" spans="1:5" ht="18.75" thickBot="1">
      <c r="A1" s="499" t="s">
        <v>157</v>
      </c>
      <c r="B1" s="500"/>
      <c r="C1" s="500"/>
      <c r="D1" s="500"/>
      <c r="E1" s="556"/>
    </row>
    <row r="2" spans="1:5" ht="31.5" thickBot="1">
      <c r="A2" s="179" t="s">
        <v>135</v>
      </c>
      <c r="B2" s="180" t="s">
        <v>136</v>
      </c>
      <c r="C2" s="181" t="s">
        <v>137</v>
      </c>
      <c r="D2" s="182" t="s">
        <v>138</v>
      </c>
      <c r="E2" s="183" t="s">
        <v>139</v>
      </c>
    </row>
    <row r="3" spans="1:5" ht="24">
      <c r="A3" s="184" t="s">
        <v>74</v>
      </c>
      <c r="B3" s="185">
        <f>IF(SUM(B4:B7)='Federal Assistance'!B17,'Federal Assistance'!B17,"ERROR")</f>
        <v>38493318</v>
      </c>
      <c r="C3" s="185">
        <f>IF(SUM(C4:C6)='State Assistance'!B17,'State Assistance'!B17,"ERROR")</f>
        <v>39480658</v>
      </c>
      <c r="D3" s="186">
        <f>B3+C3</f>
        <v>77973976</v>
      </c>
      <c r="E3" s="187">
        <f>D3/($D26)</f>
        <v>0.22784232955298375</v>
      </c>
    </row>
    <row r="4" spans="1:5">
      <c r="A4" s="188" t="s">
        <v>62</v>
      </c>
      <c r="B4" s="189">
        <f>'Federal Assistance'!C17</f>
        <v>32974768</v>
      </c>
      <c r="C4" s="190">
        <f>'State Assistance'!C17</f>
        <v>38942381</v>
      </c>
      <c r="D4" s="191">
        <f>B4+C4</f>
        <v>71917149</v>
      </c>
      <c r="E4" s="192">
        <f>D4/($D26)</f>
        <v>0.2101440968326283</v>
      </c>
    </row>
    <row r="5" spans="1:5">
      <c r="A5" s="188" t="s">
        <v>63</v>
      </c>
      <c r="B5" s="189">
        <f>'Federal Assistance'!D17</f>
        <v>0</v>
      </c>
      <c r="C5" s="190">
        <f>'State Assistance'!D17</f>
        <v>0</v>
      </c>
      <c r="D5" s="191">
        <f t="shared" ref="D5:D7" si="0">B5+C5</f>
        <v>0</v>
      </c>
      <c r="E5" s="192">
        <f>D5/($D26)</f>
        <v>0</v>
      </c>
    </row>
    <row r="6" spans="1:5" ht="19.5">
      <c r="A6" s="188" t="s">
        <v>75</v>
      </c>
      <c r="B6" s="189">
        <f>'Federal Assistance'!E17</f>
        <v>673475</v>
      </c>
      <c r="C6" s="190">
        <f>'State Assistance'!E17</f>
        <v>538277</v>
      </c>
      <c r="D6" s="191">
        <f t="shared" si="0"/>
        <v>1211752</v>
      </c>
      <c r="E6" s="192">
        <f>D6/($D26)</f>
        <v>3.5407762010300358E-3</v>
      </c>
    </row>
    <row r="7" spans="1:5" ht="19.5">
      <c r="A7" s="188" t="s">
        <v>76</v>
      </c>
      <c r="B7" s="189">
        <f>'Federal Assistance'!F17</f>
        <v>4845075</v>
      </c>
      <c r="C7" s="193"/>
      <c r="D7" s="194">
        <f t="shared" si="0"/>
        <v>4845075</v>
      </c>
      <c r="E7" s="192">
        <f>D7/($D26)</f>
        <v>1.4157456519325406E-2</v>
      </c>
    </row>
    <row r="8" spans="1:5" ht="24">
      <c r="A8" s="195" t="s">
        <v>65</v>
      </c>
      <c r="B8" s="196">
        <f>IF(SUM(B9:B21)='Federal Non-Assistance'!B17,'Federal Non-Assistance'!B17,"ERROR")</f>
        <v>43737409</v>
      </c>
      <c r="C8" s="197">
        <f>IF(SUM(C9:C21)='State Non-Assistance'!B17,'State Non-Assistance'!B17,"ERROR")</f>
        <v>195626401</v>
      </c>
      <c r="D8" s="198">
        <f>B8+C8</f>
        <v>239363810</v>
      </c>
      <c r="E8" s="199">
        <f>D8/($D26)</f>
        <v>0.69942833338494614</v>
      </c>
    </row>
    <row r="9" spans="1:5" ht="19.5">
      <c r="A9" s="188" t="s">
        <v>78</v>
      </c>
      <c r="B9" s="200">
        <f>'Federal Non-Assistance'!C17</f>
        <v>14921862</v>
      </c>
      <c r="C9" s="201">
        <f>'State Non-Assistance'!C17</f>
        <v>118041527</v>
      </c>
      <c r="D9" s="194">
        <f t="shared" ref="D9:D21" si="1">B9+C9</f>
        <v>132963389</v>
      </c>
      <c r="E9" s="192">
        <f>D9/($D26)</f>
        <v>0.38852306691426863</v>
      </c>
    </row>
    <row r="10" spans="1:5">
      <c r="A10" s="188" t="s">
        <v>63</v>
      </c>
      <c r="B10" s="200">
        <f>'Federal Non-Assistance'!D17</f>
        <v>0</v>
      </c>
      <c r="C10" s="201">
        <f>'State Non-Assistance'!D17</f>
        <v>17166174</v>
      </c>
      <c r="D10" s="191">
        <f t="shared" si="1"/>
        <v>17166174</v>
      </c>
      <c r="E10" s="192">
        <f>D10/($D26)</f>
        <v>5.0160082559748673E-2</v>
      </c>
    </row>
    <row r="11" spans="1:5">
      <c r="A11" s="188" t="s">
        <v>64</v>
      </c>
      <c r="B11" s="200">
        <f>'Federal Non-Assistance'!E17</f>
        <v>873200</v>
      </c>
      <c r="C11" s="201">
        <f>'State Non-Assistance'!E17</f>
        <v>1018850</v>
      </c>
      <c r="D11" s="191">
        <f t="shared" si="1"/>
        <v>1892050</v>
      </c>
      <c r="E11" s="192">
        <f>D11/($D26)</f>
        <v>5.5286276491880179E-3</v>
      </c>
    </row>
    <row r="12" spans="1:5" ht="19.5">
      <c r="A12" s="188" t="s">
        <v>79</v>
      </c>
      <c r="B12" s="200">
        <f>'Federal Non-Assistance'!F17</f>
        <v>0</v>
      </c>
      <c r="C12" s="201">
        <f>'State Non-Assistance'!F17</f>
        <v>0</v>
      </c>
      <c r="D12" s="191">
        <f t="shared" si="1"/>
        <v>0</v>
      </c>
      <c r="E12" s="192">
        <f>D12/($D26)</f>
        <v>0</v>
      </c>
    </row>
    <row r="13" spans="1:5">
      <c r="A13" s="188" t="s">
        <v>67</v>
      </c>
      <c r="B13" s="200">
        <f>'Federal Non-Assistance'!G17</f>
        <v>0</v>
      </c>
      <c r="C13" s="201">
        <f>'State Non-Assistance'!G17</f>
        <v>0</v>
      </c>
      <c r="D13" s="191">
        <f t="shared" si="1"/>
        <v>0</v>
      </c>
      <c r="E13" s="192">
        <f>D13/($D26)</f>
        <v>0</v>
      </c>
    </row>
    <row r="14" spans="1:5" ht="19.5">
      <c r="A14" s="188" t="s">
        <v>80</v>
      </c>
      <c r="B14" s="200">
        <f>'Federal Non-Assistance'!H17</f>
        <v>0</v>
      </c>
      <c r="C14" s="201">
        <f>'State Non-Assistance'!H17</f>
        <v>0</v>
      </c>
      <c r="D14" s="191">
        <f t="shared" si="1"/>
        <v>0</v>
      </c>
      <c r="E14" s="192">
        <f>D14/($D26)</f>
        <v>0</v>
      </c>
    </row>
    <row r="15" spans="1:5" ht="19.5">
      <c r="A15" s="188" t="s">
        <v>81</v>
      </c>
      <c r="B15" s="200">
        <f>'Federal Non-Assistance'!I17</f>
        <v>1554717</v>
      </c>
      <c r="C15" s="201">
        <f>'State Non-Assistance'!I17</f>
        <v>8414870</v>
      </c>
      <c r="D15" s="191">
        <f t="shared" si="1"/>
        <v>9969587</v>
      </c>
      <c r="E15" s="192">
        <f>D15/($D26)</f>
        <v>2.9131436452094511E-2</v>
      </c>
    </row>
    <row r="16" spans="1:5" ht="19.5">
      <c r="A16" s="188" t="s">
        <v>82</v>
      </c>
      <c r="B16" s="200">
        <f>'Federal Non-Assistance'!J17</f>
        <v>18673878</v>
      </c>
      <c r="C16" s="201">
        <f>'State Non-Assistance'!J17</f>
        <v>22961666</v>
      </c>
      <c r="D16" s="191">
        <f t="shared" si="1"/>
        <v>41635544</v>
      </c>
      <c r="E16" s="192">
        <f>D16/($D26)</f>
        <v>0.12166032596780438</v>
      </c>
    </row>
    <row r="17" spans="1:5" ht="29.25">
      <c r="A17" s="188" t="s">
        <v>140</v>
      </c>
      <c r="B17" s="200">
        <f>'Federal Non-Assistance'!K17</f>
        <v>0</v>
      </c>
      <c r="C17" s="201">
        <f>'State Non-Assistance'!K17</f>
        <v>142375</v>
      </c>
      <c r="D17" s="191">
        <f t="shared" si="1"/>
        <v>142375</v>
      </c>
      <c r="E17" s="192">
        <f>D17/($D26)</f>
        <v>4.1602408052278958E-4</v>
      </c>
    </row>
    <row r="18" spans="1:5">
      <c r="A18" s="188" t="s">
        <v>88</v>
      </c>
      <c r="B18" s="200">
        <f>'Federal Non-Assistance'!L17</f>
        <v>5495088</v>
      </c>
      <c r="C18" s="201">
        <f>'State Non-Assistance'!L17</f>
        <v>4188223</v>
      </c>
      <c r="D18" s="191">
        <f t="shared" si="1"/>
        <v>9683311</v>
      </c>
      <c r="E18" s="192">
        <f>D18/($D26)</f>
        <v>2.8294929272633638E-2</v>
      </c>
    </row>
    <row r="19" spans="1:5">
      <c r="A19" s="188" t="s">
        <v>68</v>
      </c>
      <c r="B19" s="200">
        <f>'Federal Non-Assistance'!M17</f>
        <v>2218664</v>
      </c>
      <c r="C19" s="201">
        <f>'State Non-Assistance'!M17</f>
        <v>574718</v>
      </c>
      <c r="D19" s="191">
        <f t="shared" si="1"/>
        <v>2793382</v>
      </c>
      <c r="E19" s="192">
        <f>D19/($D26)</f>
        <v>8.162347168385679E-3</v>
      </c>
    </row>
    <row r="20" spans="1:5" ht="19.5">
      <c r="A20" s="188" t="s">
        <v>141</v>
      </c>
      <c r="B20" s="200">
        <f>'Federal Non-Assistance'!N17</f>
        <v>0</v>
      </c>
      <c r="C20" s="202"/>
      <c r="D20" s="191">
        <f t="shared" si="1"/>
        <v>0</v>
      </c>
      <c r="E20" s="192">
        <f>D20/($D26)</f>
        <v>0</v>
      </c>
    </row>
    <row r="21" spans="1:5">
      <c r="A21" s="188" t="s">
        <v>69</v>
      </c>
      <c r="B21" s="200">
        <f>'Federal Non-Assistance'!O17</f>
        <v>0</v>
      </c>
      <c r="C21" s="201">
        <f>'State Non-Assistance'!O17</f>
        <v>23117998</v>
      </c>
      <c r="D21" s="191">
        <f t="shared" si="1"/>
        <v>23117998</v>
      </c>
      <c r="E21" s="192">
        <f>D21/($D26)</f>
        <v>6.7551493320299832E-2</v>
      </c>
    </row>
    <row r="22" spans="1:5" ht="39" thickBot="1">
      <c r="A22" s="203" t="s">
        <v>0</v>
      </c>
      <c r="B22" s="204">
        <f>B3+B8</f>
        <v>82230727</v>
      </c>
      <c r="C22" s="204">
        <f>C3+C8</f>
        <v>235107059</v>
      </c>
      <c r="D22" s="204">
        <f>B22+C22</f>
        <v>317337786</v>
      </c>
      <c r="E22" s="206">
        <f>D22/($D26)</f>
        <v>0.92727066293792992</v>
      </c>
    </row>
    <row r="23" spans="1:5" ht="36">
      <c r="A23" s="195" t="s">
        <v>142</v>
      </c>
      <c r="B23" s="207">
        <f>'Summary Federal Funds'!E17</f>
        <v>15000000</v>
      </c>
      <c r="C23" s="481"/>
      <c r="D23" s="198">
        <f>B23</f>
        <v>15000000</v>
      </c>
      <c r="E23" s="187">
        <f>D23/($D26)</f>
        <v>4.3830456244718832E-2</v>
      </c>
    </row>
    <row r="24" spans="1:5" ht="36">
      <c r="A24" s="195" t="s">
        <v>143</v>
      </c>
      <c r="B24" s="209">
        <f>'Summary Federal Funds'!F17</f>
        <v>9890000</v>
      </c>
      <c r="C24" s="481"/>
      <c r="D24" s="198">
        <f>B24</f>
        <v>9890000</v>
      </c>
      <c r="E24" s="199">
        <f>D24/($D26)</f>
        <v>2.8898880817351282E-2</v>
      </c>
    </row>
    <row r="25" spans="1:5" ht="39" customHeight="1" thickBot="1">
      <c r="A25" s="211" t="s">
        <v>144</v>
      </c>
      <c r="B25" s="212">
        <f>B23+B24</f>
        <v>24890000</v>
      </c>
      <c r="C25" s="482"/>
      <c r="D25" s="212">
        <f>B25</f>
        <v>24890000</v>
      </c>
      <c r="E25" s="214">
        <f>D25/($D26)</f>
        <v>7.2729337062070118E-2</v>
      </c>
    </row>
    <row r="26" spans="1:5" ht="33" thickTop="1" thickBot="1">
      <c r="A26" s="215" t="s">
        <v>145</v>
      </c>
      <c r="B26" s="216">
        <f>B22+B25</f>
        <v>107120727</v>
      </c>
      <c r="C26" s="216">
        <f>C22</f>
        <v>235107059</v>
      </c>
      <c r="D26" s="216">
        <f>B26+C26</f>
        <v>342227786</v>
      </c>
      <c r="E26" s="218">
        <f>IF(D26/($D26)=SUM(E25,E22),SUM(E22,E25),"ERROR")</f>
        <v>1</v>
      </c>
    </row>
    <row r="27" spans="1:5" ht="32.25" thickBot="1">
      <c r="A27" s="219" t="s">
        <v>104</v>
      </c>
      <c r="B27" s="220">
        <f>'Summary Federal Funds'!I17</f>
        <v>11108683</v>
      </c>
      <c r="C27" s="221"/>
      <c r="D27" s="220">
        <f>B27</f>
        <v>11108683</v>
      </c>
      <c r="E27" s="222"/>
    </row>
    <row r="28" spans="1:5" ht="31.5">
      <c r="A28" s="223" t="s">
        <v>105</v>
      </c>
      <c r="B28" s="224">
        <f>'Summary Federal Funds'!J17</f>
        <v>7483021</v>
      </c>
      <c r="C28" s="225"/>
      <c r="D28" s="224">
        <f>B28</f>
        <v>7483021</v>
      </c>
      <c r="E28" s="226"/>
    </row>
  </sheetData>
  <mergeCells count="1">
    <mergeCell ref="A1:E1"/>
  </mergeCells>
  <pageMargins left="0.7" right="0.7" top="0.75" bottom="0.75" header="0.3" footer="0.3"/>
  <pageSetup scale="79"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E28" sqref="E28"/>
    </sheetView>
  </sheetViews>
  <sheetFormatPr defaultRowHeight="15"/>
  <cols>
    <col min="1" max="1" width="22.7109375" customWidth="1"/>
    <col min="2" max="5" width="32.7109375" customWidth="1"/>
  </cols>
  <sheetData>
    <row r="1" spans="1:5" ht="18.75" thickBot="1">
      <c r="A1" s="499" t="s">
        <v>158</v>
      </c>
      <c r="B1" s="500"/>
      <c r="C1" s="500"/>
      <c r="D1" s="500"/>
      <c r="E1" s="556"/>
    </row>
    <row r="2" spans="1:5" ht="31.5" thickBot="1">
      <c r="A2" s="179" t="s">
        <v>135</v>
      </c>
      <c r="B2" s="180" t="s">
        <v>136</v>
      </c>
      <c r="C2" s="181" t="s">
        <v>137</v>
      </c>
      <c r="D2" s="182" t="s">
        <v>138</v>
      </c>
      <c r="E2" s="183" t="s">
        <v>139</v>
      </c>
    </row>
    <row r="3" spans="1:5" ht="24">
      <c r="A3" s="184" t="s">
        <v>74</v>
      </c>
      <c r="B3" s="185">
        <f>IF(SUM(B4:B7)='Federal Assistance'!B18,'Federal Assistance'!B18,"ERROR")</f>
        <v>-310684</v>
      </c>
      <c r="C3" s="185">
        <f>IF(SUM(C4:C6)='State Assistance'!B18,'State Assistance'!B18,"ERROR")</f>
        <v>5045438</v>
      </c>
      <c r="D3" s="186">
        <f>B3+C3</f>
        <v>4734754</v>
      </c>
      <c r="E3" s="187">
        <f>D3/($D26)</f>
        <v>0.13260373497614045</v>
      </c>
    </row>
    <row r="4" spans="1:5">
      <c r="A4" s="188" t="s">
        <v>62</v>
      </c>
      <c r="B4" s="189">
        <f>'Federal Assistance'!C18</f>
        <v>-428199</v>
      </c>
      <c r="C4" s="190">
        <f>'State Assistance'!C18</f>
        <v>5045438</v>
      </c>
      <c r="D4" s="191">
        <f>B4+C4</f>
        <v>4617239</v>
      </c>
      <c r="E4" s="192">
        <f>D4/($D26)</f>
        <v>0.12931255492418398</v>
      </c>
    </row>
    <row r="5" spans="1:5">
      <c r="A5" s="188" t="s">
        <v>63</v>
      </c>
      <c r="B5" s="189">
        <f>'Federal Assistance'!D18</f>
        <v>0</v>
      </c>
      <c r="C5" s="190">
        <f>'State Assistance'!D18</f>
        <v>0</v>
      </c>
      <c r="D5" s="191">
        <f t="shared" ref="D5:D7" si="0">B5+C5</f>
        <v>0</v>
      </c>
      <c r="E5" s="192">
        <f>D5/($D26)</f>
        <v>0</v>
      </c>
    </row>
    <row r="6" spans="1:5" ht="19.5">
      <c r="A6" s="188" t="s">
        <v>75</v>
      </c>
      <c r="B6" s="189">
        <f>'Federal Assistance'!E18</f>
        <v>117515</v>
      </c>
      <c r="C6" s="190">
        <f>'State Assistance'!E18</f>
        <v>0</v>
      </c>
      <c r="D6" s="191">
        <f t="shared" si="0"/>
        <v>117515</v>
      </c>
      <c r="E6" s="192">
        <f>D6/($D26)</f>
        <v>3.2911800519564785E-3</v>
      </c>
    </row>
    <row r="7" spans="1:5" ht="19.5">
      <c r="A7" s="188" t="s">
        <v>76</v>
      </c>
      <c r="B7" s="189">
        <f>'Federal Assistance'!F18</f>
        <v>0</v>
      </c>
      <c r="C7" s="193"/>
      <c r="D7" s="194">
        <f t="shared" si="0"/>
        <v>0</v>
      </c>
      <c r="E7" s="192">
        <f>D7/($D26)</f>
        <v>0</v>
      </c>
    </row>
    <row r="8" spans="1:5" ht="24">
      <c r="A8" s="195" t="s">
        <v>65</v>
      </c>
      <c r="B8" s="196">
        <f>IF(SUM(B9:B21)='Federal Non-Assistance'!B18,'Federal Non-Assistance'!B18,"ERROR")</f>
        <v>13173369</v>
      </c>
      <c r="C8" s="197">
        <f>IF(SUM(C9:C21)='State Non-Assistance'!B18,'State Non-Assistance'!B18,"ERROR")</f>
        <v>7979941</v>
      </c>
      <c r="D8" s="198">
        <f>B8+C8</f>
        <v>21153310</v>
      </c>
      <c r="E8" s="199">
        <f>D8/($D26)</f>
        <v>0.59242949329746419</v>
      </c>
    </row>
    <row r="9" spans="1:5" ht="19.5">
      <c r="A9" s="188" t="s">
        <v>78</v>
      </c>
      <c r="B9" s="200">
        <f>'Federal Non-Assistance'!C18</f>
        <v>5957116</v>
      </c>
      <c r="C9" s="201">
        <f>'State Non-Assistance'!C18</f>
        <v>3161636</v>
      </c>
      <c r="D9" s="191">
        <f t="shared" ref="D9:D21" si="1">B9+C9</f>
        <v>9118752</v>
      </c>
      <c r="E9" s="192">
        <f>D9/($D26)</f>
        <v>0.25538403336712967</v>
      </c>
    </row>
    <row r="10" spans="1:5">
      <c r="A10" s="188" t="s">
        <v>63</v>
      </c>
      <c r="B10" s="200">
        <f>'Federal Non-Assistance'!D18</f>
        <v>0</v>
      </c>
      <c r="C10" s="201">
        <f>'State Non-Assistance'!D18</f>
        <v>1175820</v>
      </c>
      <c r="D10" s="191">
        <f t="shared" si="1"/>
        <v>1175820</v>
      </c>
      <c r="E10" s="192">
        <f>D10/($D26)</f>
        <v>3.2930564852924872E-2</v>
      </c>
    </row>
    <row r="11" spans="1:5">
      <c r="A11" s="188" t="s">
        <v>64</v>
      </c>
      <c r="B11" s="200">
        <f>'Federal Non-Assistance'!E18</f>
        <v>0</v>
      </c>
      <c r="C11" s="201">
        <f>'State Non-Assistance'!E18</f>
        <v>216256</v>
      </c>
      <c r="D11" s="191">
        <f t="shared" si="1"/>
        <v>216256</v>
      </c>
      <c r="E11" s="192">
        <f>D11/($D26)</f>
        <v>6.0565666792826468E-3</v>
      </c>
    </row>
    <row r="12" spans="1:5" ht="19.5">
      <c r="A12" s="188" t="s">
        <v>79</v>
      </c>
      <c r="B12" s="200">
        <f>'Federal Non-Assistance'!F18</f>
        <v>0</v>
      </c>
      <c r="C12" s="201">
        <f>'State Non-Assistance'!F18</f>
        <v>0</v>
      </c>
      <c r="D12" s="191">
        <f t="shared" si="1"/>
        <v>0</v>
      </c>
      <c r="E12" s="192">
        <f>D12/($D26)</f>
        <v>0</v>
      </c>
    </row>
    <row r="13" spans="1:5">
      <c r="A13" s="188" t="s">
        <v>67</v>
      </c>
      <c r="B13" s="200">
        <f>'Federal Non-Assistance'!G18</f>
        <v>0</v>
      </c>
      <c r="C13" s="201">
        <f>'State Non-Assistance'!G18</f>
        <v>0</v>
      </c>
      <c r="D13" s="191">
        <f t="shared" si="1"/>
        <v>0</v>
      </c>
      <c r="E13" s="192">
        <f>D13/($D26)</f>
        <v>0</v>
      </c>
    </row>
    <row r="14" spans="1:5" ht="19.5">
      <c r="A14" s="188" t="s">
        <v>80</v>
      </c>
      <c r="B14" s="200">
        <f>'Federal Non-Assistance'!H18</f>
        <v>0</v>
      </c>
      <c r="C14" s="201">
        <f>'State Non-Assistance'!H18</f>
        <v>0</v>
      </c>
      <c r="D14" s="191">
        <f t="shared" si="1"/>
        <v>0</v>
      </c>
      <c r="E14" s="192">
        <f>D14/($D26)</f>
        <v>0</v>
      </c>
    </row>
    <row r="15" spans="1:5" ht="19.5">
      <c r="A15" s="188" t="s">
        <v>81</v>
      </c>
      <c r="B15" s="200">
        <f>'Federal Non-Assistance'!I18</f>
        <v>-1134571</v>
      </c>
      <c r="C15" s="201">
        <f>'State Non-Assistance'!I18</f>
        <v>346343</v>
      </c>
      <c r="D15" s="191">
        <f t="shared" si="1"/>
        <v>-788228</v>
      </c>
      <c r="E15" s="192">
        <f>D15/($D26)</f>
        <v>-2.2075482023516581E-2</v>
      </c>
    </row>
    <row r="16" spans="1:5" ht="19.5">
      <c r="A16" s="188" t="s">
        <v>82</v>
      </c>
      <c r="B16" s="200">
        <f>'Federal Non-Assistance'!J18</f>
        <v>432310</v>
      </c>
      <c r="C16" s="201">
        <f>'State Non-Assistance'!J18</f>
        <v>0</v>
      </c>
      <c r="D16" s="191">
        <f t="shared" si="1"/>
        <v>432310</v>
      </c>
      <c r="E16" s="192">
        <f>D16/($D26)</f>
        <v>1.2107476052089566E-2</v>
      </c>
    </row>
    <row r="17" spans="1:5" ht="29.25">
      <c r="A17" s="188" t="s">
        <v>140</v>
      </c>
      <c r="B17" s="200">
        <f>'Federal Non-Assistance'!K18</f>
        <v>-3205412</v>
      </c>
      <c r="C17" s="201">
        <f>'State Non-Assistance'!K18</f>
        <v>0</v>
      </c>
      <c r="D17" s="191">
        <f t="shared" si="1"/>
        <v>-3205412</v>
      </c>
      <c r="E17" s="192">
        <f>D17/($D26)</f>
        <v>-8.9772267648401655E-2</v>
      </c>
    </row>
    <row r="18" spans="1:5">
      <c r="A18" s="188" t="s">
        <v>88</v>
      </c>
      <c r="B18" s="200">
        <f>'Federal Non-Assistance'!L18</f>
        <v>3305294</v>
      </c>
      <c r="C18" s="201">
        <f>'State Non-Assistance'!L18</f>
        <v>629810</v>
      </c>
      <c r="D18" s="191">
        <f t="shared" si="1"/>
        <v>3935104</v>
      </c>
      <c r="E18" s="192">
        <f>D18/($D26)</f>
        <v>0.1102083630785359</v>
      </c>
    </row>
    <row r="19" spans="1:5">
      <c r="A19" s="188" t="s">
        <v>68</v>
      </c>
      <c r="B19" s="200">
        <f>'Federal Non-Assistance'!M18</f>
        <v>-10456249</v>
      </c>
      <c r="C19" s="201">
        <f>'State Non-Assistance'!M18</f>
        <v>98967</v>
      </c>
      <c r="D19" s="191">
        <f t="shared" si="1"/>
        <v>-10357282</v>
      </c>
      <c r="E19" s="192">
        <f>D19/($D26)</f>
        <v>-0.29007088380962348</v>
      </c>
    </row>
    <row r="20" spans="1:5" ht="19.5">
      <c r="A20" s="188" t="s">
        <v>141</v>
      </c>
      <c r="B20" s="200">
        <f>'Federal Non-Assistance'!N18</f>
        <v>18072525</v>
      </c>
      <c r="C20" s="202"/>
      <c r="D20" s="191">
        <f t="shared" si="1"/>
        <v>18072525</v>
      </c>
      <c r="E20" s="192">
        <f>D20/($D26)</f>
        <v>0.5061475876993129</v>
      </c>
    </row>
    <row r="21" spans="1:5">
      <c r="A21" s="188" t="s">
        <v>69</v>
      </c>
      <c r="B21" s="200">
        <f>'Federal Non-Assistance'!O18</f>
        <v>202356</v>
      </c>
      <c r="C21" s="201">
        <f>'State Non-Assistance'!O18</f>
        <v>2351109</v>
      </c>
      <c r="D21" s="191">
        <f t="shared" si="1"/>
        <v>2553465</v>
      </c>
      <c r="E21" s="192">
        <f>D21/($D26)</f>
        <v>7.1513535049730251E-2</v>
      </c>
    </row>
    <row r="22" spans="1:5" ht="39" thickBot="1">
      <c r="A22" s="203" t="s">
        <v>0</v>
      </c>
      <c r="B22" s="204">
        <f>B3+B8</f>
        <v>12862685</v>
      </c>
      <c r="C22" s="205">
        <f>C3+C8</f>
        <v>13025379</v>
      </c>
      <c r="D22" s="204">
        <f>B22+C22</f>
        <v>25888064</v>
      </c>
      <c r="E22" s="206">
        <f>D22/($D26)</f>
        <v>0.72503322827360461</v>
      </c>
    </row>
    <row r="23" spans="1:5" ht="36">
      <c r="A23" s="195" t="s">
        <v>142</v>
      </c>
      <c r="B23" s="207">
        <f>'Summary Federal Funds'!E18</f>
        <v>6545316</v>
      </c>
      <c r="C23" s="208"/>
      <c r="D23" s="198">
        <f>B23</f>
        <v>6545316</v>
      </c>
      <c r="E23" s="187">
        <f>D23/($D26)</f>
        <v>0.18331118115093026</v>
      </c>
    </row>
    <row r="24" spans="1:5" ht="36">
      <c r="A24" s="195" t="s">
        <v>143</v>
      </c>
      <c r="B24" s="209">
        <f>'Summary Federal Funds'!F18</f>
        <v>3272658</v>
      </c>
      <c r="C24" s="210"/>
      <c r="D24" s="198">
        <f>B24</f>
        <v>3272658</v>
      </c>
      <c r="E24" s="199">
        <f>D24/($D26)</f>
        <v>9.1655590575465129E-2</v>
      </c>
    </row>
    <row r="25" spans="1:5" ht="39" customHeight="1" thickBot="1">
      <c r="A25" s="211" t="s">
        <v>144</v>
      </c>
      <c r="B25" s="212">
        <f>B23+B24</f>
        <v>9817974</v>
      </c>
      <c r="C25" s="213"/>
      <c r="D25" s="212">
        <f>B25</f>
        <v>9817974</v>
      </c>
      <c r="E25" s="214">
        <f>D25/($D26)</f>
        <v>0.27496677172639539</v>
      </c>
    </row>
    <row r="26" spans="1:5" ht="33" thickTop="1" thickBot="1">
      <c r="A26" s="215" t="s">
        <v>145</v>
      </c>
      <c r="B26" s="216">
        <f>B22+B25</f>
        <v>22680659</v>
      </c>
      <c r="C26" s="217">
        <f>C22</f>
        <v>13025379</v>
      </c>
      <c r="D26" s="216">
        <f>B26+C26</f>
        <v>35706038</v>
      </c>
      <c r="E26" s="218">
        <f>IF(D26/($D26)=SUM(E25,E22),SUM(E22,E25),"ERROR")</f>
        <v>1</v>
      </c>
    </row>
    <row r="27" spans="1:5" ht="32.25" thickBot="1">
      <c r="A27" s="219" t="s">
        <v>104</v>
      </c>
      <c r="B27" s="220">
        <f>'Summary Federal Funds'!I18</f>
        <v>30813259</v>
      </c>
      <c r="C27" s="221"/>
      <c r="D27" s="220">
        <f>B27</f>
        <v>30813259</v>
      </c>
      <c r="E27" s="222"/>
    </row>
    <row r="28" spans="1:5" ht="31.5">
      <c r="A28" s="223" t="s">
        <v>105</v>
      </c>
      <c r="B28" s="224">
        <f>'Summary Federal Funds'!J18</f>
        <v>0</v>
      </c>
      <c r="C28" s="225"/>
      <c r="D28" s="224">
        <f>B28</f>
        <v>0</v>
      </c>
      <c r="E28" s="226"/>
    </row>
  </sheetData>
  <mergeCells count="1">
    <mergeCell ref="A1:E1"/>
  </mergeCells>
  <pageMargins left="0.7" right="0.7" top="0.75" bottom="0.75" header="0.3" footer="0.3"/>
  <pageSetup scale="7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I29"/>
  <sheetViews>
    <sheetView workbookViewId="0">
      <selection activeCell="F31" sqref="F31"/>
    </sheetView>
  </sheetViews>
  <sheetFormatPr defaultRowHeight="15"/>
  <cols>
    <col min="1" max="1" width="22.7109375" customWidth="1"/>
    <col min="2" max="9" width="18.7109375" customWidth="1"/>
  </cols>
  <sheetData>
    <row r="1" spans="1:9" ht="40.5" customHeight="1" thickBot="1">
      <c r="A1" s="499" t="s">
        <v>223</v>
      </c>
      <c r="B1" s="500"/>
      <c r="C1" s="500"/>
      <c r="D1" s="500"/>
      <c r="E1" s="500"/>
      <c r="F1" s="500"/>
      <c r="G1" s="501"/>
      <c r="H1" s="502"/>
      <c r="I1" s="503"/>
    </row>
    <row r="2" spans="1:9" ht="33.75" customHeight="1" thickBot="1">
      <c r="A2" s="343" t="s">
        <v>135</v>
      </c>
      <c r="B2" s="504" t="s">
        <v>280</v>
      </c>
      <c r="C2" s="505"/>
      <c r="D2" s="504" t="s">
        <v>137</v>
      </c>
      <c r="E2" s="505"/>
      <c r="F2" s="504" t="s">
        <v>278</v>
      </c>
      <c r="G2" s="505"/>
      <c r="H2" s="506" t="s">
        <v>279</v>
      </c>
      <c r="I2" s="507"/>
    </row>
    <row r="3" spans="1:9" ht="15.75">
      <c r="A3" s="344"/>
      <c r="B3" s="345" t="s">
        <v>220</v>
      </c>
      <c r="C3" s="346" t="s">
        <v>224</v>
      </c>
      <c r="D3" s="347" t="s">
        <v>220</v>
      </c>
      <c r="E3" s="348" t="s">
        <v>224</v>
      </c>
      <c r="F3" s="345" t="s">
        <v>220</v>
      </c>
      <c r="G3" s="346" t="s">
        <v>224</v>
      </c>
      <c r="H3" s="345" t="s">
        <v>220</v>
      </c>
      <c r="I3" s="349" t="s">
        <v>224</v>
      </c>
    </row>
    <row r="4" spans="1:9" ht="24">
      <c r="A4" s="350" t="s">
        <v>74</v>
      </c>
      <c r="B4" s="351">
        <v>8110546093</v>
      </c>
      <c r="C4" s="351">
        <f>'Fed &amp; State by Category'!B3</f>
        <v>6448705694</v>
      </c>
      <c r="D4" s="306">
        <v>4142011405</v>
      </c>
      <c r="E4" s="306">
        <f>'Fed &amp; State by Category'!C3</f>
        <v>4682701982</v>
      </c>
      <c r="F4" s="196">
        <f>B4+D4</f>
        <v>12252557498</v>
      </c>
      <c r="G4" s="197">
        <f>IF((C4+E4)='Fed &amp; State by Category'!D3,'Fed &amp; State by Category'!D3,"ERROR")</f>
        <v>11131407676</v>
      </c>
      <c r="H4" s="319">
        <f t="shared" ref="H4:H27" si="0">F4/$F$27</f>
        <v>0.3417908554585547</v>
      </c>
      <c r="I4" s="352">
        <f>G4/$G$27</f>
        <v>0.33403133399680418</v>
      </c>
    </row>
    <row r="5" spans="1:9">
      <c r="A5" s="353" t="s">
        <v>62</v>
      </c>
      <c r="B5" s="354">
        <v>6888899018</v>
      </c>
      <c r="C5" s="351">
        <f>'Fed &amp; State by Category'!B4</f>
        <v>5254652818</v>
      </c>
      <c r="D5" s="355">
        <v>3810243024</v>
      </c>
      <c r="E5" s="306">
        <f>'Fed &amp; State by Category'!C4</f>
        <v>4349517973</v>
      </c>
      <c r="F5" s="200">
        <f t="shared" ref="F5:F22" si="1">B5+D5</f>
        <v>10699142042</v>
      </c>
      <c r="G5" s="197">
        <f>IF((C5+E5)='Fed &amp; State by Category'!D4,'Fed &amp; State by Category'!D4,"ERROR")</f>
        <v>9604170791</v>
      </c>
      <c r="H5" s="356">
        <f t="shared" si="0"/>
        <v>0.29845760052990433</v>
      </c>
      <c r="I5" s="357">
        <f t="shared" ref="I5:I27" si="2">G5/$G$27</f>
        <v>0.28820200235480731</v>
      </c>
    </row>
    <row r="6" spans="1:9">
      <c r="A6" s="353" t="s">
        <v>63</v>
      </c>
      <c r="B6" s="354">
        <v>302616191</v>
      </c>
      <c r="C6" s="351">
        <f>'Fed &amp; State by Category'!B5</f>
        <v>268016212</v>
      </c>
      <c r="D6" s="355">
        <v>265731332</v>
      </c>
      <c r="E6" s="306">
        <f>'Fed &amp; State by Category'!C5</f>
        <v>282642653</v>
      </c>
      <c r="F6" s="200">
        <f t="shared" si="1"/>
        <v>568347523</v>
      </c>
      <c r="G6" s="197">
        <f>IF((C6+E6)='Fed &amp; State by Category'!D5,'Fed &amp; State by Category'!D5,"ERROR")</f>
        <v>550658865</v>
      </c>
      <c r="H6" s="356">
        <f t="shared" si="0"/>
        <v>1.5854321525577763E-2</v>
      </c>
      <c r="I6" s="357">
        <f t="shared" si="2"/>
        <v>1.6524173815832498E-2</v>
      </c>
    </row>
    <row r="7" spans="1:9" ht="19.5">
      <c r="A7" s="353" t="s">
        <v>75</v>
      </c>
      <c r="B7" s="354">
        <v>279052633</v>
      </c>
      <c r="C7" s="351">
        <f>'Fed &amp; State by Category'!B6</f>
        <v>255879888</v>
      </c>
      <c r="D7" s="355">
        <v>66037049</v>
      </c>
      <c r="E7" s="306">
        <f>'Fed &amp; State by Category'!C6</f>
        <v>50541356</v>
      </c>
      <c r="F7" s="200">
        <f t="shared" si="1"/>
        <v>345089682</v>
      </c>
      <c r="G7" s="197">
        <f>IF((C7+E7)='Fed &amp; State by Category'!D6,'Fed &amp; State by Category'!D6,"ERROR")</f>
        <v>306421244</v>
      </c>
      <c r="H7" s="356">
        <f t="shared" si="0"/>
        <v>9.6264390222166665E-3</v>
      </c>
      <c r="I7" s="357">
        <f t="shared" si="2"/>
        <v>9.1950901339246053E-3</v>
      </c>
    </row>
    <row r="8" spans="1:9" ht="19.5">
      <c r="A8" s="353" t="s">
        <v>76</v>
      </c>
      <c r="B8" s="354">
        <v>639978251</v>
      </c>
      <c r="C8" s="351">
        <f>'Fed &amp; State by Category'!B7</f>
        <v>670156776</v>
      </c>
      <c r="D8" s="358"/>
      <c r="E8" s="358"/>
      <c r="F8" s="200">
        <f t="shared" si="1"/>
        <v>639978251</v>
      </c>
      <c r="G8" s="197">
        <f>IF((C8+E8)='Fed &amp; State by Category'!D7,'Fed &amp; State by Category'!D7,"ERROR")</f>
        <v>670156776</v>
      </c>
      <c r="H8" s="356">
        <f t="shared" si="0"/>
        <v>1.7852494380855968E-2</v>
      </c>
      <c r="I8" s="357">
        <f t="shared" si="2"/>
        <v>2.0110067692239778E-2</v>
      </c>
    </row>
    <row r="9" spans="1:9" ht="24">
      <c r="A9" s="350" t="s">
        <v>65</v>
      </c>
      <c r="B9" s="351">
        <v>9954183409</v>
      </c>
      <c r="C9" s="351">
        <f>'Fed &amp; State by Category'!B8</f>
        <v>8734643760</v>
      </c>
      <c r="D9" s="316">
        <v>11048735130</v>
      </c>
      <c r="E9" s="306">
        <f>'Fed &amp; State by Category'!C8</f>
        <v>10758066878</v>
      </c>
      <c r="F9" s="196">
        <f t="shared" si="1"/>
        <v>21002918539</v>
      </c>
      <c r="G9" s="197">
        <f>IF((C9+E9)='Fed &amp; State by Category'!D8,'Fed &amp; State by Category'!D8,"ERROR")</f>
        <v>19492710638</v>
      </c>
      <c r="H9" s="319">
        <f t="shared" si="0"/>
        <v>0.58588629318759944</v>
      </c>
      <c r="I9" s="352">
        <f t="shared" si="2"/>
        <v>0.584937352682117</v>
      </c>
    </row>
    <row r="10" spans="1:9" ht="19.5">
      <c r="A10" s="353" t="s">
        <v>78</v>
      </c>
      <c r="B10" s="354">
        <v>2578054024</v>
      </c>
      <c r="C10" s="351">
        <f>'Fed &amp; State by Category'!B9</f>
        <v>1927990980</v>
      </c>
      <c r="D10" s="355">
        <v>723495499</v>
      </c>
      <c r="E10" s="306">
        <f>'Fed &amp; State by Category'!C9</f>
        <v>720343007</v>
      </c>
      <c r="F10" s="200">
        <f t="shared" si="1"/>
        <v>3301549523</v>
      </c>
      <c r="G10" s="197">
        <f>IF((C10+E10)='Fed &amp; State by Category'!D9,'Fed &amp; State by Category'!D9,"ERROR")</f>
        <v>2648333987</v>
      </c>
      <c r="H10" s="356">
        <f t="shared" si="0"/>
        <v>9.2098277113912733E-2</v>
      </c>
      <c r="I10" s="357">
        <f t="shared" si="2"/>
        <v>7.9471218761845749E-2</v>
      </c>
    </row>
    <row r="11" spans="1:9">
      <c r="A11" s="353" t="s">
        <v>63</v>
      </c>
      <c r="B11" s="354">
        <v>1122963043</v>
      </c>
      <c r="C11" s="351">
        <f>'Fed &amp; State by Category'!B10</f>
        <v>1084113242</v>
      </c>
      <c r="D11" s="355">
        <v>2378059115</v>
      </c>
      <c r="E11" s="306">
        <f>'Fed &amp; State by Category'!C10</f>
        <v>2322993702</v>
      </c>
      <c r="F11" s="200">
        <f t="shared" si="1"/>
        <v>3501022158</v>
      </c>
      <c r="G11" s="197">
        <f>IF((C11+E11)='Fed &amp; State by Category'!D10,'Fed &amp; State by Category'!D10,"ERROR")</f>
        <v>3407106944</v>
      </c>
      <c r="H11" s="356">
        <f t="shared" si="0"/>
        <v>9.7662660106471705E-2</v>
      </c>
      <c r="I11" s="357">
        <f t="shared" si="2"/>
        <v>0.10224048123112645</v>
      </c>
    </row>
    <row r="12" spans="1:9">
      <c r="A12" s="353" t="s">
        <v>64</v>
      </c>
      <c r="B12" s="354">
        <v>166066092</v>
      </c>
      <c r="C12" s="351">
        <f>'Fed &amp; State by Category'!B11</f>
        <v>156056064</v>
      </c>
      <c r="D12" s="355">
        <v>42401587</v>
      </c>
      <c r="E12" s="306">
        <f>'Fed &amp; State by Category'!C11</f>
        <v>31401499</v>
      </c>
      <c r="F12" s="200">
        <f t="shared" si="1"/>
        <v>208467679</v>
      </c>
      <c r="G12" s="197">
        <f>IF((C12+E12)='Fed &amp; State by Category'!D11,'Fed &amp; State by Category'!D11,"ERROR")</f>
        <v>187457563</v>
      </c>
      <c r="H12" s="356">
        <f t="shared" si="0"/>
        <v>5.8153039765371428E-3</v>
      </c>
      <c r="I12" s="357">
        <f t="shared" si="2"/>
        <v>5.6252274338748206E-3</v>
      </c>
    </row>
    <row r="13" spans="1:9" ht="19.5">
      <c r="A13" s="353" t="s">
        <v>79</v>
      </c>
      <c r="B13" s="354">
        <v>2143068</v>
      </c>
      <c r="C13" s="351">
        <f>'Fed &amp; State by Category'!B12</f>
        <v>2126290</v>
      </c>
      <c r="D13" s="355">
        <v>541401</v>
      </c>
      <c r="E13" s="306">
        <f>'Fed &amp; State by Category'!C12</f>
        <v>851194</v>
      </c>
      <c r="F13" s="200">
        <f t="shared" si="1"/>
        <v>2684469</v>
      </c>
      <c r="G13" s="197">
        <f>IF((C13+E13)='Fed &amp; State by Category'!D12,'Fed &amp; State by Category'!D12,"ERROR")</f>
        <v>2977484</v>
      </c>
      <c r="H13" s="356">
        <f t="shared" si="0"/>
        <v>7.4884525627546734E-5</v>
      </c>
      <c r="I13" s="357">
        <f t="shared" si="2"/>
        <v>8.9348353903028897E-5</v>
      </c>
    </row>
    <row r="14" spans="1:9">
      <c r="A14" s="353" t="s">
        <v>67</v>
      </c>
      <c r="B14" s="354">
        <v>273140995</v>
      </c>
      <c r="C14" s="351">
        <f>'Fed &amp; State by Category'!B13</f>
        <v>157079151</v>
      </c>
      <c r="D14" s="355">
        <v>1931695332</v>
      </c>
      <c r="E14" s="306">
        <f>'Fed &amp; State by Category'!C13</f>
        <v>1847939785</v>
      </c>
      <c r="F14" s="200">
        <f t="shared" si="1"/>
        <v>2204836327</v>
      </c>
      <c r="G14" s="197">
        <f>IF((C14+E14)='Fed &amp; State by Category'!D13,'Fed &amp; State by Category'!D13,"ERROR")</f>
        <v>2005018936</v>
      </c>
      <c r="H14" s="356">
        <f t="shared" si="0"/>
        <v>6.1504946577433939E-2</v>
      </c>
      <c r="I14" s="357">
        <f t="shared" si="2"/>
        <v>6.016661767989432E-2</v>
      </c>
    </row>
    <row r="15" spans="1:9" ht="19.5">
      <c r="A15" s="353" t="s">
        <v>80</v>
      </c>
      <c r="B15" s="354">
        <v>0</v>
      </c>
      <c r="C15" s="351">
        <f>'Fed &amp; State by Category'!B14</f>
        <v>0</v>
      </c>
      <c r="D15" s="355">
        <v>548825752</v>
      </c>
      <c r="E15" s="306">
        <f>'Fed &amp; State by Category'!C14</f>
        <v>528810084</v>
      </c>
      <c r="F15" s="200">
        <f t="shared" si="1"/>
        <v>548825752</v>
      </c>
      <c r="G15" s="197">
        <f>IF((C15+E15)='Fed &amp; State by Category'!D14,'Fed &amp; State by Category'!D14,"ERROR")</f>
        <v>528810084</v>
      </c>
      <c r="H15" s="356">
        <f t="shared" si="0"/>
        <v>1.5309752539776622E-2</v>
      </c>
      <c r="I15" s="357">
        <f t="shared" si="2"/>
        <v>1.5868535492624795E-2</v>
      </c>
    </row>
    <row r="16" spans="1:9" ht="19.5">
      <c r="A16" s="353" t="s">
        <v>81</v>
      </c>
      <c r="B16" s="354">
        <v>502821850</v>
      </c>
      <c r="C16" s="351">
        <f>'Fed &amp; State by Category'!B15</f>
        <v>331410974</v>
      </c>
      <c r="D16" s="355">
        <v>585571245</v>
      </c>
      <c r="E16" s="306">
        <f>'Fed &amp; State by Category'!C15</f>
        <v>390766769</v>
      </c>
      <c r="F16" s="200">
        <f t="shared" si="1"/>
        <v>1088393095</v>
      </c>
      <c r="G16" s="197">
        <f>IF((C16+E16)='Fed &amp; State by Category'!D15,'Fed &amp; State by Category'!D15,"ERROR")</f>
        <v>722177743</v>
      </c>
      <c r="H16" s="356">
        <f t="shared" si="0"/>
        <v>3.0361237405003526E-2</v>
      </c>
      <c r="I16" s="357">
        <f t="shared" si="2"/>
        <v>2.1671113115118219E-2</v>
      </c>
    </row>
    <row r="17" spans="1:9" ht="19.5">
      <c r="A17" s="353" t="s">
        <v>82</v>
      </c>
      <c r="B17" s="354">
        <v>511551843</v>
      </c>
      <c r="C17" s="351">
        <f>'Fed &amp; State by Category'!B16</f>
        <v>418507687</v>
      </c>
      <c r="D17" s="355">
        <v>1431420860</v>
      </c>
      <c r="E17" s="306">
        <f>'Fed &amp; State by Category'!C16</f>
        <v>1543562600</v>
      </c>
      <c r="F17" s="200">
        <f t="shared" si="1"/>
        <v>1942972703</v>
      </c>
      <c r="G17" s="197">
        <f>IF((C17+E17)='Fed &amp; State by Category'!D16,'Fed &amp; State by Category'!D16,"ERROR")</f>
        <v>1962070287</v>
      </c>
      <c r="H17" s="356">
        <f t="shared" si="0"/>
        <v>5.4200137595713439E-2</v>
      </c>
      <c r="I17" s="357">
        <f t="shared" si="2"/>
        <v>5.8877814418312066E-2</v>
      </c>
    </row>
    <row r="18" spans="1:9" ht="29.25">
      <c r="A18" s="353" t="s">
        <v>89</v>
      </c>
      <c r="B18" s="354">
        <v>262040826</v>
      </c>
      <c r="C18" s="351">
        <f>'Fed &amp; State by Category'!B17</f>
        <v>267079277</v>
      </c>
      <c r="D18" s="355">
        <v>31428694</v>
      </c>
      <c r="E18" s="306">
        <f>'Fed &amp; State by Category'!C17</f>
        <v>32806130</v>
      </c>
      <c r="F18" s="200">
        <f t="shared" si="1"/>
        <v>293469520</v>
      </c>
      <c r="G18" s="197">
        <f>IF((C18+E18)='Fed &amp; State by Category'!D17,'Fed &amp; State by Category'!D17,"ERROR")</f>
        <v>299885407</v>
      </c>
      <c r="H18" s="356">
        <f t="shared" si="0"/>
        <v>8.1864703192116722E-3</v>
      </c>
      <c r="I18" s="357">
        <f t="shared" si="2"/>
        <v>8.9989627064292737E-3</v>
      </c>
    </row>
    <row r="19" spans="1:9">
      <c r="A19" s="353" t="s">
        <v>88</v>
      </c>
      <c r="B19" s="354">
        <v>1395729212</v>
      </c>
      <c r="C19" s="351">
        <f>'Fed &amp; State by Category'!B18</f>
        <v>1313374517</v>
      </c>
      <c r="D19" s="355">
        <v>834767005</v>
      </c>
      <c r="E19" s="306">
        <f>'Fed &amp; State by Category'!C18</f>
        <v>780512072</v>
      </c>
      <c r="F19" s="200">
        <f t="shared" si="1"/>
        <v>2230496217</v>
      </c>
      <c r="G19" s="197">
        <f>IF((C19+E19)='Fed &amp; State by Category'!D18,'Fed &amp; State by Category'!D18,"ERROR")</f>
        <v>2093886589</v>
      </c>
      <c r="H19" s="356">
        <f t="shared" si="0"/>
        <v>6.2220741280336091E-2</v>
      </c>
      <c r="I19" s="357">
        <f t="shared" si="2"/>
        <v>6.2833358629896252E-2</v>
      </c>
    </row>
    <row r="20" spans="1:9">
      <c r="A20" s="353" t="s">
        <v>68</v>
      </c>
      <c r="B20" s="354">
        <v>205936236</v>
      </c>
      <c r="C20" s="351">
        <f>'Fed &amp; State by Category'!B19</f>
        <v>162076546</v>
      </c>
      <c r="D20" s="355">
        <v>50350416</v>
      </c>
      <c r="E20" s="306">
        <f>'Fed &amp; State by Category'!C19</f>
        <v>48129036</v>
      </c>
      <c r="F20" s="200">
        <f t="shared" si="1"/>
        <v>256286652</v>
      </c>
      <c r="G20" s="197">
        <f>IF((C20+E20)='Fed &amp; State by Category'!D19,'Fed &amp; State by Category'!D19,"ERROR")</f>
        <v>210205582</v>
      </c>
      <c r="H20" s="356">
        <f t="shared" si="0"/>
        <v>7.1492367241685981E-3</v>
      </c>
      <c r="I20" s="357">
        <f t="shared" si="2"/>
        <v>6.3078500952240754E-3</v>
      </c>
    </row>
    <row r="21" spans="1:9" ht="19.5">
      <c r="A21" s="310" t="s">
        <v>141</v>
      </c>
      <c r="B21" s="354">
        <v>1060151464</v>
      </c>
      <c r="C21" s="351">
        <f>'Fed &amp; State by Category'!B20</f>
        <v>971928140</v>
      </c>
      <c r="D21" s="358"/>
      <c r="E21" s="358"/>
      <c r="F21" s="200">
        <f t="shared" si="1"/>
        <v>1060151464</v>
      </c>
      <c r="G21" s="197">
        <f>IF((C21+E21)='Fed &amp; State by Category'!D20,'Fed &amp; State by Category'!D20,"ERROR")</f>
        <v>971928140</v>
      </c>
      <c r="H21" s="356">
        <f t="shared" si="0"/>
        <v>2.9573423822360844E-2</v>
      </c>
      <c r="I21" s="357">
        <f t="shared" si="2"/>
        <v>2.9165624205212393E-2</v>
      </c>
    </row>
    <row r="22" spans="1:9">
      <c r="A22" s="353" t="s">
        <v>69</v>
      </c>
      <c r="B22" s="354">
        <v>1873584756</v>
      </c>
      <c r="C22" s="351">
        <f>'Fed &amp; State by Category'!B21</f>
        <v>1942900892</v>
      </c>
      <c r="D22" s="355">
        <v>2490178224</v>
      </c>
      <c r="E22" s="306">
        <f>'Fed &amp; State by Category'!C21</f>
        <v>2509951000</v>
      </c>
      <c r="F22" s="200">
        <f t="shared" si="1"/>
        <v>4363762980</v>
      </c>
      <c r="G22" s="197">
        <f>IF((C22+E22)='Fed &amp; State by Category'!D21,'Fed &amp; State by Category'!D21,"ERROR")</f>
        <v>4452851892</v>
      </c>
      <c r="H22" s="356">
        <f t="shared" si="0"/>
        <v>0.12172922120104561</v>
      </c>
      <c r="I22" s="357">
        <f t="shared" si="2"/>
        <v>0.13362120055865551</v>
      </c>
    </row>
    <row r="23" spans="1:9" ht="39" thickBot="1">
      <c r="A23" s="359" t="s">
        <v>0</v>
      </c>
      <c r="B23" s="360">
        <f t="shared" ref="B23" si="3">B9+B4</f>
        <v>18064729502</v>
      </c>
      <c r="C23" s="431">
        <f>'Fed &amp; State by Category'!B22</f>
        <v>15183349454</v>
      </c>
      <c r="D23" s="360">
        <f t="shared" ref="D23" si="4">D9+D4</f>
        <v>15190746535</v>
      </c>
      <c r="E23" s="323">
        <f>'Fed &amp; State by Category'!C22</f>
        <v>15440768860</v>
      </c>
      <c r="F23" s="204">
        <f t="shared" ref="F23" si="5">F9+F4</f>
        <v>33255476037</v>
      </c>
      <c r="G23" s="204">
        <f>IF((C23+E23)='Fed &amp; State by Category'!D22,'Fed &amp; State by Category'!D22,"ERROR")</f>
        <v>30624118314</v>
      </c>
      <c r="H23" s="361">
        <f t="shared" si="0"/>
        <v>0.92767714864615414</v>
      </c>
      <c r="I23" s="362">
        <f t="shared" si="2"/>
        <v>0.91896868667892118</v>
      </c>
    </row>
    <row r="24" spans="1:9" ht="48">
      <c r="A24" s="315" t="s">
        <v>221</v>
      </c>
      <c r="B24" s="363">
        <v>1372705892</v>
      </c>
      <c r="C24" s="186">
        <f>'Fed &amp; State by Category'!B23</f>
        <v>1564877339</v>
      </c>
      <c r="D24" s="364"/>
      <c r="E24" s="432"/>
      <c r="F24" s="196">
        <f>B24+D24</f>
        <v>1372705892</v>
      </c>
      <c r="G24" s="185">
        <f>IF((C24+E24)='Fed &amp; State by Category'!D23,'Fed &amp; State by Category'!D23,"ERROR")</f>
        <v>1564877339</v>
      </c>
      <c r="H24" s="365">
        <f t="shared" si="0"/>
        <v>3.8292276628472295E-2</v>
      </c>
      <c r="I24" s="366">
        <f t="shared" si="2"/>
        <v>4.6958846563004919E-2</v>
      </c>
    </row>
    <row r="25" spans="1:9" ht="36">
      <c r="A25" s="315" t="s">
        <v>143</v>
      </c>
      <c r="B25" s="424">
        <v>1219931917</v>
      </c>
      <c r="C25" s="197">
        <f>'Fed &amp; State by Category'!B24</f>
        <v>1135445928</v>
      </c>
      <c r="D25" s="364"/>
      <c r="E25" s="358"/>
      <c r="F25" s="196">
        <f>B25+D25</f>
        <v>1219931917</v>
      </c>
      <c r="G25" s="197">
        <f>IF((C25+E25)='Fed &amp; State by Category'!D24,'Fed &amp; State by Category'!D24,"ERROR")</f>
        <v>1135445928</v>
      </c>
      <c r="H25" s="319">
        <f t="shared" si="0"/>
        <v>3.4030574725373519E-2</v>
      </c>
      <c r="I25" s="352">
        <f t="shared" si="2"/>
        <v>3.4072466758073953E-2</v>
      </c>
    </row>
    <row r="26" spans="1:9" ht="39" customHeight="1" thickBot="1">
      <c r="A26" s="367" t="s">
        <v>144</v>
      </c>
      <c r="B26" s="425">
        <f>B24+B25</f>
        <v>2592637809</v>
      </c>
      <c r="C26" s="437">
        <f>'Fed &amp; State by Category'!B25</f>
        <v>2700323267</v>
      </c>
      <c r="D26" s="368"/>
      <c r="E26" s="438"/>
      <c r="F26" s="425">
        <f>B26+D26</f>
        <v>2592637809</v>
      </c>
      <c r="G26" s="437">
        <f>IF((C26+E26)='Fed &amp; State by Category'!D25,'Fed &amp; State by Category'!D25,"ERROR")</f>
        <v>2700323267</v>
      </c>
      <c r="H26" s="369">
        <f t="shared" si="0"/>
        <v>7.2322851353845821E-2</v>
      </c>
      <c r="I26" s="370">
        <f t="shared" si="2"/>
        <v>8.1031313321078879E-2</v>
      </c>
    </row>
    <row r="27" spans="1:9" ht="33" thickTop="1" thickBot="1">
      <c r="A27" s="371" t="s">
        <v>222</v>
      </c>
      <c r="B27" s="426">
        <f>B23+B26</f>
        <v>20657367311</v>
      </c>
      <c r="C27" s="426">
        <f>'Fed &amp; State by Category'!B26</f>
        <v>17883672721</v>
      </c>
      <c r="D27" s="372">
        <f>D23+D26</f>
        <v>15190746535</v>
      </c>
      <c r="E27" s="439">
        <f>'Fed &amp; State by Category'!C26</f>
        <v>15440768860</v>
      </c>
      <c r="F27" s="426">
        <f>B27+D27</f>
        <v>35848113846</v>
      </c>
      <c r="G27" s="441">
        <f>IF((C27+E27)='Fed &amp; State by Category'!D26,'Fed &amp; State by Category'!D26,"ERROR")</f>
        <v>33324441581</v>
      </c>
      <c r="H27" s="373">
        <f t="shared" si="0"/>
        <v>1</v>
      </c>
      <c r="I27" s="374">
        <f t="shared" si="2"/>
        <v>1</v>
      </c>
    </row>
    <row r="28" spans="1:9" ht="32.25" thickBot="1">
      <c r="A28" s="473" t="s">
        <v>104</v>
      </c>
      <c r="B28" s="427">
        <v>1873407812</v>
      </c>
      <c r="C28" s="440">
        <f>'Fed &amp; State by Category'!B27</f>
        <v>1074584456</v>
      </c>
      <c r="D28" s="428"/>
      <c r="E28" s="436"/>
      <c r="F28" s="418">
        <v>1873407812</v>
      </c>
      <c r="G28" s="442">
        <f>IF((C28+E28)='Fed &amp; State by Category'!D27,'Fed &amp; State by Category'!D27,"ERROR")</f>
        <v>1074584456</v>
      </c>
      <c r="H28" s="420"/>
      <c r="I28" s="421"/>
    </row>
    <row r="29" spans="1:9" ht="31.5">
      <c r="A29" s="474" t="s">
        <v>105</v>
      </c>
      <c r="B29" s="375">
        <v>2065676671</v>
      </c>
      <c r="C29" s="434">
        <f>'Fed &amp; State by Category'!B28</f>
        <v>1854997239</v>
      </c>
      <c r="D29" s="429"/>
      <c r="E29" s="435"/>
      <c r="F29" s="430">
        <v>2065676671</v>
      </c>
      <c r="G29" s="433">
        <f>IF((C29+E29)='Fed &amp; State by Category'!D28,'Fed &amp; State by Category'!D28,"ERROR")</f>
        <v>1854997239</v>
      </c>
      <c r="H29" s="422"/>
      <c r="I29" s="423"/>
    </row>
  </sheetData>
  <mergeCells count="5">
    <mergeCell ref="A1:I1"/>
    <mergeCell ref="B2:C2"/>
    <mergeCell ref="D2:E2"/>
    <mergeCell ref="F2:G2"/>
    <mergeCell ref="H2:I2"/>
  </mergeCells>
  <pageMargins left="0.7" right="0.7" top="0.75" bottom="0.75" header="0.3" footer="0.3"/>
  <pageSetup scale="70" orientation="landscape"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E28" sqref="E28"/>
    </sheetView>
  </sheetViews>
  <sheetFormatPr defaultRowHeight="15"/>
  <cols>
    <col min="1" max="1" width="22.7109375" customWidth="1"/>
    <col min="2" max="5" width="32.7109375" customWidth="1"/>
  </cols>
  <sheetData>
    <row r="1" spans="1:5" ht="18.75" thickBot="1">
      <c r="A1" s="499" t="s">
        <v>159</v>
      </c>
      <c r="B1" s="500"/>
      <c r="C1" s="500"/>
      <c r="D1" s="500"/>
      <c r="E1" s="556"/>
    </row>
    <row r="2" spans="1:5" ht="31.5" thickBot="1">
      <c r="A2" s="179" t="s">
        <v>135</v>
      </c>
      <c r="B2" s="180" t="s">
        <v>136</v>
      </c>
      <c r="C2" s="181" t="s">
        <v>137</v>
      </c>
      <c r="D2" s="182" t="s">
        <v>138</v>
      </c>
      <c r="E2" s="183" t="s">
        <v>139</v>
      </c>
    </row>
    <row r="3" spans="1:5" ht="24">
      <c r="A3" s="184" t="s">
        <v>74</v>
      </c>
      <c r="B3" s="185">
        <f>IF(SUM(B4:B7)='Federal Assistance'!B19,'Federal Assistance'!B19,"ERROR")</f>
        <v>72449064</v>
      </c>
      <c r="C3" s="185">
        <f>IF(SUM(C4:C6)='State Assistance'!B19,'State Assistance'!B19,"ERROR")</f>
        <v>38143840</v>
      </c>
      <c r="D3" s="186">
        <f>B3+C3</f>
        <v>110592904</v>
      </c>
      <c r="E3" s="187">
        <f>D3/($D26)</f>
        <v>8.3848177305741789E-2</v>
      </c>
    </row>
    <row r="4" spans="1:5">
      <c r="A4" s="188" t="s">
        <v>62</v>
      </c>
      <c r="B4" s="189">
        <f>'Federal Assistance'!C19</f>
        <v>68486978</v>
      </c>
      <c r="C4" s="190">
        <f>'State Assistance'!C19</f>
        <v>37958494</v>
      </c>
      <c r="D4" s="191">
        <f>B4+C4</f>
        <v>106445472</v>
      </c>
      <c r="E4" s="192">
        <f>D4/($D26)</f>
        <v>8.0703720463379577E-2</v>
      </c>
    </row>
    <row r="5" spans="1:5">
      <c r="A5" s="188" t="s">
        <v>63</v>
      </c>
      <c r="B5" s="189">
        <f>'Federal Assistance'!D19</f>
        <v>0</v>
      </c>
      <c r="C5" s="190">
        <f>'State Assistance'!D19</f>
        <v>0</v>
      </c>
      <c r="D5" s="191">
        <f t="shared" ref="D5:D7" si="0">B5+C5</f>
        <v>0</v>
      </c>
      <c r="E5" s="192">
        <f>D5/($D26)</f>
        <v>0</v>
      </c>
    </row>
    <row r="6" spans="1:5" ht="19.5">
      <c r="A6" s="188" t="s">
        <v>75</v>
      </c>
      <c r="B6" s="189">
        <f>'Federal Assistance'!E19</f>
        <v>3962086</v>
      </c>
      <c r="C6" s="190">
        <f>'State Assistance'!E19</f>
        <v>185346</v>
      </c>
      <c r="D6" s="191">
        <f t="shared" si="0"/>
        <v>4147432</v>
      </c>
      <c r="E6" s="192">
        <f>D6/($D26)</f>
        <v>3.1444568423622124E-3</v>
      </c>
    </row>
    <row r="7" spans="1:5" ht="19.5">
      <c r="A7" s="188" t="s">
        <v>76</v>
      </c>
      <c r="B7" s="189">
        <f>'Federal Assistance'!F19</f>
        <v>0</v>
      </c>
      <c r="C7" s="193"/>
      <c r="D7" s="194">
        <f t="shared" si="0"/>
        <v>0</v>
      </c>
      <c r="E7" s="192">
        <f>D7/($D26)</f>
        <v>0</v>
      </c>
    </row>
    <row r="8" spans="1:5" ht="24">
      <c r="A8" s="195" t="s">
        <v>65</v>
      </c>
      <c r="B8" s="196">
        <f>IF(SUM(B9:B21)='Federal Non-Assistance'!B19,'Federal Non-Assistance'!B19,"ERROR")</f>
        <v>532398773</v>
      </c>
      <c r="C8" s="197">
        <f>IF(SUM(C9:C21)='State Non-Assistance'!B19,'State Non-Assistance'!B19,"ERROR")</f>
        <v>668058970</v>
      </c>
      <c r="D8" s="198">
        <f>B8+C8</f>
        <v>1200457743</v>
      </c>
      <c r="E8" s="199">
        <f>D8/($D26)</f>
        <v>0.91015056158679597</v>
      </c>
    </row>
    <row r="9" spans="1:5" ht="19.5">
      <c r="A9" s="188" t="s">
        <v>78</v>
      </c>
      <c r="B9" s="200">
        <f>'Federal Non-Assistance'!C19</f>
        <v>68294932</v>
      </c>
      <c r="C9" s="201">
        <f>'State Non-Assistance'!C19</f>
        <v>111887482</v>
      </c>
      <c r="D9" s="191">
        <f t="shared" ref="D9:D21" si="1">B9+C9</f>
        <v>180182414</v>
      </c>
      <c r="E9" s="192">
        <f>D9/($D26)</f>
        <v>0.13660882796285531</v>
      </c>
    </row>
    <row r="10" spans="1:5">
      <c r="A10" s="188" t="s">
        <v>63</v>
      </c>
      <c r="B10" s="200">
        <f>'Federal Non-Assistance'!D19</f>
        <v>132805678</v>
      </c>
      <c r="C10" s="201">
        <f>'State Non-Assistance'!D19</f>
        <v>476606728</v>
      </c>
      <c r="D10" s="191">
        <f t="shared" si="1"/>
        <v>609412406</v>
      </c>
      <c r="E10" s="192">
        <f>D10/($D26)</f>
        <v>0.46203795743175985</v>
      </c>
    </row>
    <row r="11" spans="1:5">
      <c r="A11" s="188" t="s">
        <v>64</v>
      </c>
      <c r="B11" s="200">
        <f>'Federal Non-Assistance'!E19</f>
        <v>470102</v>
      </c>
      <c r="C11" s="201">
        <f>'State Non-Assistance'!E19</f>
        <v>18497</v>
      </c>
      <c r="D11" s="191">
        <f t="shared" si="1"/>
        <v>488599</v>
      </c>
      <c r="E11" s="192">
        <f>D11/($D26)</f>
        <v>3.7044090625749492E-4</v>
      </c>
    </row>
    <row r="12" spans="1:5" ht="19.5">
      <c r="A12" s="188" t="s">
        <v>79</v>
      </c>
      <c r="B12" s="200">
        <f>'Federal Non-Assistance'!F19</f>
        <v>0</v>
      </c>
      <c r="C12" s="201">
        <f>'State Non-Assistance'!F19</f>
        <v>0</v>
      </c>
      <c r="D12" s="191">
        <f t="shared" si="1"/>
        <v>0</v>
      </c>
      <c r="E12" s="192">
        <f>D12/($D26)</f>
        <v>0</v>
      </c>
    </row>
    <row r="13" spans="1:5">
      <c r="A13" s="188" t="s">
        <v>67</v>
      </c>
      <c r="B13" s="200">
        <f>'Federal Non-Assistance'!G19</f>
        <v>16496030</v>
      </c>
      <c r="C13" s="201">
        <f>'State Non-Assistance'!G19</f>
        <v>0</v>
      </c>
      <c r="D13" s="191">
        <f t="shared" si="1"/>
        <v>16496030</v>
      </c>
      <c r="E13" s="192">
        <f>D13/($D26)</f>
        <v>1.2506788394677074E-2</v>
      </c>
    </row>
    <row r="14" spans="1:5" ht="19.5">
      <c r="A14" s="188" t="s">
        <v>80</v>
      </c>
      <c r="B14" s="200">
        <f>'Federal Non-Assistance'!H19</f>
        <v>0</v>
      </c>
      <c r="C14" s="201">
        <f>'State Non-Assistance'!H19</f>
        <v>0</v>
      </c>
      <c r="D14" s="191">
        <f t="shared" si="1"/>
        <v>0</v>
      </c>
      <c r="E14" s="192">
        <f>D14/($D26)</f>
        <v>0</v>
      </c>
    </row>
    <row r="15" spans="1:5" ht="19.5">
      <c r="A15" s="188" t="s">
        <v>81</v>
      </c>
      <c r="B15" s="200">
        <f>'Federal Non-Assistance'!I19</f>
        <v>2418382</v>
      </c>
      <c r="C15" s="201">
        <f>'State Non-Assistance'!I19</f>
        <v>0</v>
      </c>
      <c r="D15" s="191">
        <f t="shared" si="1"/>
        <v>2418382</v>
      </c>
      <c r="E15" s="192">
        <f>D15/($D26)</f>
        <v>1.8335437030301189E-3</v>
      </c>
    </row>
    <row r="16" spans="1:5" ht="19.5">
      <c r="A16" s="188" t="s">
        <v>82</v>
      </c>
      <c r="B16" s="200">
        <f>'Federal Non-Assistance'!J19</f>
        <v>0</v>
      </c>
      <c r="C16" s="201">
        <f>'State Non-Assistance'!J19</f>
        <v>0</v>
      </c>
      <c r="D16" s="191">
        <f t="shared" si="1"/>
        <v>0</v>
      </c>
      <c r="E16" s="192">
        <f>D16/($D26)</f>
        <v>0</v>
      </c>
    </row>
    <row r="17" spans="1:5" ht="29.25">
      <c r="A17" s="188" t="s">
        <v>140</v>
      </c>
      <c r="B17" s="200">
        <f>'Federal Non-Assistance'!K19</f>
        <v>0</v>
      </c>
      <c r="C17" s="201">
        <f>'State Non-Assistance'!K19</f>
        <v>0</v>
      </c>
      <c r="D17" s="191">
        <f t="shared" si="1"/>
        <v>0</v>
      </c>
      <c r="E17" s="192">
        <f>D17/($D26)</f>
        <v>0</v>
      </c>
    </row>
    <row r="18" spans="1:5">
      <c r="A18" s="188" t="s">
        <v>88</v>
      </c>
      <c r="B18" s="200">
        <f>'Federal Non-Assistance'!L19</f>
        <v>23137518</v>
      </c>
      <c r="C18" s="201">
        <f>'State Non-Assistance'!L19</f>
        <v>8602756</v>
      </c>
      <c r="D18" s="191">
        <f>B18+C18</f>
        <v>31740274</v>
      </c>
      <c r="E18" s="192">
        <f>D18/($D26)</f>
        <v>2.4064510703913029E-2</v>
      </c>
    </row>
    <row r="19" spans="1:5">
      <c r="A19" s="188" t="s">
        <v>68</v>
      </c>
      <c r="B19" s="200">
        <f>'Federal Non-Assistance'!M19</f>
        <v>1206822</v>
      </c>
      <c r="C19" s="201">
        <f>'State Non-Assistance'!M19</f>
        <v>621668</v>
      </c>
      <c r="D19" s="191">
        <f t="shared" si="1"/>
        <v>1828490</v>
      </c>
      <c r="E19" s="192">
        <f>D19/($D26)</f>
        <v>1.3863055239220032E-3</v>
      </c>
    </row>
    <row r="20" spans="1:5" ht="19.5">
      <c r="A20" s="188" t="s">
        <v>141</v>
      </c>
      <c r="B20" s="200">
        <f>'Federal Non-Assistance'!N19</f>
        <v>243096186</v>
      </c>
      <c r="C20" s="202"/>
      <c r="D20" s="194">
        <f t="shared" si="1"/>
        <v>243096186</v>
      </c>
      <c r="E20" s="192">
        <f>D20/($D26)</f>
        <v>0.18430813703994595</v>
      </c>
    </row>
    <row r="21" spans="1:5">
      <c r="A21" s="188" t="s">
        <v>69</v>
      </c>
      <c r="B21" s="200">
        <f>'Federal Non-Assistance'!O19</f>
        <v>44473123</v>
      </c>
      <c r="C21" s="200">
        <f>'State Non-Assistance'!O19</f>
        <v>70321839</v>
      </c>
      <c r="D21" s="191">
        <f t="shared" si="1"/>
        <v>114794962</v>
      </c>
      <c r="E21" s="192">
        <f>D21/($D26)</f>
        <v>8.7034049920435147E-2</v>
      </c>
    </row>
    <row r="22" spans="1:5" ht="39" thickBot="1">
      <c r="A22" s="203" t="s">
        <v>0</v>
      </c>
      <c r="B22" s="204">
        <f>B3+B8</f>
        <v>604847837</v>
      </c>
      <c r="C22" s="204">
        <f>C3+C8</f>
        <v>706202810</v>
      </c>
      <c r="D22" s="204">
        <f>B22+C22</f>
        <v>1311050647</v>
      </c>
      <c r="E22" s="206">
        <f>D22/($D26)</f>
        <v>0.99399873889253776</v>
      </c>
    </row>
    <row r="23" spans="1:5" ht="36">
      <c r="A23" s="195" t="s">
        <v>142</v>
      </c>
      <c r="B23" s="207">
        <f>'Summary Federal Funds'!E19</f>
        <v>0</v>
      </c>
      <c r="C23" s="481"/>
      <c r="D23" s="198">
        <f>B23</f>
        <v>0</v>
      </c>
      <c r="E23" s="187">
        <f>D23/($D26)</f>
        <v>0</v>
      </c>
    </row>
    <row r="24" spans="1:5" ht="36">
      <c r="A24" s="195" t="s">
        <v>143</v>
      </c>
      <c r="B24" s="209">
        <f>'Summary Federal Funds'!F19</f>
        <v>7915460</v>
      </c>
      <c r="C24" s="481"/>
      <c r="D24" s="198">
        <f>B24</f>
        <v>7915460</v>
      </c>
      <c r="E24" s="199">
        <f>D24/($D26)</f>
        <v>6.001261107462256E-3</v>
      </c>
    </row>
    <row r="25" spans="1:5" ht="39" customHeight="1" thickBot="1">
      <c r="A25" s="211" t="s">
        <v>144</v>
      </c>
      <c r="B25" s="212">
        <f>B23+B24</f>
        <v>7915460</v>
      </c>
      <c r="C25" s="213"/>
      <c r="D25" s="212">
        <f>B25</f>
        <v>7915460</v>
      </c>
      <c r="E25" s="214">
        <f>D25/($D26)</f>
        <v>6.001261107462256E-3</v>
      </c>
    </row>
    <row r="26" spans="1:5" ht="33" thickTop="1" thickBot="1">
      <c r="A26" s="215" t="s">
        <v>145</v>
      </c>
      <c r="B26" s="216">
        <f>B22+B25</f>
        <v>612763297</v>
      </c>
      <c r="C26" s="217">
        <f>C22</f>
        <v>706202810</v>
      </c>
      <c r="D26" s="216">
        <f>B26+C26</f>
        <v>1318966107</v>
      </c>
      <c r="E26" s="218">
        <f>IF(D26/($D26)=SUM(E25,E22),SUM(E22,E25),"ERROR")</f>
        <v>1</v>
      </c>
    </row>
    <row r="27" spans="1:5" ht="32.25" thickBot="1">
      <c r="A27" s="219" t="s">
        <v>104</v>
      </c>
      <c r="B27" s="220">
        <f>'Summary Federal Funds'!I19</f>
        <v>0</v>
      </c>
      <c r="C27" s="221"/>
      <c r="D27" s="220">
        <f>B27</f>
        <v>0</v>
      </c>
      <c r="E27" s="222"/>
    </row>
    <row r="28" spans="1:5" ht="31.5">
      <c r="A28" s="223" t="s">
        <v>105</v>
      </c>
      <c r="B28" s="224">
        <f>'Summary Federal Funds'!J19</f>
        <v>57877644</v>
      </c>
      <c r="C28" s="225"/>
      <c r="D28" s="224">
        <f>B28</f>
        <v>57877644</v>
      </c>
      <c r="E28" s="226"/>
    </row>
  </sheetData>
  <mergeCells count="1">
    <mergeCell ref="A1:E1"/>
  </mergeCells>
  <pageMargins left="0.7" right="0.7" top="0.75" bottom="0.75" header="0.3" footer="0.3"/>
  <pageSetup scale="79"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E28" sqref="E28"/>
    </sheetView>
  </sheetViews>
  <sheetFormatPr defaultRowHeight="15"/>
  <cols>
    <col min="1" max="1" width="22.7109375" customWidth="1"/>
    <col min="2" max="5" width="32.7109375" customWidth="1"/>
  </cols>
  <sheetData>
    <row r="1" spans="1:5" ht="18.75" thickBot="1">
      <c r="A1" s="499" t="s">
        <v>160</v>
      </c>
      <c r="B1" s="500"/>
      <c r="C1" s="500"/>
      <c r="D1" s="500"/>
      <c r="E1" s="556"/>
    </row>
    <row r="2" spans="1:5" ht="31.5" thickBot="1">
      <c r="A2" s="179" t="s">
        <v>135</v>
      </c>
      <c r="B2" s="180" t="s">
        <v>136</v>
      </c>
      <c r="C2" s="181" t="s">
        <v>137</v>
      </c>
      <c r="D2" s="182" t="s">
        <v>138</v>
      </c>
      <c r="E2" s="183" t="s">
        <v>139</v>
      </c>
    </row>
    <row r="3" spans="1:5" ht="24">
      <c r="A3" s="184" t="s">
        <v>74</v>
      </c>
      <c r="B3" s="185">
        <f>IF(SUM(B4:B7)='Federal Assistance'!B20,'Federal Assistance'!B20,"ERROR")</f>
        <v>71524114</v>
      </c>
      <c r="C3" s="185">
        <f>IF(SUM(C4:C6)='State Assistance'!B20,'State Assistance'!B20,"ERROR")</f>
        <v>0</v>
      </c>
      <c r="D3" s="186">
        <f>B3+C3</f>
        <v>71524114</v>
      </c>
      <c r="E3" s="187">
        <f>D3/($D26)</f>
        <v>0.22394055892386019</v>
      </c>
    </row>
    <row r="4" spans="1:5">
      <c r="A4" s="188" t="s">
        <v>62</v>
      </c>
      <c r="B4" s="189">
        <f>'Federal Assistance'!C20</f>
        <v>71524114</v>
      </c>
      <c r="C4" s="190">
        <f>'State Assistance'!C20</f>
        <v>0</v>
      </c>
      <c r="D4" s="191">
        <f>B4+C4</f>
        <v>71524114</v>
      </c>
      <c r="E4" s="192">
        <f>D4/($D26)</f>
        <v>0.22394055892386019</v>
      </c>
    </row>
    <row r="5" spans="1:5">
      <c r="A5" s="188" t="s">
        <v>63</v>
      </c>
      <c r="B5" s="189">
        <f>'Federal Assistance'!D20</f>
        <v>0</v>
      </c>
      <c r="C5" s="190">
        <f>'State Assistance'!D20</f>
        <v>0</v>
      </c>
      <c r="D5" s="191">
        <f t="shared" ref="D5:D7" si="0">B5+C5</f>
        <v>0</v>
      </c>
      <c r="E5" s="192">
        <f>D5/($D26)</f>
        <v>0</v>
      </c>
    </row>
    <row r="6" spans="1:5" ht="19.5">
      <c r="A6" s="188" t="s">
        <v>75</v>
      </c>
      <c r="B6" s="189">
        <f>'Federal Assistance'!E20</f>
        <v>0</v>
      </c>
      <c r="C6" s="190">
        <f>'State Assistance'!E20</f>
        <v>0</v>
      </c>
      <c r="D6" s="191">
        <f t="shared" si="0"/>
        <v>0</v>
      </c>
      <c r="E6" s="192">
        <f>D6/($D26)</f>
        <v>0</v>
      </c>
    </row>
    <row r="7" spans="1:5" ht="19.5">
      <c r="A7" s="188" t="s">
        <v>76</v>
      </c>
      <c r="B7" s="189">
        <f>'Federal Assistance'!F20</f>
        <v>0</v>
      </c>
      <c r="C7" s="193"/>
      <c r="D7" s="194">
        <f t="shared" si="0"/>
        <v>0</v>
      </c>
      <c r="E7" s="192">
        <f>D7/($D26)</f>
        <v>0</v>
      </c>
    </row>
    <row r="8" spans="1:5" ht="24">
      <c r="A8" s="195" t="s">
        <v>65</v>
      </c>
      <c r="B8" s="196">
        <f>IF(SUM(B9:B21)='Federal Non-Assistance'!B20,'Federal Non-Assistance'!B20,"ERROR")</f>
        <v>64351853</v>
      </c>
      <c r="C8" s="197">
        <f>IF(SUM(C9:C21)='State Non-Assistance'!B20,'State Non-Assistance'!B20,"ERROR")</f>
        <v>156354268</v>
      </c>
      <c r="D8" s="198">
        <f>B8+C8</f>
        <v>220706121</v>
      </c>
      <c r="E8" s="199">
        <f>D8/($D26)</f>
        <v>0.69102641515639207</v>
      </c>
    </row>
    <row r="9" spans="1:5" ht="19.5">
      <c r="A9" s="188" t="s">
        <v>78</v>
      </c>
      <c r="B9" s="200">
        <f>'Federal Non-Assistance'!C20</f>
        <v>12527058</v>
      </c>
      <c r="C9" s="201">
        <f>'State Non-Assistance'!C20</f>
        <v>3489629</v>
      </c>
      <c r="D9" s="191">
        <f t="shared" ref="D9:D21" si="1">B9+C9</f>
        <v>16016687</v>
      </c>
      <c r="E9" s="192">
        <f>D9/($D26)</f>
        <v>5.0147924081779267E-2</v>
      </c>
    </row>
    <row r="10" spans="1:5">
      <c r="A10" s="188" t="s">
        <v>63</v>
      </c>
      <c r="B10" s="200">
        <f>'Federal Non-Assistance'!D20</f>
        <v>0</v>
      </c>
      <c r="C10" s="201">
        <f>'State Non-Assistance'!D20</f>
        <v>15356947</v>
      </c>
      <c r="D10" s="191">
        <f t="shared" si="1"/>
        <v>15356947</v>
      </c>
      <c r="E10" s="192">
        <f>D10/($D26)</f>
        <v>4.8082291442912498E-2</v>
      </c>
    </row>
    <row r="11" spans="1:5">
      <c r="A11" s="188" t="s">
        <v>64</v>
      </c>
      <c r="B11" s="200">
        <f>'Federal Non-Assistance'!E20</f>
        <v>0</v>
      </c>
      <c r="C11" s="201">
        <f>'State Non-Assistance'!E20</f>
        <v>0</v>
      </c>
      <c r="D11" s="191">
        <f t="shared" si="1"/>
        <v>0</v>
      </c>
      <c r="E11" s="192">
        <f>D11/($D26)</f>
        <v>0</v>
      </c>
    </row>
    <row r="12" spans="1:5" ht="19.5">
      <c r="A12" s="188" t="s">
        <v>79</v>
      </c>
      <c r="B12" s="200">
        <f>'Federal Non-Assistance'!F20</f>
        <v>0</v>
      </c>
      <c r="C12" s="201">
        <f>'State Non-Assistance'!F20</f>
        <v>848879</v>
      </c>
      <c r="D12" s="191">
        <f t="shared" si="1"/>
        <v>848879</v>
      </c>
      <c r="E12" s="192">
        <f>D12/($D26)</f>
        <v>2.6578230346023931E-3</v>
      </c>
    </row>
    <row r="13" spans="1:5">
      <c r="A13" s="188" t="s">
        <v>67</v>
      </c>
      <c r="B13" s="200">
        <f>'Federal Non-Assistance'!G20</f>
        <v>0</v>
      </c>
      <c r="C13" s="201">
        <f>'State Non-Assistance'!G20</f>
        <v>34106904</v>
      </c>
      <c r="D13" s="191">
        <f t="shared" si="1"/>
        <v>34106904</v>
      </c>
      <c r="E13" s="192">
        <f>D13/($D26)</f>
        <v>0.10678802878875847</v>
      </c>
    </row>
    <row r="14" spans="1:5" ht="19.5">
      <c r="A14" s="188" t="s">
        <v>80</v>
      </c>
      <c r="B14" s="200">
        <f>'Federal Non-Assistance'!H20</f>
        <v>0</v>
      </c>
      <c r="C14" s="201">
        <f>'State Non-Assistance'!H20</f>
        <v>0</v>
      </c>
      <c r="D14" s="191">
        <f t="shared" si="1"/>
        <v>0</v>
      </c>
      <c r="E14" s="192">
        <f>D14/($D26)</f>
        <v>0</v>
      </c>
    </row>
    <row r="15" spans="1:5" ht="19.5">
      <c r="A15" s="188" t="s">
        <v>81</v>
      </c>
      <c r="B15" s="200">
        <f>'Federal Non-Assistance'!I20</f>
        <v>0</v>
      </c>
      <c r="C15" s="201">
        <f>'State Non-Assistance'!I20</f>
        <v>0</v>
      </c>
      <c r="D15" s="191">
        <f t="shared" si="1"/>
        <v>0</v>
      </c>
      <c r="E15" s="192">
        <f>D15/($D26)</f>
        <v>0</v>
      </c>
    </row>
    <row r="16" spans="1:5" ht="19.5">
      <c r="A16" s="188" t="s">
        <v>82</v>
      </c>
      <c r="B16" s="200">
        <f>'Federal Non-Assistance'!J20</f>
        <v>0</v>
      </c>
      <c r="C16" s="201">
        <f>'State Non-Assistance'!J20</f>
        <v>0</v>
      </c>
      <c r="D16" s="191">
        <f t="shared" si="1"/>
        <v>0</v>
      </c>
      <c r="E16" s="192">
        <f>D16/($D26)</f>
        <v>0</v>
      </c>
    </row>
    <row r="17" spans="1:5" ht="29.25">
      <c r="A17" s="188" t="s">
        <v>140</v>
      </c>
      <c r="B17" s="200">
        <f>'Federal Non-Assistance'!K20</f>
        <v>0</v>
      </c>
      <c r="C17" s="201">
        <f>'State Non-Assistance'!K20</f>
        <v>0</v>
      </c>
      <c r="D17" s="191">
        <f t="shared" si="1"/>
        <v>0</v>
      </c>
      <c r="E17" s="192">
        <f>D17/($D26)</f>
        <v>0</v>
      </c>
    </row>
    <row r="18" spans="1:5">
      <c r="A18" s="188" t="s">
        <v>88</v>
      </c>
      <c r="B18" s="200">
        <f>'Federal Non-Assistance'!L20</f>
        <v>19661651</v>
      </c>
      <c r="C18" s="201">
        <f>'State Non-Assistance'!L20</f>
        <v>0</v>
      </c>
      <c r="D18" s="191">
        <f>B18+C18</f>
        <v>19661651</v>
      </c>
      <c r="E18" s="192">
        <f>D18/($D26)</f>
        <v>6.1560232879024193E-2</v>
      </c>
    </row>
    <row r="19" spans="1:5">
      <c r="A19" s="188" t="s">
        <v>68</v>
      </c>
      <c r="B19" s="200">
        <f>'Federal Non-Assistance'!M20</f>
        <v>4989159</v>
      </c>
      <c r="C19" s="201">
        <f>'State Non-Assistance'!M20</f>
        <v>0</v>
      </c>
      <c r="D19" s="191">
        <f>B19+C19</f>
        <v>4989159</v>
      </c>
      <c r="E19" s="192">
        <f>D19/($D26)</f>
        <v>1.5620956241695037E-2</v>
      </c>
    </row>
    <row r="20" spans="1:5" ht="19.5">
      <c r="A20" s="188" t="s">
        <v>141</v>
      </c>
      <c r="B20" s="200">
        <f>'Federal Non-Assistance'!N20</f>
        <v>5097281</v>
      </c>
      <c r="C20" s="202"/>
      <c r="D20" s="191">
        <f t="shared" si="1"/>
        <v>5097281</v>
      </c>
      <c r="E20" s="192">
        <f>D20/($D26)</f>
        <v>1.5959484043828534E-2</v>
      </c>
    </row>
    <row r="21" spans="1:5">
      <c r="A21" s="188" t="s">
        <v>69</v>
      </c>
      <c r="B21" s="200">
        <f>'Federal Non-Assistance'!O20</f>
        <v>22076704</v>
      </c>
      <c r="C21" s="200">
        <f>'State Non-Assistance'!O20</f>
        <v>102551909</v>
      </c>
      <c r="D21" s="191">
        <f t="shared" si="1"/>
        <v>124628613</v>
      </c>
      <c r="E21" s="192">
        <f>D21/($D26)</f>
        <v>0.39020967464379169</v>
      </c>
    </row>
    <row r="22" spans="1:5" ht="39" thickBot="1">
      <c r="A22" s="203" t="s">
        <v>0</v>
      </c>
      <c r="B22" s="204">
        <f>B3+B8</f>
        <v>135875967</v>
      </c>
      <c r="C22" s="204">
        <f>C3+C8</f>
        <v>156354268</v>
      </c>
      <c r="D22" s="204">
        <f>B22+C22</f>
        <v>292230235</v>
      </c>
      <c r="E22" s="206">
        <f>D22/($D26)</f>
        <v>0.91496697408025229</v>
      </c>
    </row>
    <row r="23" spans="1:5" ht="36">
      <c r="A23" s="195" t="s">
        <v>142</v>
      </c>
      <c r="B23" s="207">
        <f>'Summary Federal Funds'!E20</f>
        <v>27158599</v>
      </c>
      <c r="C23" s="481"/>
      <c r="D23" s="198">
        <f>B23</f>
        <v>27158599</v>
      </c>
      <c r="E23" s="187">
        <f>D23/($D26)</f>
        <v>8.5033025919747721E-2</v>
      </c>
    </row>
    <row r="24" spans="1:5" ht="36">
      <c r="A24" s="195" t="s">
        <v>143</v>
      </c>
      <c r="B24" s="209">
        <f>'Summary Federal Funds'!F20</f>
        <v>0</v>
      </c>
      <c r="C24" s="481"/>
      <c r="D24" s="198">
        <f>B24</f>
        <v>0</v>
      </c>
      <c r="E24" s="199">
        <f>D24/($D26)</f>
        <v>0</v>
      </c>
    </row>
    <row r="25" spans="1:5" ht="39" customHeight="1" thickBot="1">
      <c r="A25" s="211" t="s">
        <v>144</v>
      </c>
      <c r="B25" s="212">
        <f>B23+B24</f>
        <v>27158599</v>
      </c>
      <c r="C25" s="482"/>
      <c r="D25" s="212">
        <f>B25</f>
        <v>27158599</v>
      </c>
      <c r="E25" s="214">
        <f>D25/($D26)</f>
        <v>8.5033025919747721E-2</v>
      </c>
    </row>
    <row r="26" spans="1:5" ht="33" thickTop="1" thickBot="1">
      <c r="A26" s="215" t="s">
        <v>145</v>
      </c>
      <c r="B26" s="216">
        <f>B22+B25</f>
        <v>163034566</v>
      </c>
      <c r="C26" s="216">
        <f>C22</f>
        <v>156354268</v>
      </c>
      <c r="D26" s="216">
        <f>B26+C26</f>
        <v>319388834</v>
      </c>
      <c r="E26" s="218">
        <f>IF(D26/($D26)=SUM(E25,E22),SUM(E22,E25),"ERROR")</f>
        <v>1</v>
      </c>
    </row>
    <row r="27" spans="1:5" ht="32.25" thickBot="1">
      <c r="A27" s="219" t="s">
        <v>104</v>
      </c>
      <c r="B27" s="220">
        <f>'Summary Federal Funds'!I20</f>
        <v>108773782</v>
      </c>
      <c r="C27" s="484"/>
      <c r="D27" s="220">
        <f>B27</f>
        <v>108773782</v>
      </c>
      <c r="E27" s="222"/>
    </row>
    <row r="28" spans="1:5" ht="31.5">
      <c r="A28" s="223" t="s">
        <v>105</v>
      </c>
      <c r="B28" s="224">
        <f>'Summary Federal Funds'!J20</f>
        <v>21665185</v>
      </c>
      <c r="C28" s="225"/>
      <c r="D28" s="224">
        <f>B28</f>
        <v>21665185</v>
      </c>
      <c r="E28" s="226"/>
    </row>
  </sheetData>
  <mergeCells count="1">
    <mergeCell ref="A1:E1"/>
  </mergeCells>
  <pageMargins left="0.7" right="0.7" top="0.75" bottom="0.75" header="0.3" footer="0.3"/>
  <pageSetup scale="79"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E28" sqref="E28"/>
    </sheetView>
  </sheetViews>
  <sheetFormatPr defaultRowHeight="15"/>
  <cols>
    <col min="1" max="1" width="22.7109375" customWidth="1"/>
    <col min="2" max="5" width="32.7109375" customWidth="1"/>
  </cols>
  <sheetData>
    <row r="1" spans="1:5" ht="18.75" thickBot="1">
      <c r="A1" s="499" t="s">
        <v>161</v>
      </c>
      <c r="B1" s="500"/>
      <c r="C1" s="500"/>
      <c r="D1" s="500"/>
      <c r="E1" s="556"/>
    </row>
    <row r="2" spans="1:5" ht="31.5" thickBot="1">
      <c r="A2" s="179" t="s">
        <v>135</v>
      </c>
      <c r="B2" s="180" t="s">
        <v>136</v>
      </c>
      <c r="C2" s="181" t="s">
        <v>137</v>
      </c>
      <c r="D2" s="182" t="s">
        <v>138</v>
      </c>
      <c r="E2" s="183" t="s">
        <v>139</v>
      </c>
    </row>
    <row r="3" spans="1:5" ht="24">
      <c r="A3" s="184" t="s">
        <v>74</v>
      </c>
      <c r="B3" s="185">
        <f>IF(SUM(B4:B7)='Federal Assistance'!B21,'Federal Assistance'!B21,"ERROR")</f>
        <v>36338488</v>
      </c>
      <c r="C3" s="185">
        <f>IF(SUM(C4:C6)='State Assistance'!B21,'State Assistance'!B21,"ERROR")</f>
        <v>47495686</v>
      </c>
      <c r="D3" s="186">
        <f>B3+C3</f>
        <v>83834174</v>
      </c>
      <c r="E3" s="187">
        <f>D3/($D26)</f>
        <v>0.36229946882273339</v>
      </c>
    </row>
    <row r="4" spans="1:5">
      <c r="A4" s="188" t="s">
        <v>62</v>
      </c>
      <c r="B4" s="189">
        <f>'Federal Assistance'!C21</f>
        <v>36338488</v>
      </c>
      <c r="C4" s="190">
        <f>'State Assistance'!C21</f>
        <v>32317420</v>
      </c>
      <c r="D4" s="191">
        <f>B4+C4</f>
        <v>68655908</v>
      </c>
      <c r="E4" s="192">
        <f>D4/($D26)</f>
        <v>0.29670476624416259</v>
      </c>
    </row>
    <row r="5" spans="1:5">
      <c r="A5" s="188" t="s">
        <v>63</v>
      </c>
      <c r="B5" s="189">
        <f>'Federal Assistance'!D21</f>
        <v>0</v>
      </c>
      <c r="C5" s="190">
        <f>'State Assistance'!D21</f>
        <v>11341764</v>
      </c>
      <c r="D5" s="191">
        <f t="shared" ref="D5:D7" si="0">B5+C5</f>
        <v>11341764</v>
      </c>
      <c r="E5" s="192">
        <f>D5/($D26)</f>
        <v>4.9014797625522022E-2</v>
      </c>
    </row>
    <row r="6" spans="1:5" ht="19.5">
      <c r="A6" s="188" t="s">
        <v>75</v>
      </c>
      <c r="B6" s="189">
        <f>'Federal Assistance'!E21</f>
        <v>0</v>
      </c>
      <c r="C6" s="190">
        <f>'State Assistance'!E21</f>
        <v>3836502</v>
      </c>
      <c r="D6" s="191">
        <f t="shared" si="0"/>
        <v>3836502</v>
      </c>
      <c r="E6" s="192">
        <f>D6/($D26)</f>
        <v>1.6579904953048792E-2</v>
      </c>
    </row>
    <row r="7" spans="1:5" ht="19.5">
      <c r="A7" s="188" t="s">
        <v>76</v>
      </c>
      <c r="B7" s="189">
        <f>'Federal Assistance'!F21</f>
        <v>0</v>
      </c>
      <c r="C7" s="193"/>
      <c r="D7" s="194">
        <f t="shared" si="0"/>
        <v>0</v>
      </c>
      <c r="E7" s="192">
        <f>D7/($D26)</f>
        <v>0</v>
      </c>
    </row>
    <row r="8" spans="1:5" ht="24">
      <c r="A8" s="195" t="s">
        <v>65</v>
      </c>
      <c r="B8" s="196">
        <f>IF(SUM(B9:B21)='Federal Non-Assistance'!B21,'Federal Non-Assistance'!B21,"ERROR")</f>
        <v>79538235</v>
      </c>
      <c r="C8" s="197">
        <f>IF(SUM(C9:C21)='State Non-Assistance'!B21,'State Non-Assistance'!B21,"ERROR")</f>
        <v>32327588</v>
      </c>
      <c r="D8" s="198">
        <f>B8+C8</f>
        <v>111865823</v>
      </c>
      <c r="E8" s="199">
        <f>D8/($D26)</f>
        <v>0.48344161239446237</v>
      </c>
    </row>
    <row r="9" spans="1:5" ht="19.5">
      <c r="A9" s="188" t="s">
        <v>78</v>
      </c>
      <c r="B9" s="200">
        <f>'Federal Non-Assistance'!C21</f>
        <v>14532950</v>
      </c>
      <c r="C9" s="201">
        <f>'State Non-Assistance'!C21</f>
        <v>4214593</v>
      </c>
      <c r="D9" s="191">
        <f t="shared" ref="D9:D21" si="1">B9+C9</f>
        <v>18747543</v>
      </c>
      <c r="E9" s="192">
        <f>D9/($D26)</f>
        <v>8.1019762544942045E-2</v>
      </c>
    </row>
    <row r="10" spans="1:5">
      <c r="A10" s="188" t="s">
        <v>63</v>
      </c>
      <c r="B10" s="200">
        <f>'Federal Non-Assistance'!D21</f>
        <v>0</v>
      </c>
      <c r="C10" s="201">
        <f>'State Non-Assistance'!D21</f>
        <v>11939347</v>
      </c>
      <c r="D10" s="191">
        <f t="shared" si="1"/>
        <v>11939347</v>
      </c>
      <c r="E10" s="192">
        <f>D10/($D26)</f>
        <v>5.1597324453751946E-2</v>
      </c>
    </row>
    <row r="11" spans="1:5">
      <c r="A11" s="188" t="s">
        <v>64</v>
      </c>
      <c r="B11" s="200">
        <f>'Federal Non-Assistance'!E21</f>
        <v>876745</v>
      </c>
      <c r="C11" s="201">
        <f>'State Non-Assistance'!E21</f>
        <v>1396831</v>
      </c>
      <c r="D11" s="191">
        <f t="shared" si="1"/>
        <v>2273576</v>
      </c>
      <c r="E11" s="192">
        <f>D11/($D26)</f>
        <v>9.8255322122946537E-3</v>
      </c>
    </row>
    <row r="12" spans="1:5" ht="19.5">
      <c r="A12" s="188" t="s">
        <v>79</v>
      </c>
      <c r="B12" s="200">
        <f>'Federal Non-Assistance'!F21</f>
        <v>0</v>
      </c>
      <c r="C12" s="201">
        <f>'State Non-Assistance'!F21</f>
        <v>0</v>
      </c>
      <c r="D12" s="191">
        <f t="shared" si="1"/>
        <v>0</v>
      </c>
      <c r="E12" s="192">
        <f>D12/($D26)</f>
        <v>0</v>
      </c>
    </row>
    <row r="13" spans="1:5">
      <c r="A13" s="188" t="s">
        <v>67</v>
      </c>
      <c r="B13" s="200">
        <f>'Federal Non-Assistance'!G21</f>
        <v>0</v>
      </c>
      <c r="C13" s="201">
        <f>'State Non-Assistance'!G21</f>
        <v>12411637</v>
      </c>
      <c r="D13" s="191">
        <f t="shared" si="1"/>
        <v>12411637</v>
      </c>
      <c r="E13" s="192">
        <f>D13/($D26)</f>
        <v>5.3638382508791514E-2</v>
      </c>
    </row>
    <row r="14" spans="1:5" ht="19.5">
      <c r="A14" s="188" t="s">
        <v>80</v>
      </c>
      <c r="B14" s="200">
        <f>'Federal Non-Assistance'!H21</f>
        <v>0</v>
      </c>
      <c r="C14" s="201">
        <f>'State Non-Assistance'!H21</f>
        <v>0</v>
      </c>
      <c r="D14" s="191">
        <f t="shared" si="1"/>
        <v>0</v>
      </c>
      <c r="E14" s="192">
        <f>D14/($D26)</f>
        <v>0</v>
      </c>
    </row>
    <row r="15" spans="1:5" ht="19.5">
      <c r="A15" s="188" t="s">
        <v>81</v>
      </c>
      <c r="B15" s="200">
        <f>'Federal Non-Assistance'!I21</f>
        <v>177784</v>
      </c>
      <c r="C15" s="201">
        <f>'State Non-Assistance'!I21</f>
        <v>11302</v>
      </c>
      <c r="D15" s="191">
        <f t="shared" si="1"/>
        <v>189086</v>
      </c>
      <c r="E15" s="192">
        <f>D15/($D26)</f>
        <v>8.1715789746810612E-4</v>
      </c>
    </row>
    <row r="16" spans="1:5" ht="19.5">
      <c r="A16" s="188" t="s">
        <v>82</v>
      </c>
      <c r="B16" s="200">
        <f>'Federal Non-Assistance'!J21</f>
        <v>55776262</v>
      </c>
      <c r="C16" s="200">
        <f>'State Non-Assistance'!J21</f>
        <v>0</v>
      </c>
      <c r="D16" s="191">
        <f t="shared" si="1"/>
        <v>55776262</v>
      </c>
      <c r="E16" s="192">
        <f>D16/($D26)</f>
        <v>0.24104382653686801</v>
      </c>
    </row>
    <row r="17" spans="1:5" ht="29.25">
      <c r="A17" s="188" t="s">
        <v>140</v>
      </c>
      <c r="B17" s="200">
        <f>'Federal Non-Assistance'!K21</f>
        <v>0</v>
      </c>
      <c r="C17" s="200">
        <f>'State Non-Assistance'!K21</f>
        <v>0</v>
      </c>
      <c r="D17" s="194">
        <f t="shared" si="1"/>
        <v>0</v>
      </c>
      <c r="E17" s="192">
        <f>D17/($D26)</f>
        <v>0</v>
      </c>
    </row>
    <row r="18" spans="1:5">
      <c r="A18" s="188" t="s">
        <v>88</v>
      </c>
      <c r="B18" s="200">
        <f>'Federal Non-Assistance'!L21</f>
        <v>7548821</v>
      </c>
      <c r="C18" s="200">
        <f>'State Non-Assistance'!L21</f>
        <v>1854753</v>
      </c>
      <c r="D18" s="191">
        <f>B18+C18</f>
        <v>9403574</v>
      </c>
      <c r="E18" s="192">
        <f>D18/($D26)</f>
        <v>4.0638676361685944E-2</v>
      </c>
    </row>
    <row r="19" spans="1:5">
      <c r="A19" s="188" t="s">
        <v>68</v>
      </c>
      <c r="B19" s="200">
        <f>'Federal Non-Assistance'!M21</f>
        <v>502475</v>
      </c>
      <c r="C19" s="200">
        <f>'State Non-Assistance'!M21</f>
        <v>499125</v>
      </c>
      <c r="D19" s="191">
        <f>B19+C19</f>
        <v>1001600</v>
      </c>
      <c r="E19" s="192">
        <f>D19/($D26)</f>
        <v>4.3285349000140418E-3</v>
      </c>
    </row>
    <row r="20" spans="1:5" ht="19.5">
      <c r="A20" s="188" t="s">
        <v>141</v>
      </c>
      <c r="B20" s="200">
        <f>'Federal Non-Assistance'!N21</f>
        <v>123198</v>
      </c>
      <c r="C20" s="483"/>
      <c r="D20" s="194">
        <f t="shared" si="1"/>
        <v>123198</v>
      </c>
      <c r="E20" s="192">
        <f>D20/($D26)</f>
        <v>5.3241497864609617E-4</v>
      </c>
    </row>
    <row r="21" spans="1:5">
      <c r="A21" s="188" t="s">
        <v>69</v>
      </c>
      <c r="B21" s="200">
        <f>'Federal Non-Assistance'!O21</f>
        <v>0</v>
      </c>
      <c r="C21" s="200">
        <f>'State Non-Assistance'!O21</f>
        <v>0</v>
      </c>
      <c r="D21" s="191">
        <f t="shared" si="1"/>
        <v>0</v>
      </c>
      <c r="E21" s="192">
        <f>D21/($D26)</f>
        <v>0</v>
      </c>
    </row>
    <row r="22" spans="1:5" ht="39" thickBot="1">
      <c r="A22" s="203" t="s">
        <v>0</v>
      </c>
      <c r="B22" s="204">
        <f>B3+B8</f>
        <v>115876723</v>
      </c>
      <c r="C22" s="204">
        <f>C3+C8</f>
        <v>79823274</v>
      </c>
      <c r="D22" s="204">
        <f>B22+C22</f>
        <v>195699997</v>
      </c>
      <c r="E22" s="206">
        <f>D22/($D26)</f>
        <v>0.84574108121719582</v>
      </c>
    </row>
    <row r="23" spans="1:5" ht="36">
      <c r="A23" s="195" t="s">
        <v>142</v>
      </c>
      <c r="B23" s="207">
        <f>'Summary Federal Funds'!E21</f>
        <v>22732687</v>
      </c>
      <c r="C23" s="481"/>
      <c r="D23" s="198">
        <f>B23</f>
        <v>22732687</v>
      </c>
      <c r="E23" s="187">
        <f>D23/($D26)</f>
        <v>9.8242041783741518E-2</v>
      </c>
    </row>
    <row r="24" spans="1:5" ht="36">
      <c r="A24" s="195" t="s">
        <v>143</v>
      </c>
      <c r="B24" s="209">
        <f>'Summary Federal Funds'!F21</f>
        <v>12962008</v>
      </c>
      <c r="C24" s="481"/>
      <c r="D24" s="198">
        <f>B24</f>
        <v>12962008</v>
      </c>
      <c r="E24" s="199">
        <f>D24/($D26)</f>
        <v>5.6016876999062708E-2</v>
      </c>
    </row>
    <row r="25" spans="1:5" ht="39" customHeight="1" thickBot="1">
      <c r="A25" s="211" t="s">
        <v>144</v>
      </c>
      <c r="B25" s="212">
        <f>B23+B24</f>
        <v>35694695</v>
      </c>
      <c r="C25" s="482"/>
      <c r="D25" s="212">
        <f>B25</f>
        <v>35694695</v>
      </c>
      <c r="E25" s="214">
        <f>D25/($D26)</f>
        <v>0.15425891878280423</v>
      </c>
    </row>
    <row r="26" spans="1:5" ht="33" thickTop="1" thickBot="1">
      <c r="A26" s="215" t="s">
        <v>145</v>
      </c>
      <c r="B26" s="216">
        <f>B22+B25</f>
        <v>151571418</v>
      </c>
      <c r="C26" s="216">
        <f>C22</f>
        <v>79823274</v>
      </c>
      <c r="D26" s="216">
        <f>B26+C26</f>
        <v>231394692</v>
      </c>
      <c r="E26" s="218">
        <f>IF(D26/($D26)=SUM(E25,E22),SUM(E22,E25),"ERROR")</f>
        <v>1</v>
      </c>
    </row>
    <row r="27" spans="1:5" ht="32.25" thickBot="1">
      <c r="A27" s="219" t="s">
        <v>104</v>
      </c>
      <c r="B27" s="220">
        <f>'Summary Federal Funds'!I21</f>
        <v>3378938</v>
      </c>
      <c r="C27" s="484"/>
      <c r="D27" s="220">
        <f>B27</f>
        <v>3378938</v>
      </c>
      <c r="E27" s="222"/>
    </row>
    <row r="28" spans="1:5" ht="31.5">
      <c r="A28" s="223" t="s">
        <v>105</v>
      </c>
      <c r="B28" s="224">
        <f>'Summary Federal Funds'!J21</f>
        <v>5394857</v>
      </c>
      <c r="C28" s="225"/>
      <c r="D28" s="224">
        <f>B28</f>
        <v>5394857</v>
      </c>
      <c r="E28" s="226"/>
    </row>
  </sheetData>
  <mergeCells count="1">
    <mergeCell ref="A1:E1"/>
  </mergeCells>
  <pageMargins left="0.7" right="0.7" top="0.75" bottom="0.75" header="0.3" footer="0.3"/>
  <pageSetup scale="7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E28" sqref="E28"/>
    </sheetView>
  </sheetViews>
  <sheetFormatPr defaultRowHeight="15"/>
  <cols>
    <col min="1" max="1" width="22.7109375" customWidth="1"/>
    <col min="2" max="5" width="32.7109375" customWidth="1"/>
  </cols>
  <sheetData>
    <row r="1" spans="1:5" ht="18.75" thickBot="1">
      <c r="A1" s="499" t="s">
        <v>162</v>
      </c>
      <c r="B1" s="500"/>
      <c r="C1" s="500"/>
      <c r="D1" s="500"/>
      <c r="E1" s="556"/>
    </row>
    <row r="2" spans="1:5" ht="31.5" thickBot="1">
      <c r="A2" s="179" t="s">
        <v>135</v>
      </c>
      <c r="B2" s="180" t="s">
        <v>136</v>
      </c>
      <c r="C2" s="181" t="s">
        <v>137</v>
      </c>
      <c r="D2" s="182" t="s">
        <v>138</v>
      </c>
      <c r="E2" s="183" t="s">
        <v>139</v>
      </c>
    </row>
    <row r="3" spans="1:5" ht="24">
      <c r="A3" s="184" t="s">
        <v>74</v>
      </c>
      <c r="B3" s="185">
        <f>IF(SUM(B4:B7)='Federal Assistance'!B22,'Federal Assistance'!B22,"ERROR")</f>
        <v>50330935</v>
      </c>
      <c r="C3" s="185">
        <f>IF(SUM(C4:C6)='State Assistance'!B22,'State Assistance'!B22,"ERROR")</f>
        <v>45228889</v>
      </c>
      <c r="D3" s="186">
        <f>B3+C3</f>
        <v>95559824</v>
      </c>
      <c r="E3" s="187">
        <f>D3/($D26)</f>
        <v>0.39506939750305181</v>
      </c>
    </row>
    <row r="4" spans="1:5">
      <c r="A4" s="188" t="s">
        <v>62</v>
      </c>
      <c r="B4" s="189">
        <f>'Federal Assistance'!C22</f>
        <v>21237805</v>
      </c>
      <c r="C4" s="190">
        <f>'State Assistance'!C22</f>
        <v>34929163</v>
      </c>
      <c r="D4" s="191">
        <f>B4+C4</f>
        <v>56166968</v>
      </c>
      <c r="E4" s="192">
        <f>D4/($D26)</f>
        <v>0.23220898991330488</v>
      </c>
    </row>
    <row r="5" spans="1:5">
      <c r="A5" s="188" t="s">
        <v>63</v>
      </c>
      <c r="B5" s="189">
        <f>'Federal Assistance'!D22</f>
        <v>0</v>
      </c>
      <c r="C5" s="190">
        <f>'State Assistance'!D22</f>
        <v>10299726</v>
      </c>
      <c r="D5" s="191">
        <f t="shared" ref="D5:D7" si="0">B5+C5</f>
        <v>10299726</v>
      </c>
      <c r="E5" s="192">
        <f>D5/($D26)</f>
        <v>4.2581771030328786E-2</v>
      </c>
    </row>
    <row r="6" spans="1:5" ht="19.5">
      <c r="A6" s="188" t="s">
        <v>75</v>
      </c>
      <c r="B6" s="189">
        <f>'Federal Assistance'!E22</f>
        <v>9398652</v>
      </c>
      <c r="C6" s="190">
        <f>'State Assistance'!E22</f>
        <v>0</v>
      </c>
      <c r="D6" s="191">
        <f t="shared" si="0"/>
        <v>9398652</v>
      </c>
      <c r="E6" s="192">
        <f>D6/($D26)</f>
        <v>3.8856494576432588E-2</v>
      </c>
    </row>
    <row r="7" spans="1:5" ht="19.5">
      <c r="A7" s="188" t="s">
        <v>76</v>
      </c>
      <c r="B7" s="189">
        <f>'Federal Assistance'!F22</f>
        <v>19694478</v>
      </c>
      <c r="C7" s="193"/>
      <c r="D7" s="194">
        <f t="shared" si="0"/>
        <v>19694478</v>
      </c>
      <c r="E7" s="192">
        <f>D7/($D26)</f>
        <v>8.142214198298553E-2</v>
      </c>
    </row>
    <row r="8" spans="1:5" ht="24">
      <c r="A8" s="195" t="s">
        <v>65</v>
      </c>
      <c r="B8" s="196">
        <f>IF(SUM(B9:B21)='Federal Non-Assistance'!B22,'Federal Non-Assistance'!B22,"ERROR")</f>
        <v>40108440</v>
      </c>
      <c r="C8" s="197">
        <f>IF(SUM(C9:C21)='State Non-Assistance'!B22,'State Non-Assistance'!B22,"ERROR")</f>
        <v>77648374</v>
      </c>
      <c r="D8" s="198">
        <f>B8+C8</f>
        <v>117756814</v>
      </c>
      <c r="E8" s="199">
        <f>D8/($D26)</f>
        <v>0.48683758102002089</v>
      </c>
    </row>
    <row r="9" spans="1:5" ht="19.5">
      <c r="A9" s="188" t="s">
        <v>78</v>
      </c>
      <c r="B9" s="200">
        <f>'Federal Non-Assistance'!C22</f>
        <v>1472722</v>
      </c>
      <c r="C9" s="201">
        <f>'State Non-Assistance'!C22</f>
        <v>0</v>
      </c>
      <c r="D9" s="191">
        <f t="shared" ref="D9:D21" si="1">B9+C9</f>
        <v>1472722</v>
      </c>
      <c r="E9" s="192">
        <f>D9/($D26)</f>
        <v>6.0886193472843722E-3</v>
      </c>
    </row>
    <row r="10" spans="1:5">
      <c r="A10" s="188" t="s">
        <v>63</v>
      </c>
      <c r="B10" s="200">
        <f>'Federal Non-Assistance'!D22</f>
        <v>5117448</v>
      </c>
      <c r="C10" s="201">
        <f>'State Non-Assistance'!D22</f>
        <v>0</v>
      </c>
      <c r="D10" s="191">
        <f t="shared" si="1"/>
        <v>5117448</v>
      </c>
      <c r="E10" s="192">
        <f>D10/($D26)</f>
        <v>2.1156873396012087E-2</v>
      </c>
    </row>
    <row r="11" spans="1:5">
      <c r="A11" s="188" t="s">
        <v>64</v>
      </c>
      <c r="B11" s="200">
        <f>'Federal Non-Assistance'!E22</f>
        <v>2144825</v>
      </c>
      <c r="C11" s="201">
        <f>'State Non-Assistance'!E22</f>
        <v>0</v>
      </c>
      <c r="D11" s="191">
        <f t="shared" si="1"/>
        <v>2144825</v>
      </c>
      <c r="E11" s="192">
        <f>D11/($D26)</f>
        <v>8.8672695807757353E-3</v>
      </c>
    </row>
    <row r="12" spans="1:5" ht="19.5">
      <c r="A12" s="188" t="s">
        <v>79</v>
      </c>
      <c r="B12" s="200">
        <f>'Federal Non-Assistance'!F22</f>
        <v>0</v>
      </c>
      <c r="C12" s="201">
        <f>'State Non-Assistance'!F22</f>
        <v>0</v>
      </c>
      <c r="D12" s="191">
        <f t="shared" si="1"/>
        <v>0</v>
      </c>
      <c r="E12" s="192">
        <f>D12/($D26)</f>
        <v>0</v>
      </c>
    </row>
    <row r="13" spans="1:5">
      <c r="A13" s="188" t="s">
        <v>67</v>
      </c>
      <c r="B13" s="200">
        <f>'Federal Non-Assistance'!G22</f>
        <v>3398000</v>
      </c>
      <c r="C13" s="201">
        <f>'State Non-Assistance'!G22</f>
        <v>51924782</v>
      </c>
      <c r="D13" s="191">
        <f t="shared" si="1"/>
        <v>55322782</v>
      </c>
      <c r="E13" s="192">
        <f>D13/($D26)</f>
        <v>0.22871890338488568</v>
      </c>
    </row>
    <row r="14" spans="1:5" ht="19.5">
      <c r="A14" s="188" t="s">
        <v>80</v>
      </c>
      <c r="B14" s="200">
        <f>'Federal Non-Assistance'!H22</f>
        <v>0</v>
      </c>
      <c r="C14" s="201">
        <f>'State Non-Assistance'!H22</f>
        <v>0</v>
      </c>
      <c r="D14" s="191">
        <f t="shared" si="1"/>
        <v>0</v>
      </c>
      <c r="E14" s="192">
        <f>D14/($D26)</f>
        <v>0</v>
      </c>
    </row>
    <row r="15" spans="1:5" ht="19.5">
      <c r="A15" s="188" t="s">
        <v>81</v>
      </c>
      <c r="B15" s="200">
        <f>'Federal Non-Assistance'!I22</f>
        <v>8830</v>
      </c>
      <c r="C15" s="201">
        <f>'State Non-Assistance'!I22</f>
        <v>997701</v>
      </c>
      <c r="D15" s="191">
        <f t="shared" si="1"/>
        <v>1006531</v>
      </c>
      <c r="E15" s="192">
        <f>D15/($D26)</f>
        <v>4.1612633750575372E-3</v>
      </c>
    </row>
    <row r="16" spans="1:5" ht="19.5">
      <c r="A16" s="188" t="s">
        <v>82</v>
      </c>
      <c r="B16" s="200">
        <f>'Federal Non-Assistance'!J22</f>
        <v>0</v>
      </c>
      <c r="C16" s="201">
        <f>'State Non-Assistance'!J22</f>
        <v>0</v>
      </c>
      <c r="D16" s="191">
        <f t="shared" si="1"/>
        <v>0</v>
      </c>
      <c r="E16" s="192">
        <f>D16/($D26)</f>
        <v>0</v>
      </c>
    </row>
    <row r="17" spans="1:5" ht="29.25">
      <c r="A17" s="188" t="s">
        <v>140</v>
      </c>
      <c r="B17" s="200">
        <f>'Federal Non-Assistance'!K22</f>
        <v>0</v>
      </c>
      <c r="C17" s="201">
        <f>'State Non-Assistance'!K22</f>
        <v>0</v>
      </c>
      <c r="D17" s="191">
        <f t="shared" si="1"/>
        <v>0</v>
      </c>
      <c r="E17" s="192">
        <f>D17/($D26)</f>
        <v>0</v>
      </c>
    </row>
    <row r="18" spans="1:5">
      <c r="A18" s="188" t="s">
        <v>88</v>
      </c>
      <c r="B18" s="200">
        <f>'Federal Non-Assistance'!L22</f>
        <v>10513267</v>
      </c>
      <c r="C18" s="201">
        <f>'State Non-Assistance'!L22</f>
        <v>0</v>
      </c>
      <c r="D18" s="191">
        <f>B18+C18</f>
        <v>10513267</v>
      </c>
      <c r="E18" s="192">
        <f>D18/($D26)</f>
        <v>4.3464605580256374E-2</v>
      </c>
    </row>
    <row r="19" spans="1:5">
      <c r="A19" s="188" t="s">
        <v>68</v>
      </c>
      <c r="B19" s="200">
        <f>'Federal Non-Assistance'!M22</f>
        <v>4038277</v>
      </c>
      <c r="C19" s="201">
        <f>'State Non-Assistance'!M22</f>
        <v>0</v>
      </c>
      <c r="D19" s="191">
        <f>B19+C19</f>
        <v>4038277</v>
      </c>
      <c r="E19" s="192">
        <f>D19/($D26)</f>
        <v>1.6695297192473185E-2</v>
      </c>
    </row>
    <row r="20" spans="1:5" ht="19.5">
      <c r="A20" s="188" t="s">
        <v>141</v>
      </c>
      <c r="B20" s="200">
        <f>'Federal Non-Assistance'!N22</f>
        <v>0</v>
      </c>
      <c r="C20" s="202"/>
      <c r="D20" s="191">
        <f t="shared" si="1"/>
        <v>0</v>
      </c>
      <c r="E20" s="192">
        <f>D20/($D26)</f>
        <v>0</v>
      </c>
    </row>
    <row r="21" spans="1:5">
      <c r="A21" s="188" t="s">
        <v>69</v>
      </c>
      <c r="B21" s="200">
        <f>'Federal Non-Assistance'!O22</f>
        <v>13415071</v>
      </c>
      <c r="C21" s="201">
        <f>'State Non-Assistance'!O22</f>
        <v>24725891</v>
      </c>
      <c r="D21" s="194">
        <f t="shared" si="1"/>
        <v>38140962</v>
      </c>
      <c r="E21" s="192">
        <f>D21/($D26)</f>
        <v>0.15768474916327591</v>
      </c>
    </row>
    <row r="22" spans="1:5" ht="39" thickBot="1">
      <c r="A22" s="203" t="s">
        <v>0</v>
      </c>
      <c r="B22" s="204">
        <f>B3+B8</f>
        <v>90439375</v>
      </c>
      <c r="C22" s="204">
        <f>C3+C8</f>
        <v>122877263</v>
      </c>
      <c r="D22" s="204">
        <f>B22+C22</f>
        <v>213316638</v>
      </c>
      <c r="E22" s="206">
        <f>D22/($D26)</f>
        <v>0.88190697852307265</v>
      </c>
    </row>
    <row r="23" spans="1:5" ht="36">
      <c r="A23" s="195" t="s">
        <v>142</v>
      </c>
      <c r="B23" s="207">
        <f>'Summary Federal Funds'!E22</f>
        <v>18371365</v>
      </c>
      <c r="C23" s="481"/>
      <c r="D23" s="198">
        <f>B23</f>
        <v>18371365</v>
      </c>
      <c r="E23" s="187">
        <f>D23/($D26)</f>
        <v>7.5952045515055078E-2</v>
      </c>
    </row>
    <row r="24" spans="1:5" ht="36">
      <c r="A24" s="195" t="s">
        <v>143</v>
      </c>
      <c r="B24" s="209">
        <f>'Summary Federal Funds'!F22</f>
        <v>10193106</v>
      </c>
      <c r="C24" s="481"/>
      <c r="D24" s="198">
        <f>B24</f>
        <v>10193106</v>
      </c>
      <c r="E24" s="199">
        <f>D24/($D26)</f>
        <v>4.2140975961872246E-2</v>
      </c>
    </row>
    <row r="25" spans="1:5" ht="39" customHeight="1" thickBot="1">
      <c r="A25" s="211" t="s">
        <v>144</v>
      </c>
      <c r="B25" s="212">
        <f>B23+B24</f>
        <v>28564471</v>
      </c>
      <c r="C25" s="482"/>
      <c r="D25" s="212">
        <f>B25</f>
        <v>28564471</v>
      </c>
      <c r="E25" s="214">
        <f>D25/($D26)</f>
        <v>0.11809302147692732</v>
      </c>
    </row>
    <row r="26" spans="1:5" ht="33" thickTop="1" thickBot="1">
      <c r="A26" s="215" t="s">
        <v>145</v>
      </c>
      <c r="B26" s="216">
        <f>B22+B25</f>
        <v>119003846</v>
      </c>
      <c r="C26" s="216">
        <f>C22</f>
        <v>122877263</v>
      </c>
      <c r="D26" s="216">
        <f>B26+C26</f>
        <v>241881109</v>
      </c>
      <c r="E26" s="218">
        <f>IF(D26/($D26)=SUM(E25,E22),SUM(E22,E25),"ERROR")</f>
        <v>1</v>
      </c>
    </row>
    <row r="27" spans="1:5" ht="32.25" thickBot="1">
      <c r="A27" s="219" t="s">
        <v>104</v>
      </c>
      <c r="B27" s="220">
        <f>'Summary Federal Funds'!I22</f>
        <v>0</v>
      </c>
      <c r="C27" s="484"/>
      <c r="D27" s="220">
        <f>B27</f>
        <v>0</v>
      </c>
      <c r="E27" s="222"/>
    </row>
    <row r="28" spans="1:5" ht="31.5">
      <c r="A28" s="223" t="s">
        <v>105</v>
      </c>
      <c r="B28" s="224">
        <f>'Summary Federal Funds'!J22</f>
        <v>10350491</v>
      </c>
      <c r="C28" s="225"/>
      <c r="D28" s="224">
        <f>B28</f>
        <v>10350491</v>
      </c>
      <c r="E28" s="226"/>
    </row>
  </sheetData>
  <mergeCells count="1">
    <mergeCell ref="A1:E1"/>
  </mergeCells>
  <pageMargins left="0.7" right="0.7" top="0.75" bottom="0.75" header="0.3" footer="0.3"/>
  <pageSetup scale="79"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E26" sqref="E26"/>
    </sheetView>
  </sheetViews>
  <sheetFormatPr defaultRowHeight="15"/>
  <cols>
    <col min="1" max="1" width="22.7109375" customWidth="1"/>
    <col min="2" max="5" width="32.7109375" customWidth="1"/>
  </cols>
  <sheetData>
    <row r="1" spans="1:5" ht="18.75" thickBot="1">
      <c r="A1" s="499" t="s">
        <v>163</v>
      </c>
      <c r="B1" s="500"/>
      <c r="C1" s="500"/>
      <c r="D1" s="500"/>
      <c r="E1" s="556"/>
    </row>
    <row r="2" spans="1:5" ht="31.5" thickBot="1">
      <c r="A2" s="179" t="s">
        <v>135</v>
      </c>
      <c r="B2" s="180" t="s">
        <v>136</v>
      </c>
      <c r="C2" s="181" t="s">
        <v>137</v>
      </c>
      <c r="D2" s="182" t="s">
        <v>138</v>
      </c>
      <c r="E2" s="183" t="s">
        <v>139</v>
      </c>
    </row>
    <row r="3" spans="1:5" ht="24">
      <c r="A3" s="184" t="s">
        <v>74</v>
      </c>
      <c r="B3" s="185">
        <f>IF(SUM(B4:B7)='Federal Assistance'!B23,'Federal Assistance'!B23,"ERROR")</f>
        <v>104668231</v>
      </c>
      <c r="C3" s="185">
        <f>IF(SUM(C4:C6)='State Assistance'!B23,'State Assistance'!B23,"ERROR")</f>
        <v>56783929</v>
      </c>
      <c r="D3" s="186">
        <f>B3+C3</f>
        <v>161452160</v>
      </c>
      <c r="E3" s="187">
        <f>D3/($D26)</f>
        <v>0.6196913180937802</v>
      </c>
    </row>
    <row r="4" spans="1:5">
      <c r="A4" s="188" t="s">
        <v>62</v>
      </c>
      <c r="B4" s="189">
        <f>'Federal Assistance'!C23</f>
        <v>73386390</v>
      </c>
      <c r="C4" s="190">
        <f>'State Assistance'!C23</f>
        <v>31854465</v>
      </c>
      <c r="D4" s="191">
        <f>B4+C4</f>
        <v>105240855</v>
      </c>
      <c r="E4" s="192">
        <f>D4/($D26)</f>
        <v>0.40393912445808344</v>
      </c>
    </row>
    <row r="5" spans="1:5">
      <c r="A5" s="188" t="s">
        <v>63</v>
      </c>
      <c r="B5" s="189">
        <f>'Federal Assistance'!D23</f>
        <v>16641901</v>
      </c>
      <c r="C5" s="190">
        <f>'State Assistance'!D23</f>
        <v>23722487</v>
      </c>
      <c r="D5" s="191">
        <f t="shared" ref="D5:D7" si="0">B5+C5</f>
        <v>40364388</v>
      </c>
      <c r="E5" s="192">
        <f>D5/($D26)</f>
        <v>0.15492800346411448</v>
      </c>
    </row>
    <row r="6" spans="1:5" ht="19.5">
      <c r="A6" s="188" t="s">
        <v>75</v>
      </c>
      <c r="B6" s="189">
        <f>'Federal Assistance'!E23</f>
        <v>14639940</v>
      </c>
      <c r="C6" s="190">
        <f>'State Assistance'!E23</f>
        <v>1206977</v>
      </c>
      <c r="D6" s="191">
        <f t="shared" si="0"/>
        <v>15846917</v>
      </c>
      <c r="E6" s="192">
        <f>D6/($D26)</f>
        <v>6.0824190171582304E-2</v>
      </c>
    </row>
    <row r="7" spans="1:5" ht="19.5">
      <c r="A7" s="188" t="s">
        <v>76</v>
      </c>
      <c r="B7" s="189">
        <f>'Federal Assistance'!F23</f>
        <v>0</v>
      </c>
      <c r="C7" s="193"/>
      <c r="D7" s="194">
        <f t="shared" si="0"/>
        <v>0</v>
      </c>
      <c r="E7" s="192">
        <f>D7/($D26)</f>
        <v>0</v>
      </c>
    </row>
    <row r="8" spans="1:5" ht="24">
      <c r="A8" s="195" t="s">
        <v>65</v>
      </c>
      <c r="B8" s="196">
        <f>IF(SUM(B9:B21)='Federal Non-Assistance'!B23,'Federal Non-Assistance'!B23,"ERROR")</f>
        <v>50332691</v>
      </c>
      <c r="C8" s="197">
        <f>IF(SUM(C9:C21)='State Non-Assistance'!B23,'State Non-Assistance'!B23,"ERROR")</f>
        <v>35154998</v>
      </c>
      <c r="D8" s="198">
        <f>B8+C8</f>
        <v>85487689</v>
      </c>
      <c r="E8" s="199">
        <f>D8/($D26)</f>
        <v>0.32812183297641329</v>
      </c>
    </row>
    <row r="9" spans="1:5" ht="19.5">
      <c r="A9" s="188" t="s">
        <v>78</v>
      </c>
      <c r="B9" s="200">
        <f>'Federal Non-Assistance'!C23</f>
        <v>22337824</v>
      </c>
      <c r="C9" s="201">
        <f>'State Non-Assistance'!C23</f>
        <v>8352213</v>
      </c>
      <c r="D9" s="191">
        <f t="shared" ref="D9:D21" si="1">B9+C9</f>
        <v>30690037</v>
      </c>
      <c r="E9" s="192">
        <f>D9/($D26)</f>
        <v>0.11779557164721045</v>
      </c>
    </row>
    <row r="10" spans="1:5">
      <c r="A10" s="188" t="s">
        <v>63</v>
      </c>
      <c r="B10" s="200">
        <f>'Federal Non-Assistance'!D23</f>
        <v>-933081</v>
      </c>
      <c r="C10" s="201">
        <f>'State Non-Assistance'!D23</f>
        <v>7964243</v>
      </c>
      <c r="D10" s="191">
        <f t="shared" si="1"/>
        <v>7031162</v>
      </c>
      <c r="E10" s="192">
        <f>D10/($D26)</f>
        <v>2.6987251502308178E-2</v>
      </c>
    </row>
    <row r="11" spans="1:5">
      <c r="A11" s="188" t="s">
        <v>64</v>
      </c>
      <c r="B11" s="200">
        <f>'Federal Non-Assistance'!E23</f>
        <v>3570850</v>
      </c>
      <c r="C11" s="201">
        <f>'State Non-Assistance'!E23</f>
        <v>1918000</v>
      </c>
      <c r="D11" s="191">
        <f t="shared" si="1"/>
        <v>5488850</v>
      </c>
      <c r="E11" s="192">
        <f>D11/($D26)</f>
        <v>2.1067495729503064E-2</v>
      </c>
    </row>
    <row r="12" spans="1:5" ht="19.5">
      <c r="A12" s="188" t="s">
        <v>79</v>
      </c>
      <c r="B12" s="200">
        <f>'Federal Non-Assistance'!F23</f>
        <v>0</v>
      </c>
      <c r="C12" s="201">
        <f>'State Non-Assistance'!F23</f>
        <v>0</v>
      </c>
      <c r="D12" s="191">
        <f t="shared" si="1"/>
        <v>0</v>
      </c>
      <c r="E12" s="192">
        <f>D12/($D26)</f>
        <v>0</v>
      </c>
    </row>
    <row r="13" spans="1:5">
      <c r="A13" s="188" t="s">
        <v>67</v>
      </c>
      <c r="B13" s="200">
        <f>'Federal Non-Assistance'!G23</f>
        <v>0</v>
      </c>
      <c r="C13" s="201">
        <f>'State Non-Assistance'!G23</f>
        <v>0</v>
      </c>
      <c r="D13" s="191">
        <f t="shared" si="1"/>
        <v>0</v>
      </c>
      <c r="E13" s="192">
        <f>D13/($D26)</f>
        <v>0</v>
      </c>
    </row>
    <row r="14" spans="1:5" ht="19.5">
      <c r="A14" s="188" t="s">
        <v>80</v>
      </c>
      <c r="B14" s="200">
        <f>'Federal Non-Assistance'!H23</f>
        <v>0</v>
      </c>
      <c r="C14" s="201">
        <f>'State Non-Assistance'!H23</f>
        <v>0</v>
      </c>
      <c r="D14" s="191">
        <f t="shared" si="1"/>
        <v>0</v>
      </c>
      <c r="E14" s="192">
        <f>D14/($D26)</f>
        <v>0</v>
      </c>
    </row>
    <row r="15" spans="1:5" ht="19.5">
      <c r="A15" s="188" t="s">
        <v>81</v>
      </c>
      <c r="B15" s="200">
        <f>'Federal Non-Assistance'!I23</f>
        <v>0</v>
      </c>
      <c r="C15" s="201">
        <f>'State Non-Assistance'!I23</f>
        <v>0</v>
      </c>
      <c r="D15" s="191">
        <f t="shared" si="1"/>
        <v>0</v>
      </c>
      <c r="E15" s="192">
        <f>D15/($D26)</f>
        <v>0</v>
      </c>
    </row>
    <row r="16" spans="1:5" ht="19.5">
      <c r="A16" s="188" t="s">
        <v>82</v>
      </c>
      <c r="B16" s="200">
        <f>'Federal Non-Assistance'!J23</f>
        <v>0</v>
      </c>
      <c r="C16" s="201">
        <f>'State Non-Assistance'!J23</f>
        <v>0</v>
      </c>
      <c r="D16" s="191">
        <f t="shared" si="1"/>
        <v>0</v>
      </c>
      <c r="E16" s="192">
        <f>D16/($D26)</f>
        <v>0</v>
      </c>
    </row>
    <row r="17" spans="1:5" ht="29.25">
      <c r="A17" s="188" t="s">
        <v>140</v>
      </c>
      <c r="B17" s="200">
        <f>'Federal Non-Assistance'!K23</f>
        <v>0</v>
      </c>
      <c r="C17" s="201">
        <f>'State Non-Assistance'!K23</f>
        <v>0</v>
      </c>
      <c r="D17" s="191">
        <f t="shared" si="1"/>
        <v>0</v>
      </c>
      <c r="E17" s="192">
        <f>D17/($D26)</f>
        <v>0</v>
      </c>
    </row>
    <row r="18" spans="1:5">
      <c r="A18" s="188" t="s">
        <v>88</v>
      </c>
      <c r="B18" s="200">
        <f>'Federal Non-Assistance'!L23</f>
        <v>4249126</v>
      </c>
      <c r="C18" s="201">
        <f>'State Non-Assistance'!L23</f>
        <v>4422882</v>
      </c>
      <c r="D18" s="191">
        <f>B18+C18</f>
        <v>8672008</v>
      </c>
      <c r="E18" s="192">
        <f>D18/($D26)</f>
        <v>3.3285203914520604E-2</v>
      </c>
    </row>
    <row r="19" spans="1:5">
      <c r="A19" s="188" t="s">
        <v>68</v>
      </c>
      <c r="B19" s="200">
        <f>'Federal Non-Assistance'!M23</f>
        <v>3220310</v>
      </c>
      <c r="C19" s="201">
        <f>'State Non-Assistance'!M23</f>
        <v>222000</v>
      </c>
      <c r="D19" s="191">
        <f>B19+C19</f>
        <v>3442310</v>
      </c>
      <c r="E19" s="192">
        <f>D19/($D26)</f>
        <v>1.3212394440479463E-2</v>
      </c>
    </row>
    <row r="20" spans="1:5" ht="19.5">
      <c r="A20" s="188" t="s">
        <v>141</v>
      </c>
      <c r="B20" s="200">
        <f>'Federal Non-Assistance'!N23</f>
        <v>0</v>
      </c>
      <c r="C20" s="202"/>
      <c r="D20" s="191">
        <f t="shared" si="1"/>
        <v>0</v>
      </c>
      <c r="E20" s="192">
        <f>D20/($D26)</f>
        <v>0</v>
      </c>
    </row>
    <row r="21" spans="1:5">
      <c r="A21" s="188" t="s">
        <v>69</v>
      </c>
      <c r="B21" s="200">
        <f>'Federal Non-Assistance'!O23</f>
        <v>17887662</v>
      </c>
      <c r="C21" s="201">
        <f>'State Non-Assistance'!O23</f>
        <v>12275660</v>
      </c>
      <c r="D21" s="191">
        <f t="shared" si="1"/>
        <v>30163322</v>
      </c>
      <c r="E21" s="192">
        <f>D21/($D26)</f>
        <v>0.11577391574239156</v>
      </c>
    </row>
    <row r="22" spans="1:5" ht="39" thickBot="1">
      <c r="A22" s="203" t="s">
        <v>0</v>
      </c>
      <c r="B22" s="204">
        <f>B3+B8</f>
        <v>155000922</v>
      </c>
      <c r="C22" s="204">
        <f>C3+C8</f>
        <v>91938927</v>
      </c>
      <c r="D22" s="204">
        <f>B22+C22</f>
        <v>246939849</v>
      </c>
      <c r="E22" s="206">
        <f>D22/($D26)</f>
        <v>0.94781315107019359</v>
      </c>
    </row>
    <row r="23" spans="1:5" ht="36">
      <c r="A23" s="195" t="s">
        <v>142</v>
      </c>
      <c r="B23" s="207">
        <f>'Summary Federal Funds'!E23</f>
        <v>13596575</v>
      </c>
      <c r="C23" s="481"/>
      <c r="D23" s="198">
        <f>B23</f>
        <v>13596575</v>
      </c>
      <c r="E23" s="187">
        <f>D23/($D26)</f>
        <v>5.2186848929806455E-2</v>
      </c>
    </row>
    <row r="24" spans="1:5" ht="36">
      <c r="A24" s="195" t="s">
        <v>143</v>
      </c>
      <c r="B24" s="209">
        <f>'Summary Federal Funds'!F23</f>
        <v>0</v>
      </c>
      <c r="C24" s="481"/>
      <c r="D24" s="198">
        <f>B24</f>
        <v>0</v>
      </c>
      <c r="E24" s="199">
        <f>D24/($D26)</f>
        <v>0</v>
      </c>
    </row>
    <row r="25" spans="1:5" ht="15.75" thickBot="1">
      <c r="A25" s="211" t="s">
        <v>144</v>
      </c>
      <c r="B25" s="212">
        <f>B23+B24</f>
        <v>13596575</v>
      </c>
      <c r="C25" s="482"/>
      <c r="D25" s="212">
        <f>B25</f>
        <v>13596575</v>
      </c>
      <c r="E25" s="214">
        <f>D25/($D26)</f>
        <v>5.2186848929806455E-2</v>
      </c>
    </row>
    <row r="26" spans="1:5" ht="33" thickTop="1" thickBot="1">
      <c r="A26" s="215" t="s">
        <v>145</v>
      </c>
      <c r="B26" s="216">
        <f>B22+B25</f>
        <v>168597497</v>
      </c>
      <c r="C26" s="216">
        <f>C22</f>
        <v>91938927</v>
      </c>
      <c r="D26" s="216">
        <f>B26+C26</f>
        <v>260536424</v>
      </c>
      <c r="E26" s="218">
        <f>IF(D26/($D26)=SUM(E25,E22),SUM(E22,E25),"ERROR")</f>
        <v>1</v>
      </c>
    </row>
    <row r="27" spans="1:5" ht="32.25" thickBot="1">
      <c r="A27" s="219" t="s">
        <v>104</v>
      </c>
      <c r="B27" s="220">
        <f>'Summary Federal Funds'!I23</f>
        <v>34964183</v>
      </c>
      <c r="C27" s="484"/>
      <c r="D27" s="220">
        <f>B27</f>
        <v>34964183</v>
      </c>
      <c r="E27" s="222"/>
    </row>
    <row r="28" spans="1:5" ht="31.5">
      <c r="A28" s="223" t="s">
        <v>105</v>
      </c>
      <c r="B28" s="224">
        <f>'Summary Federal Funds'!J23</f>
        <v>7720152</v>
      </c>
      <c r="C28" s="225"/>
      <c r="D28" s="224">
        <f>B28</f>
        <v>7720152</v>
      </c>
      <c r="E28" s="226"/>
    </row>
  </sheetData>
  <mergeCells count="1">
    <mergeCell ref="A1:E1"/>
  </mergeCells>
  <pageMargins left="0.7" right="0.7" top="0.75" bottom="0.75" header="0.3" footer="0.3"/>
  <pageSetup scale="79"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16" sqref="B16"/>
    </sheetView>
  </sheetViews>
  <sheetFormatPr defaultRowHeight="15"/>
  <cols>
    <col min="1" max="1" width="22.7109375" customWidth="1"/>
    <col min="2" max="5" width="32.7109375" customWidth="1"/>
  </cols>
  <sheetData>
    <row r="1" spans="1:5" ht="18.75" thickBot="1">
      <c r="A1" s="499" t="s">
        <v>164</v>
      </c>
      <c r="B1" s="500"/>
      <c r="C1" s="500"/>
      <c r="D1" s="500"/>
      <c r="E1" s="556"/>
    </row>
    <row r="2" spans="1:5" ht="31.5" thickBot="1">
      <c r="A2" s="179" t="s">
        <v>135</v>
      </c>
      <c r="B2" s="180" t="s">
        <v>136</v>
      </c>
      <c r="C2" s="181" t="s">
        <v>137</v>
      </c>
      <c r="D2" s="182" t="s">
        <v>138</v>
      </c>
      <c r="E2" s="183" t="s">
        <v>139</v>
      </c>
    </row>
    <row r="3" spans="1:5" ht="24">
      <c r="A3" s="184" t="s">
        <v>74</v>
      </c>
      <c r="B3" s="185">
        <f>IF(SUM(B4:B7)='Federal Assistance'!B24,'Federal Assistance'!B24,"ERROR")</f>
        <v>84668911</v>
      </c>
      <c r="C3" s="185">
        <f>IF(SUM(C4:C6)='State Assistance'!B24,'State Assistance'!B24,"ERROR")</f>
        <v>0</v>
      </c>
      <c r="D3" s="186">
        <f>B3+C3</f>
        <v>84668911</v>
      </c>
      <c r="E3" s="187">
        <f>D3/($D26)</f>
        <v>0.28468121569460231</v>
      </c>
    </row>
    <row r="4" spans="1:5">
      <c r="A4" s="188" t="s">
        <v>62</v>
      </c>
      <c r="B4" s="189">
        <f>'Federal Assistance'!C24</f>
        <v>82843626</v>
      </c>
      <c r="C4" s="190">
        <f>'State Assistance'!C24</f>
        <v>0</v>
      </c>
      <c r="D4" s="191">
        <f>B4+C4</f>
        <v>82843626</v>
      </c>
      <c r="E4" s="192">
        <f>D4/($D26)</f>
        <v>0.27854408287156268</v>
      </c>
    </row>
    <row r="5" spans="1:5">
      <c r="A5" s="188" t="s">
        <v>63</v>
      </c>
      <c r="B5" s="189">
        <f>'Federal Assistance'!D24</f>
        <v>0</v>
      </c>
      <c r="C5" s="190">
        <f>'State Assistance'!D24</f>
        <v>0</v>
      </c>
      <c r="D5" s="191">
        <f t="shared" ref="D5:D7" si="0">B5+C5</f>
        <v>0</v>
      </c>
      <c r="E5" s="192">
        <f>D5/($D26)</f>
        <v>0</v>
      </c>
    </row>
    <row r="6" spans="1:5" ht="19.5">
      <c r="A6" s="188" t="s">
        <v>75</v>
      </c>
      <c r="B6" s="189">
        <f>'Federal Assistance'!E24</f>
        <v>1825285</v>
      </c>
      <c r="C6" s="190">
        <f>'State Assistance'!E24</f>
        <v>0</v>
      </c>
      <c r="D6" s="191">
        <f t="shared" si="0"/>
        <v>1825285</v>
      </c>
      <c r="E6" s="192">
        <f>D6/($D26)</f>
        <v>6.1371328230396417E-3</v>
      </c>
    </row>
    <row r="7" spans="1:5" ht="19.5">
      <c r="A7" s="188" t="s">
        <v>76</v>
      </c>
      <c r="B7" s="189">
        <f>'Federal Assistance'!F24</f>
        <v>0</v>
      </c>
      <c r="C7" s="193"/>
      <c r="D7" s="194">
        <f t="shared" si="0"/>
        <v>0</v>
      </c>
      <c r="E7" s="192">
        <f>D7/($D26)</f>
        <v>0</v>
      </c>
    </row>
    <row r="8" spans="1:5" ht="24">
      <c r="A8" s="195" t="s">
        <v>65</v>
      </c>
      <c r="B8" s="196">
        <f>IF(SUM(B9:B21)='Federal Non-Assistance'!B24,'Federal Non-Assistance'!B24,"ERROR")</f>
        <v>127699391</v>
      </c>
      <c r="C8" s="197">
        <f>IF(SUM(C9:C21)='State Non-Assistance'!B24,'State Non-Assistance'!B24,"ERROR")</f>
        <v>64244589</v>
      </c>
      <c r="D8" s="198">
        <f>B8+C8</f>
        <v>191943980</v>
      </c>
      <c r="E8" s="199">
        <f>D8/($D26)</f>
        <v>0.64537083241404192</v>
      </c>
    </row>
    <row r="9" spans="1:5" ht="19.5">
      <c r="A9" s="188" t="s">
        <v>78</v>
      </c>
      <c r="B9" s="200">
        <f>'Federal Non-Assistance'!C24</f>
        <v>7871725</v>
      </c>
      <c r="C9" s="201">
        <f>'State Non-Assistance'!C24</f>
        <v>0</v>
      </c>
      <c r="D9" s="191">
        <f t="shared" ref="D9:D21" si="1">B9+C9</f>
        <v>7871725</v>
      </c>
      <c r="E9" s="192">
        <f>D9/($D26)</f>
        <v>2.6467002068960039E-2</v>
      </c>
    </row>
    <row r="10" spans="1:5">
      <c r="A10" s="188" t="s">
        <v>63</v>
      </c>
      <c r="B10" s="200">
        <f>'Federal Non-Assistance'!D24</f>
        <v>0</v>
      </c>
      <c r="C10" s="201">
        <f>'State Non-Assistance'!D24</f>
        <v>5219488</v>
      </c>
      <c r="D10" s="191">
        <f t="shared" si="1"/>
        <v>5219488</v>
      </c>
      <c r="E10" s="192">
        <f>D10/($D26)</f>
        <v>1.7549418925954869E-2</v>
      </c>
    </row>
    <row r="11" spans="1:5">
      <c r="A11" s="188" t="s">
        <v>64</v>
      </c>
      <c r="B11" s="200">
        <f>'Federal Non-Assistance'!E24</f>
        <v>2956649</v>
      </c>
      <c r="C11" s="201">
        <f>'State Non-Assistance'!E24</f>
        <v>0</v>
      </c>
      <c r="D11" s="191">
        <f t="shared" si="1"/>
        <v>2956649</v>
      </c>
      <c r="E11" s="192">
        <f>D11/($D26)</f>
        <v>9.9411037860429093E-3</v>
      </c>
    </row>
    <row r="12" spans="1:5" ht="19.5">
      <c r="A12" s="188" t="s">
        <v>79</v>
      </c>
      <c r="B12" s="200">
        <f>'Federal Non-Assistance'!F24</f>
        <v>1203053</v>
      </c>
      <c r="C12" s="201">
        <f>'State Non-Assistance'!F24</f>
        <v>0</v>
      </c>
      <c r="D12" s="191">
        <f t="shared" si="1"/>
        <v>1203053</v>
      </c>
      <c r="E12" s="192">
        <f>D12/($D26)</f>
        <v>4.045009987019183E-3</v>
      </c>
    </row>
    <row r="13" spans="1:5">
      <c r="A13" s="188" t="s">
        <v>67</v>
      </c>
      <c r="B13" s="200">
        <f>'Federal Non-Assistance'!G24</f>
        <v>0</v>
      </c>
      <c r="C13" s="201">
        <f>'State Non-Assistance'!G24</f>
        <v>0</v>
      </c>
      <c r="D13" s="191">
        <f t="shared" si="1"/>
        <v>0</v>
      </c>
      <c r="E13" s="192">
        <f>D13/($D26)</f>
        <v>0</v>
      </c>
    </row>
    <row r="14" spans="1:5" ht="19.5">
      <c r="A14" s="188" t="s">
        <v>80</v>
      </c>
      <c r="B14" s="200">
        <f>'Federal Non-Assistance'!H24</f>
        <v>0</v>
      </c>
      <c r="C14" s="201">
        <f>'State Non-Assistance'!H24</f>
        <v>24661</v>
      </c>
      <c r="D14" s="191">
        <f t="shared" si="1"/>
        <v>24661</v>
      </c>
      <c r="E14" s="192">
        <f>D14/($D26)</f>
        <v>8.2917370464875674E-5</v>
      </c>
    </row>
    <row r="15" spans="1:5" ht="19.5">
      <c r="A15" s="188" t="s">
        <v>81</v>
      </c>
      <c r="B15" s="200">
        <f>'Federal Non-Assistance'!I24</f>
        <v>0</v>
      </c>
      <c r="C15" s="201">
        <f>'State Non-Assistance'!I24</f>
        <v>0</v>
      </c>
      <c r="D15" s="191">
        <f t="shared" si="1"/>
        <v>0</v>
      </c>
      <c r="E15" s="192">
        <f>D15/($D26)</f>
        <v>0</v>
      </c>
    </row>
    <row r="16" spans="1:5" ht="19.5">
      <c r="A16" s="188" t="s">
        <v>82</v>
      </c>
      <c r="B16" s="200">
        <f>'Federal Non-Assistance'!J24</f>
        <v>1599318</v>
      </c>
      <c r="C16" s="201">
        <f>'State Non-Assistance'!J24</f>
        <v>6322401</v>
      </c>
      <c r="D16" s="191">
        <f t="shared" si="1"/>
        <v>7921719</v>
      </c>
      <c r="E16" s="192">
        <f>D16/($D26)</f>
        <v>2.6635096267046937E-2</v>
      </c>
    </row>
    <row r="17" spans="1:5" ht="29.25">
      <c r="A17" s="188" t="s">
        <v>140</v>
      </c>
      <c r="B17" s="200">
        <f>'Federal Non-Assistance'!K24</f>
        <v>62525429</v>
      </c>
      <c r="C17" s="201">
        <f>'State Non-Assistance'!K24</f>
        <v>0</v>
      </c>
      <c r="D17" s="191">
        <f t="shared" si="1"/>
        <v>62525429</v>
      </c>
      <c r="E17" s="192">
        <f>D17/($D26)</f>
        <v>0.21022846437161027</v>
      </c>
    </row>
    <row r="18" spans="1:5">
      <c r="A18" s="188" t="s">
        <v>88</v>
      </c>
      <c r="B18" s="200">
        <f>'Federal Non-Assistance'!L24</f>
        <v>17482153</v>
      </c>
      <c r="C18" s="201">
        <f>'State Non-Assistance'!L24</f>
        <v>587044</v>
      </c>
      <c r="D18" s="191">
        <f>B18+C18</f>
        <v>18069197</v>
      </c>
      <c r="E18" s="192">
        <f>D18/($D26)</f>
        <v>6.0753834055870412E-2</v>
      </c>
    </row>
    <row r="19" spans="1:5">
      <c r="A19" s="188" t="s">
        <v>68</v>
      </c>
      <c r="B19" s="200">
        <f>'Federal Non-Assistance'!M24</f>
        <v>693184</v>
      </c>
      <c r="C19" s="201">
        <f>'State Non-Assistance'!M24</f>
        <v>0</v>
      </c>
      <c r="D19" s="191">
        <f>B19+C19</f>
        <v>693184</v>
      </c>
      <c r="E19" s="192">
        <f>D19/($D26)</f>
        <v>2.3306838541958712E-3</v>
      </c>
    </row>
    <row r="20" spans="1:5" ht="19.5">
      <c r="A20" s="188" t="s">
        <v>141</v>
      </c>
      <c r="B20" s="200">
        <f>'Federal Non-Assistance'!N24</f>
        <v>1543</v>
      </c>
      <c r="C20" s="202"/>
      <c r="D20" s="194">
        <f t="shared" si="1"/>
        <v>1543</v>
      </c>
      <c r="E20" s="192">
        <f>D20/($D26)</f>
        <v>5.1880095141033682E-6</v>
      </c>
    </row>
    <row r="21" spans="1:5">
      <c r="A21" s="188" t="s">
        <v>69</v>
      </c>
      <c r="B21" s="200">
        <f>'Federal Non-Assistance'!O24</f>
        <v>33366337</v>
      </c>
      <c r="C21" s="201">
        <f>'State Non-Assistance'!O24</f>
        <v>52090995</v>
      </c>
      <c r="D21" s="191">
        <f t="shared" si="1"/>
        <v>85457332</v>
      </c>
      <c r="E21" s="192">
        <f>D21/($D26)</f>
        <v>0.28733211371736245</v>
      </c>
    </row>
    <row r="22" spans="1:5" ht="39" thickBot="1">
      <c r="A22" s="203" t="s">
        <v>0</v>
      </c>
      <c r="B22" s="204">
        <f>B3+B8</f>
        <v>212368302</v>
      </c>
      <c r="C22" s="204">
        <f>C3+C8</f>
        <v>64244589</v>
      </c>
      <c r="D22" s="204">
        <f>B22+C22</f>
        <v>276612891</v>
      </c>
      <c r="E22" s="206">
        <f>D22/($D26)</f>
        <v>0.93005204810864417</v>
      </c>
    </row>
    <row r="23" spans="1:5" ht="36">
      <c r="A23" s="195" t="s">
        <v>142</v>
      </c>
      <c r="B23" s="207">
        <f>'Summary Federal Funds'!E24</f>
        <v>4406481</v>
      </c>
      <c r="C23" s="481"/>
      <c r="D23" s="198">
        <f>B23</f>
        <v>4406481</v>
      </c>
      <c r="E23" s="187">
        <f>D23/($D26)</f>
        <v>1.4815855704287574E-2</v>
      </c>
    </row>
    <row r="24" spans="1:5" ht="36">
      <c r="A24" s="195" t="s">
        <v>143</v>
      </c>
      <c r="B24" s="209">
        <f>'Summary Federal Funds'!F24</f>
        <v>16397199</v>
      </c>
      <c r="C24" s="210"/>
      <c r="D24" s="198">
        <f>B24</f>
        <v>16397199</v>
      </c>
      <c r="E24" s="199">
        <f>D24/($D26)</f>
        <v>5.5132096187068207E-2</v>
      </c>
    </row>
    <row r="25" spans="1:5" ht="39" customHeight="1" thickBot="1">
      <c r="A25" s="211" t="s">
        <v>144</v>
      </c>
      <c r="B25" s="212">
        <f>B23+B24</f>
        <v>20803680</v>
      </c>
      <c r="C25" s="213"/>
      <c r="D25" s="212">
        <f>B25</f>
        <v>20803680</v>
      </c>
      <c r="E25" s="214">
        <f>D25/($D26)</f>
        <v>6.9947951891355775E-2</v>
      </c>
    </row>
    <row r="26" spans="1:5" ht="33" thickTop="1" thickBot="1">
      <c r="A26" s="215" t="s">
        <v>145</v>
      </c>
      <c r="B26" s="216">
        <f>B22+B25</f>
        <v>233171982</v>
      </c>
      <c r="C26" s="216">
        <f>C22</f>
        <v>64244589</v>
      </c>
      <c r="D26" s="216">
        <f>B26+C26</f>
        <v>297416571</v>
      </c>
      <c r="E26" s="218">
        <f>IF(D26/($D26)=SUM(E25,E22),SUM(E22,E25),"ERROR")</f>
        <v>1</v>
      </c>
    </row>
    <row r="27" spans="1:5" ht="32.25" thickBot="1">
      <c r="A27" s="219" t="s">
        <v>104</v>
      </c>
      <c r="B27" s="220">
        <f>'Summary Federal Funds'!I24</f>
        <v>39602871</v>
      </c>
      <c r="C27" s="484"/>
      <c r="D27" s="220">
        <f>B27</f>
        <v>39602871</v>
      </c>
      <c r="E27" s="222"/>
    </row>
    <row r="28" spans="1:5" ht="31.5">
      <c r="A28" s="223" t="s">
        <v>105</v>
      </c>
      <c r="B28" s="224">
        <f>'Summary Federal Funds'!J24</f>
        <v>1488436</v>
      </c>
      <c r="C28" s="485"/>
      <c r="D28" s="224">
        <f>B28</f>
        <v>1488436</v>
      </c>
      <c r="E28" s="226"/>
    </row>
  </sheetData>
  <mergeCells count="1">
    <mergeCell ref="A1:E1"/>
  </mergeCells>
  <pageMargins left="0.7" right="0.7" top="0.75" bottom="0.75" header="0.3" footer="0.3"/>
  <pageSetup scale="79"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23" sqref="B23"/>
    </sheetView>
  </sheetViews>
  <sheetFormatPr defaultRowHeight="15"/>
  <cols>
    <col min="1" max="1" width="22.7109375" customWidth="1"/>
    <col min="2" max="5" width="32.7109375" customWidth="1"/>
  </cols>
  <sheetData>
    <row r="1" spans="1:5" ht="18.75" thickBot="1">
      <c r="A1" s="499" t="s">
        <v>165</v>
      </c>
      <c r="B1" s="500"/>
      <c r="C1" s="500"/>
      <c r="D1" s="500"/>
      <c r="E1" s="556"/>
    </row>
    <row r="2" spans="1:5" ht="31.5" thickBot="1">
      <c r="A2" s="179" t="s">
        <v>135</v>
      </c>
      <c r="B2" s="180" t="s">
        <v>136</v>
      </c>
      <c r="C2" s="181" t="s">
        <v>137</v>
      </c>
      <c r="D2" s="182" t="s">
        <v>138</v>
      </c>
      <c r="E2" s="183" t="s">
        <v>139</v>
      </c>
    </row>
    <row r="3" spans="1:5" ht="24">
      <c r="A3" s="184" t="s">
        <v>74</v>
      </c>
      <c r="B3" s="185">
        <f>IF(SUM(B4:B7)='Federal Assistance'!B25,'Federal Assistance'!B25,"ERROR")</f>
        <v>57211915</v>
      </c>
      <c r="C3" s="185">
        <f>IF(SUM(C4:C6)='State Assistance'!B25,'State Assistance'!B25,"ERROR")</f>
        <v>41344226</v>
      </c>
      <c r="D3" s="186">
        <f>B3+C3</f>
        <v>98556141</v>
      </c>
      <c r="E3" s="187">
        <f>D3/($D26)</f>
        <v>0.76068445572528498</v>
      </c>
    </row>
    <row r="4" spans="1:5">
      <c r="A4" s="188" t="s">
        <v>62</v>
      </c>
      <c r="B4" s="189">
        <f>'Federal Assistance'!C25</f>
        <v>45633194</v>
      </c>
      <c r="C4" s="190">
        <f>'State Assistance'!C25</f>
        <v>35103364</v>
      </c>
      <c r="D4" s="191">
        <f>B4+C4</f>
        <v>80736558</v>
      </c>
      <c r="E4" s="192">
        <f>D4/($D26)</f>
        <v>0.62314782271520663</v>
      </c>
    </row>
    <row r="5" spans="1:5">
      <c r="A5" s="188" t="s">
        <v>63</v>
      </c>
      <c r="B5" s="189">
        <f>'Federal Assistance'!D25</f>
        <v>3975842</v>
      </c>
      <c r="C5" s="190">
        <f>'State Assistance'!D25</f>
        <v>2581817</v>
      </c>
      <c r="D5" s="191">
        <f t="shared" ref="D5:D7" si="0">B5+C5</f>
        <v>6557659</v>
      </c>
      <c r="E5" s="192">
        <f>D5/($D26)</f>
        <v>5.0613885818104595E-2</v>
      </c>
    </row>
    <row r="6" spans="1:5" ht="19.5">
      <c r="A6" s="188" t="s">
        <v>75</v>
      </c>
      <c r="B6" s="189">
        <f>'Federal Assistance'!E25</f>
        <v>7602879</v>
      </c>
      <c r="C6" s="190">
        <f>'State Assistance'!E25</f>
        <v>3659045</v>
      </c>
      <c r="D6" s="191">
        <f t="shared" si="0"/>
        <v>11261924</v>
      </c>
      <c r="E6" s="192">
        <f>D6/($D26)</f>
        <v>8.6922747191973807E-2</v>
      </c>
    </row>
    <row r="7" spans="1:5" ht="19.5">
      <c r="A7" s="188" t="s">
        <v>76</v>
      </c>
      <c r="B7" s="189">
        <f>'Federal Assistance'!F25</f>
        <v>0</v>
      </c>
      <c r="C7" s="193"/>
      <c r="D7" s="194">
        <f t="shared" si="0"/>
        <v>0</v>
      </c>
      <c r="E7" s="192">
        <f>D7/($D26)</f>
        <v>0</v>
      </c>
    </row>
    <row r="8" spans="1:5" ht="24">
      <c r="A8" s="195" t="s">
        <v>65</v>
      </c>
      <c r="B8" s="196">
        <f>IF(SUM(B9:B21)='Federal Non-Assistance'!B25,'Federal Non-Assistance'!B25,"ERROR")</f>
        <v>24184779</v>
      </c>
      <c r="C8" s="197">
        <f>IF(SUM(C9:C21)='State Non-Assistance'!B25,'State Non-Assistance'!B25,"ERROR")</f>
        <v>6821529</v>
      </c>
      <c r="D8" s="198">
        <f>B8+C8</f>
        <v>31006308</v>
      </c>
      <c r="E8" s="199">
        <f>D8/($D26)</f>
        <v>0.23931554427471496</v>
      </c>
    </row>
    <row r="9" spans="1:5" ht="19.5">
      <c r="A9" s="188" t="s">
        <v>78</v>
      </c>
      <c r="B9" s="200">
        <f>'Federal Non-Assistance'!C25</f>
        <v>11420625</v>
      </c>
      <c r="C9" s="201">
        <f>'State Non-Assistance'!C25</f>
        <v>154805</v>
      </c>
      <c r="D9" s="191">
        <f t="shared" ref="D9:D21" si="1">B9+C9</f>
        <v>11575430</v>
      </c>
      <c r="E9" s="192">
        <f>D9/($D26)</f>
        <v>8.9342476074992988E-2</v>
      </c>
    </row>
    <row r="10" spans="1:5">
      <c r="A10" s="188" t="s">
        <v>63</v>
      </c>
      <c r="B10" s="200">
        <f>'Federal Non-Assistance'!D25</f>
        <v>5271205</v>
      </c>
      <c r="C10" s="201">
        <f>'State Non-Assistance'!D25</f>
        <v>737806</v>
      </c>
      <c r="D10" s="191">
        <f t="shared" si="1"/>
        <v>6009011</v>
      </c>
      <c r="E10" s="192">
        <f>D10/($D26)</f>
        <v>4.6379263794249517E-2</v>
      </c>
    </row>
    <row r="11" spans="1:5">
      <c r="A11" s="188" t="s">
        <v>64</v>
      </c>
      <c r="B11" s="200">
        <f>'Federal Non-Assistance'!E25</f>
        <v>2092798</v>
      </c>
      <c r="C11" s="201">
        <f>'State Non-Assistance'!E25</f>
        <v>617378</v>
      </c>
      <c r="D11" s="191">
        <f t="shared" si="1"/>
        <v>2710176</v>
      </c>
      <c r="E11" s="192">
        <f>D11/($D26)</f>
        <v>2.0917912720220345E-2</v>
      </c>
    </row>
    <row r="12" spans="1:5" ht="19.5">
      <c r="A12" s="188" t="s">
        <v>79</v>
      </c>
      <c r="B12" s="200">
        <f>'Federal Non-Assistance'!F25</f>
        <v>0</v>
      </c>
      <c r="C12" s="201">
        <f>'State Non-Assistance'!F25</f>
        <v>0</v>
      </c>
      <c r="D12" s="191">
        <f t="shared" si="1"/>
        <v>0</v>
      </c>
      <c r="E12" s="192">
        <f>D12/($D26)</f>
        <v>0</v>
      </c>
    </row>
    <row r="13" spans="1:5">
      <c r="A13" s="188" t="s">
        <v>67</v>
      </c>
      <c r="B13" s="200">
        <f>'Federal Non-Assistance'!G25</f>
        <v>0</v>
      </c>
      <c r="C13" s="201">
        <f>'State Non-Assistance'!G25</f>
        <v>0</v>
      </c>
      <c r="D13" s="191">
        <f t="shared" si="1"/>
        <v>0</v>
      </c>
      <c r="E13" s="192">
        <f>D13/($D26)</f>
        <v>0</v>
      </c>
    </row>
    <row r="14" spans="1:5" ht="19.5">
      <c r="A14" s="188" t="s">
        <v>80</v>
      </c>
      <c r="B14" s="200">
        <f>'Federal Non-Assistance'!H25</f>
        <v>0</v>
      </c>
      <c r="C14" s="201">
        <f>'State Non-Assistance'!H25</f>
        <v>4650488</v>
      </c>
      <c r="D14" s="191">
        <f t="shared" si="1"/>
        <v>4650488</v>
      </c>
      <c r="E14" s="192">
        <f>D14/($D26)</f>
        <v>3.5893795122690218E-2</v>
      </c>
    </row>
    <row r="15" spans="1:5" ht="19.5">
      <c r="A15" s="188" t="s">
        <v>81</v>
      </c>
      <c r="B15" s="200">
        <f>'Federal Non-Assistance'!I25</f>
        <v>434005</v>
      </c>
      <c r="C15" s="201">
        <f>'State Non-Assistance'!I25</f>
        <v>661052</v>
      </c>
      <c r="D15" s="191">
        <f t="shared" si="1"/>
        <v>1095057</v>
      </c>
      <c r="E15" s="192">
        <f>D15/($D26)</f>
        <v>8.4519628059824652E-3</v>
      </c>
    </row>
    <row r="16" spans="1:5" ht="19.5">
      <c r="A16" s="188" t="s">
        <v>82</v>
      </c>
      <c r="B16" s="200">
        <f>'Federal Non-Assistance'!J25</f>
        <v>0</v>
      </c>
      <c r="C16" s="201">
        <f>'State Non-Assistance'!J25</f>
        <v>0</v>
      </c>
      <c r="D16" s="191">
        <f t="shared" si="1"/>
        <v>0</v>
      </c>
      <c r="E16" s="192">
        <f>D16/($D26)</f>
        <v>0</v>
      </c>
    </row>
    <row r="17" spans="1:5" ht="29.25">
      <c r="A17" s="188" t="s">
        <v>140</v>
      </c>
      <c r="B17" s="200">
        <f>'Federal Non-Assistance'!K25</f>
        <v>0</v>
      </c>
      <c r="C17" s="201">
        <f>'State Non-Assistance'!K25</f>
        <v>0</v>
      </c>
      <c r="D17" s="191">
        <f t="shared" si="1"/>
        <v>0</v>
      </c>
      <c r="E17" s="192">
        <f>D17/($D26)</f>
        <v>0</v>
      </c>
    </row>
    <row r="18" spans="1:5">
      <c r="A18" s="188" t="s">
        <v>88</v>
      </c>
      <c r="B18" s="200">
        <f>'Federal Non-Assistance'!L25</f>
        <v>3650271</v>
      </c>
      <c r="C18" s="201">
        <f>'State Non-Assistance'!L25</f>
        <v>0</v>
      </c>
      <c r="D18" s="191">
        <f>B18+C18</f>
        <v>3650271</v>
      </c>
      <c r="E18" s="192">
        <f>D18/($D26)</f>
        <v>2.8173834534418223E-2</v>
      </c>
    </row>
    <row r="19" spans="1:5">
      <c r="A19" s="188" t="s">
        <v>68</v>
      </c>
      <c r="B19" s="200">
        <f>'Federal Non-Assistance'!M25</f>
        <v>175192</v>
      </c>
      <c r="C19" s="201">
        <f>'State Non-Assistance'!M25</f>
        <v>0</v>
      </c>
      <c r="D19" s="191">
        <f>B19+C19</f>
        <v>175192</v>
      </c>
      <c r="E19" s="192">
        <f>D19/($D26)</f>
        <v>1.3521819119056634E-3</v>
      </c>
    </row>
    <row r="20" spans="1:5" ht="19.5">
      <c r="A20" s="188" t="s">
        <v>141</v>
      </c>
      <c r="B20" s="200">
        <f>'Federal Non-Assistance'!N25</f>
        <v>1140683</v>
      </c>
      <c r="C20" s="202"/>
      <c r="D20" s="191">
        <f t="shared" si="1"/>
        <v>1140683</v>
      </c>
      <c r="E20" s="192">
        <f>D20/($D26)</f>
        <v>8.804117310255535E-3</v>
      </c>
    </row>
    <row r="21" spans="1:5">
      <c r="A21" s="188" t="s">
        <v>69</v>
      </c>
      <c r="B21" s="200">
        <f>'Federal Non-Assistance'!O25</f>
        <v>0</v>
      </c>
      <c r="C21" s="201">
        <f>'State Non-Assistance'!O25</f>
        <v>0</v>
      </c>
      <c r="D21" s="194">
        <f t="shared" si="1"/>
        <v>0</v>
      </c>
      <c r="E21" s="192">
        <f>D21/($D26)</f>
        <v>0</v>
      </c>
    </row>
    <row r="22" spans="1:5" ht="39" thickBot="1">
      <c r="A22" s="203" t="s">
        <v>0</v>
      </c>
      <c r="B22" s="204">
        <f>B3+B8</f>
        <v>81396694</v>
      </c>
      <c r="C22" s="204">
        <f>C3+C8</f>
        <v>48165755</v>
      </c>
      <c r="D22" s="204">
        <f>B22+C22</f>
        <v>129562449</v>
      </c>
      <c r="E22" s="206">
        <f>D22/($D26)</f>
        <v>1</v>
      </c>
    </row>
    <row r="23" spans="1:5" ht="36">
      <c r="A23" s="195" t="s">
        <v>142</v>
      </c>
      <c r="B23" s="207">
        <f>'Summary Federal Funds'!E25</f>
        <v>0</v>
      </c>
      <c r="C23" s="481"/>
      <c r="D23" s="198">
        <f>B23</f>
        <v>0</v>
      </c>
      <c r="E23" s="187">
        <f>D23/($D26)</f>
        <v>0</v>
      </c>
    </row>
    <row r="24" spans="1:5" ht="36">
      <c r="A24" s="195" t="s">
        <v>143</v>
      </c>
      <c r="B24" s="209">
        <f>'Summary Federal Funds'!F25</f>
        <v>0</v>
      </c>
      <c r="C24" s="481"/>
      <c r="D24" s="198">
        <f>B24</f>
        <v>0</v>
      </c>
      <c r="E24" s="199">
        <f>D24/($D26)</f>
        <v>0</v>
      </c>
    </row>
    <row r="25" spans="1:5" ht="39" customHeight="1" thickBot="1">
      <c r="A25" s="211" t="s">
        <v>144</v>
      </c>
      <c r="B25" s="212">
        <f>B23+B24</f>
        <v>0</v>
      </c>
      <c r="C25" s="482"/>
      <c r="D25" s="212">
        <f>B25</f>
        <v>0</v>
      </c>
      <c r="E25" s="214">
        <f>D25/($D26)</f>
        <v>0</v>
      </c>
    </row>
    <row r="26" spans="1:5" ht="33" thickTop="1" thickBot="1">
      <c r="A26" s="215" t="s">
        <v>145</v>
      </c>
      <c r="B26" s="216">
        <f>B22+B25</f>
        <v>81396694</v>
      </c>
      <c r="C26" s="216">
        <f>C22</f>
        <v>48165755</v>
      </c>
      <c r="D26" s="216">
        <f>B26+C26</f>
        <v>129562449</v>
      </c>
      <c r="E26" s="218">
        <f>IF(D26/($D26)=SUM(E25,E22),SUM(E22,E25),"ERROR")</f>
        <v>1</v>
      </c>
    </row>
    <row r="27" spans="1:5" ht="32.25" thickBot="1">
      <c r="A27" s="219" t="s">
        <v>104</v>
      </c>
      <c r="B27" s="220">
        <f>'Summary Federal Funds'!I25</f>
        <v>0</v>
      </c>
      <c r="C27" s="484"/>
      <c r="D27" s="220">
        <f>B27</f>
        <v>0</v>
      </c>
      <c r="E27" s="222"/>
    </row>
    <row r="28" spans="1:5" ht="31.5">
      <c r="A28" s="223" t="s">
        <v>105</v>
      </c>
      <c r="B28" s="224">
        <f>'Summary Federal Funds'!J25</f>
        <v>1328460</v>
      </c>
      <c r="C28" s="225"/>
      <c r="D28" s="224">
        <f>B28</f>
        <v>1328460</v>
      </c>
      <c r="E28" s="226"/>
    </row>
  </sheetData>
  <mergeCells count="1">
    <mergeCell ref="A1:E1"/>
  </mergeCells>
  <pageMargins left="0.7" right="0.7" top="0.75" bottom="0.75" header="0.3" footer="0.3"/>
  <pageSetup scale="79" orientation="landscape"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17" sqref="B17"/>
    </sheetView>
  </sheetViews>
  <sheetFormatPr defaultRowHeight="15"/>
  <cols>
    <col min="1" max="1" width="22.7109375" customWidth="1"/>
    <col min="2" max="5" width="32.7109375" customWidth="1"/>
  </cols>
  <sheetData>
    <row r="1" spans="1:5" ht="18.75" thickBot="1">
      <c r="A1" s="499" t="s">
        <v>166</v>
      </c>
      <c r="B1" s="500"/>
      <c r="C1" s="500"/>
      <c r="D1" s="500"/>
      <c r="E1" s="556"/>
    </row>
    <row r="2" spans="1:5" ht="31.5" thickBot="1">
      <c r="A2" s="179" t="s">
        <v>135</v>
      </c>
      <c r="B2" s="180" t="s">
        <v>136</v>
      </c>
      <c r="C2" s="181" t="s">
        <v>137</v>
      </c>
      <c r="D2" s="182" t="s">
        <v>138</v>
      </c>
      <c r="E2" s="183" t="s">
        <v>139</v>
      </c>
    </row>
    <row r="3" spans="1:5" ht="24">
      <c r="A3" s="184" t="s">
        <v>74</v>
      </c>
      <c r="B3" s="185">
        <f>IF(SUM(B4:B7)='Federal Assistance'!B26,'Federal Assistance'!B26,"ERROR")</f>
        <v>81203652</v>
      </c>
      <c r="C3" s="185">
        <f>IF(SUM(C4:C6)='State Assistance'!B26,'State Assistance'!B26,"ERROR")</f>
        <v>7265184</v>
      </c>
      <c r="D3" s="186">
        <f>B3+C3</f>
        <v>88468836</v>
      </c>
      <c r="E3" s="187">
        <f>D3/($D26)</f>
        <v>0.1813777161457652</v>
      </c>
    </row>
    <row r="4" spans="1:5">
      <c r="A4" s="188" t="s">
        <v>62</v>
      </c>
      <c r="B4" s="189">
        <f>'Federal Assistance'!C26</f>
        <v>81203652</v>
      </c>
      <c r="C4" s="190">
        <f>'State Assistance'!C26</f>
        <v>7265184</v>
      </c>
      <c r="D4" s="191">
        <f>B4+C4</f>
        <v>88468836</v>
      </c>
      <c r="E4" s="192">
        <f>D4/($D26)</f>
        <v>0.1813777161457652</v>
      </c>
    </row>
    <row r="5" spans="1:5">
      <c r="A5" s="188" t="s">
        <v>63</v>
      </c>
      <c r="B5" s="189">
        <f>'Federal Assistance'!D26</f>
        <v>0</v>
      </c>
      <c r="C5" s="190">
        <f>'State Assistance'!D26</f>
        <v>0</v>
      </c>
      <c r="D5" s="191">
        <f t="shared" ref="D5:D7" si="0">B5+C5</f>
        <v>0</v>
      </c>
      <c r="E5" s="192">
        <f>D5/($D26)</f>
        <v>0</v>
      </c>
    </row>
    <row r="6" spans="1:5" ht="19.5">
      <c r="A6" s="188" t="s">
        <v>75</v>
      </c>
      <c r="B6" s="189">
        <f>'Federal Assistance'!E26</f>
        <v>0</v>
      </c>
      <c r="C6" s="190">
        <f>'State Assistance'!E26</f>
        <v>0</v>
      </c>
      <c r="D6" s="191">
        <f t="shared" si="0"/>
        <v>0</v>
      </c>
      <c r="E6" s="192">
        <f>D6/($D26)</f>
        <v>0</v>
      </c>
    </row>
    <row r="7" spans="1:5" ht="19.5">
      <c r="A7" s="188" t="s">
        <v>76</v>
      </c>
      <c r="B7" s="189">
        <f>'Federal Assistance'!F26</f>
        <v>0</v>
      </c>
      <c r="C7" s="193"/>
      <c r="D7" s="194">
        <f t="shared" si="0"/>
        <v>0</v>
      </c>
      <c r="E7" s="192">
        <f>D7/($D26)</f>
        <v>0</v>
      </c>
    </row>
    <row r="8" spans="1:5" ht="24">
      <c r="A8" s="195" t="s">
        <v>65</v>
      </c>
      <c r="B8" s="196">
        <f>IF(SUM(B9:B21)='Federal Non-Assistance'!B26,'Federal Non-Assistance'!B26,"ERROR")</f>
        <v>138958367</v>
      </c>
      <c r="C8" s="197">
        <f>IF(SUM(C9:C21)='State Non-Assistance'!B26,'State Non-Assistance'!B26,"ERROR")</f>
        <v>227137554</v>
      </c>
      <c r="D8" s="198">
        <f>B8+C8</f>
        <v>366095921</v>
      </c>
      <c r="E8" s="199">
        <f>D8/($D26)</f>
        <v>0.75056534078577097</v>
      </c>
    </row>
    <row r="9" spans="1:5" ht="19.5">
      <c r="A9" s="188" t="s">
        <v>78</v>
      </c>
      <c r="B9" s="200">
        <f>'Federal Non-Assistance'!C26</f>
        <v>35945435</v>
      </c>
      <c r="C9" s="201">
        <f>'State Non-Assistance'!C26</f>
        <v>726450</v>
      </c>
      <c r="D9" s="194">
        <f t="shared" ref="D9:D21" si="1">B9+C9</f>
        <v>36671885</v>
      </c>
      <c r="E9" s="192">
        <f>D9/($D26)</f>
        <v>7.5184246213662681E-2</v>
      </c>
    </row>
    <row r="10" spans="1:5">
      <c r="A10" s="188" t="s">
        <v>63</v>
      </c>
      <c r="B10" s="200">
        <f>'Federal Non-Assistance'!D26</f>
        <v>164566</v>
      </c>
      <c r="C10" s="201">
        <f>'State Non-Assistance'!D26</f>
        <v>23784473</v>
      </c>
      <c r="D10" s="191">
        <f t="shared" si="1"/>
        <v>23949039</v>
      </c>
      <c r="E10" s="192">
        <f>D10/($D26)</f>
        <v>4.9100024303539616E-2</v>
      </c>
    </row>
    <row r="11" spans="1:5">
      <c r="A11" s="188" t="s">
        <v>64</v>
      </c>
      <c r="B11" s="200">
        <f>'Federal Non-Assistance'!E26</f>
        <v>7807755</v>
      </c>
      <c r="C11" s="201">
        <f>'State Non-Assistance'!E26</f>
        <v>481746</v>
      </c>
      <c r="D11" s="191">
        <f t="shared" si="1"/>
        <v>8289501</v>
      </c>
      <c r="E11" s="192">
        <f>D11/($D26)</f>
        <v>1.6995032684368503E-2</v>
      </c>
    </row>
    <row r="12" spans="1:5" ht="19.5">
      <c r="A12" s="188" t="s">
        <v>79</v>
      </c>
      <c r="B12" s="200">
        <f>'Federal Non-Assistance'!F26</f>
        <v>0</v>
      </c>
      <c r="C12" s="201">
        <f>'State Non-Assistance'!F26</f>
        <v>0</v>
      </c>
      <c r="D12" s="191">
        <f t="shared" si="1"/>
        <v>0</v>
      </c>
      <c r="E12" s="192">
        <f>D12/($D26)</f>
        <v>0</v>
      </c>
    </row>
    <row r="13" spans="1:5">
      <c r="A13" s="188" t="s">
        <v>67</v>
      </c>
      <c r="B13" s="200">
        <f>'Federal Non-Assistance'!G26</f>
        <v>0</v>
      </c>
      <c r="C13" s="201">
        <f>'State Non-Assistance'!G26</f>
        <v>121679104</v>
      </c>
      <c r="D13" s="191">
        <f t="shared" si="1"/>
        <v>121679104</v>
      </c>
      <c r="E13" s="192">
        <f>D13/($D26)</f>
        <v>0.24946499789126922</v>
      </c>
    </row>
    <row r="14" spans="1:5" ht="19.5">
      <c r="A14" s="188" t="s">
        <v>80</v>
      </c>
      <c r="B14" s="200">
        <f>'Federal Non-Assistance'!H26</f>
        <v>0</v>
      </c>
      <c r="C14" s="201">
        <f>'State Non-Assistance'!H26</f>
        <v>0</v>
      </c>
      <c r="D14" s="191">
        <f t="shared" si="1"/>
        <v>0</v>
      </c>
      <c r="E14" s="192">
        <f>D14/($D26)</f>
        <v>0</v>
      </c>
    </row>
    <row r="15" spans="1:5" ht="19.5">
      <c r="A15" s="188" t="s">
        <v>81</v>
      </c>
      <c r="B15" s="200">
        <f>'Federal Non-Assistance'!I26</f>
        <v>4150120</v>
      </c>
      <c r="C15" s="201">
        <f>'State Non-Assistance'!I26</f>
        <v>41305714</v>
      </c>
      <c r="D15" s="191">
        <f t="shared" si="1"/>
        <v>45455834</v>
      </c>
      <c r="E15" s="192">
        <f>D15/($D26)</f>
        <v>9.3192990087730132E-2</v>
      </c>
    </row>
    <row r="16" spans="1:5" ht="19.5">
      <c r="A16" s="188" t="s">
        <v>82</v>
      </c>
      <c r="B16" s="200">
        <f>'Federal Non-Assistance'!J26</f>
        <v>137427</v>
      </c>
      <c r="C16" s="201">
        <f>'State Non-Assistance'!J26</f>
        <v>20489</v>
      </c>
      <c r="D16" s="191">
        <f t="shared" si="1"/>
        <v>157916</v>
      </c>
      <c r="E16" s="192">
        <f>D16/($D26)</f>
        <v>3.2375743502349979E-4</v>
      </c>
    </row>
    <row r="17" spans="1:5" ht="29.25">
      <c r="A17" s="188" t="s">
        <v>140</v>
      </c>
      <c r="B17" s="200">
        <f>'Federal Non-Assistance'!K26</f>
        <v>55652189</v>
      </c>
      <c r="C17" s="201">
        <f>'State Non-Assistance'!K26</f>
        <v>1749023</v>
      </c>
      <c r="D17" s="191">
        <f t="shared" si="1"/>
        <v>57401212</v>
      </c>
      <c r="E17" s="192">
        <f>D17/($D26)</f>
        <v>0.1176832566957125</v>
      </c>
    </row>
    <row r="18" spans="1:5">
      <c r="A18" s="188" t="s">
        <v>88</v>
      </c>
      <c r="B18" s="200">
        <f>'Federal Non-Assistance'!L26</f>
        <v>31154241</v>
      </c>
      <c r="C18" s="201">
        <f>'State Non-Assistance'!L26</f>
        <v>35149327</v>
      </c>
      <c r="D18" s="191">
        <f>B18+C18</f>
        <v>66303568</v>
      </c>
      <c r="E18" s="192">
        <f>D18/($D26)</f>
        <v>0.13593475714041769</v>
      </c>
    </row>
    <row r="19" spans="1:5">
      <c r="A19" s="188" t="s">
        <v>68</v>
      </c>
      <c r="B19" s="200">
        <f>'Federal Non-Assistance'!M26</f>
        <v>3946634</v>
      </c>
      <c r="C19" s="201">
        <f>'State Non-Assistance'!M26</f>
        <v>2241228</v>
      </c>
      <c r="D19" s="191">
        <f>B19+C19</f>
        <v>6187862</v>
      </c>
      <c r="E19" s="192">
        <f>D19/($D26)</f>
        <v>1.268627833404711E-2</v>
      </c>
    </row>
    <row r="20" spans="1:5" ht="19.5">
      <c r="A20" s="188" t="s">
        <v>141</v>
      </c>
      <c r="B20" s="200">
        <f>'Federal Non-Assistance'!N26</f>
        <v>0</v>
      </c>
      <c r="C20" s="202"/>
      <c r="D20" s="191">
        <f t="shared" si="1"/>
        <v>0</v>
      </c>
      <c r="E20" s="192">
        <f>D20/($D26)</f>
        <v>0</v>
      </c>
    </row>
    <row r="21" spans="1:5">
      <c r="A21" s="188" t="s">
        <v>69</v>
      </c>
      <c r="B21" s="200">
        <f>'Federal Non-Assistance'!O26</f>
        <v>0</v>
      </c>
      <c r="C21" s="200">
        <f>'State Non-Assistance'!O26</f>
        <v>0</v>
      </c>
      <c r="D21" s="191">
        <f t="shared" si="1"/>
        <v>0</v>
      </c>
      <c r="E21" s="192">
        <f>D21/($D26)</f>
        <v>0</v>
      </c>
    </row>
    <row r="22" spans="1:5" ht="39" thickBot="1">
      <c r="A22" s="203" t="s">
        <v>0</v>
      </c>
      <c r="B22" s="204">
        <f>B3+B8</f>
        <v>220162019</v>
      </c>
      <c r="C22" s="204">
        <f>C3+C8</f>
        <v>234402738</v>
      </c>
      <c r="D22" s="204">
        <f>B22+C22</f>
        <v>454564757</v>
      </c>
      <c r="E22" s="206">
        <f>D22/($D26)</f>
        <v>0.93194305693153612</v>
      </c>
    </row>
    <row r="23" spans="1:5" ht="36">
      <c r="A23" s="195" t="s">
        <v>142</v>
      </c>
      <c r="B23" s="207">
        <f>'Summary Federal Funds'!E26</f>
        <v>10285667</v>
      </c>
      <c r="C23" s="481"/>
      <c r="D23" s="186">
        <f>B23</f>
        <v>10285667</v>
      </c>
      <c r="E23" s="187">
        <f>D23/($D26)</f>
        <v>2.1087547591288128E-2</v>
      </c>
    </row>
    <row r="24" spans="1:5" ht="36">
      <c r="A24" s="195" t="s">
        <v>143</v>
      </c>
      <c r="B24" s="209">
        <f>'Summary Federal Funds'!F26</f>
        <v>22909803</v>
      </c>
      <c r="C24" s="210"/>
      <c r="D24" s="198">
        <f>B24</f>
        <v>22909803</v>
      </c>
      <c r="E24" s="199">
        <f>D24/($D26)</f>
        <v>4.6969395477175713E-2</v>
      </c>
    </row>
    <row r="25" spans="1:5" ht="39" customHeight="1" thickBot="1">
      <c r="A25" s="211" t="s">
        <v>144</v>
      </c>
      <c r="B25" s="212">
        <f>B23+B24</f>
        <v>33195470</v>
      </c>
      <c r="C25" s="213"/>
      <c r="D25" s="212">
        <f>B25</f>
        <v>33195470</v>
      </c>
      <c r="E25" s="214">
        <f>D25/($D26)</f>
        <v>6.805694306846384E-2</v>
      </c>
    </row>
    <row r="26" spans="1:5" ht="33" thickTop="1" thickBot="1">
      <c r="A26" s="215" t="s">
        <v>145</v>
      </c>
      <c r="B26" s="216">
        <f>B22+B25</f>
        <v>253357489</v>
      </c>
      <c r="C26" s="217">
        <f>C22</f>
        <v>234402738</v>
      </c>
      <c r="D26" s="216">
        <f>B26+C26</f>
        <v>487760227</v>
      </c>
      <c r="E26" s="218">
        <f>IF(D26/($D26)=SUM(E25,E22),SUM(E22,E25),"ERROR")</f>
        <v>1</v>
      </c>
    </row>
    <row r="27" spans="1:5" ht="32.25" thickBot="1">
      <c r="A27" s="219" t="s">
        <v>104</v>
      </c>
      <c r="B27" s="220">
        <f>'Summary Federal Funds'!I26</f>
        <v>0</v>
      </c>
      <c r="C27" s="221"/>
      <c r="D27" s="220">
        <f>B27</f>
        <v>0</v>
      </c>
      <c r="E27" s="222"/>
    </row>
    <row r="28" spans="1:5" ht="31.5">
      <c r="A28" s="223" t="s">
        <v>105</v>
      </c>
      <c r="B28" s="224">
        <f>'Summary Federal Funds'!J26</f>
        <v>0</v>
      </c>
      <c r="C28" s="225"/>
      <c r="D28" s="224">
        <f>B28</f>
        <v>0</v>
      </c>
      <c r="E28" s="226"/>
    </row>
  </sheetData>
  <mergeCells count="1">
    <mergeCell ref="A1:E1"/>
  </mergeCells>
  <pageMargins left="0.7" right="0.7" top="0.75" bottom="0.75" header="0.3" footer="0.3"/>
  <pageSetup scale="79" orientation="landscape"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23" sqref="B23"/>
    </sheetView>
  </sheetViews>
  <sheetFormatPr defaultRowHeight="15"/>
  <cols>
    <col min="1" max="1" width="22.7109375" customWidth="1"/>
    <col min="2" max="5" width="32.7109375" customWidth="1"/>
  </cols>
  <sheetData>
    <row r="1" spans="1:5" ht="18.75" thickBot="1">
      <c r="A1" s="499" t="s">
        <v>167</v>
      </c>
      <c r="B1" s="500"/>
      <c r="C1" s="500"/>
      <c r="D1" s="500"/>
      <c r="E1" s="556"/>
    </row>
    <row r="2" spans="1:5" ht="31.5" thickBot="1">
      <c r="A2" s="179" t="s">
        <v>135</v>
      </c>
      <c r="B2" s="180" t="s">
        <v>136</v>
      </c>
      <c r="C2" s="181" t="s">
        <v>137</v>
      </c>
      <c r="D2" s="182" t="s">
        <v>138</v>
      </c>
      <c r="E2" s="183" t="s">
        <v>139</v>
      </c>
    </row>
    <row r="3" spans="1:5" ht="24">
      <c r="A3" s="184" t="s">
        <v>74</v>
      </c>
      <c r="B3" s="185">
        <f>IF(SUM(B4:B7)='Federal Assistance'!B27,'Federal Assistance'!B27,"ERROR")</f>
        <v>9570141</v>
      </c>
      <c r="C3" s="185">
        <f>IF(SUM(C4:C6)='State Assistance'!B27,'State Assistance'!B27,"ERROR")</f>
        <v>327505556</v>
      </c>
      <c r="D3" s="186">
        <f>B3+C3</f>
        <v>337075697</v>
      </c>
      <c r="E3" s="187">
        <f>D3/($D26)</f>
        <v>0.29061584382815608</v>
      </c>
    </row>
    <row r="4" spans="1:5">
      <c r="A4" s="188" t="s">
        <v>62</v>
      </c>
      <c r="B4" s="189">
        <f>'Federal Assistance'!C27</f>
        <v>9570141</v>
      </c>
      <c r="C4" s="190">
        <f>'State Assistance'!C27</f>
        <v>327505556</v>
      </c>
      <c r="D4" s="191">
        <f>B4+C4</f>
        <v>337075697</v>
      </c>
      <c r="E4" s="192">
        <f>D4/($D26)</f>
        <v>0.29061584382815608</v>
      </c>
    </row>
    <row r="5" spans="1:5">
      <c r="A5" s="188" t="s">
        <v>63</v>
      </c>
      <c r="B5" s="189">
        <f>'Federal Assistance'!D27</f>
        <v>0</v>
      </c>
      <c r="C5" s="190">
        <f>'State Assistance'!D27</f>
        <v>0</v>
      </c>
      <c r="D5" s="191">
        <f t="shared" ref="D5:D7" si="0">B5+C5</f>
        <v>0</v>
      </c>
      <c r="E5" s="192">
        <f>D5/($D26)</f>
        <v>0</v>
      </c>
    </row>
    <row r="6" spans="1:5" ht="19.5">
      <c r="A6" s="188" t="s">
        <v>75</v>
      </c>
      <c r="B6" s="189">
        <f>'Federal Assistance'!E27</f>
        <v>0</v>
      </c>
      <c r="C6" s="190">
        <f>'State Assistance'!E27</f>
        <v>0</v>
      </c>
      <c r="D6" s="191">
        <f t="shared" si="0"/>
        <v>0</v>
      </c>
      <c r="E6" s="192">
        <f>D6/($D26)</f>
        <v>0</v>
      </c>
    </row>
    <row r="7" spans="1:5" ht="19.5">
      <c r="A7" s="188" t="s">
        <v>76</v>
      </c>
      <c r="B7" s="189">
        <f>'Federal Assistance'!F27</f>
        <v>0</v>
      </c>
      <c r="C7" s="193"/>
      <c r="D7" s="194">
        <f t="shared" si="0"/>
        <v>0</v>
      </c>
      <c r="E7" s="192">
        <f>D7/($D26)</f>
        <v>0</v>
      </c>
    </row>
    <row r="8" spans="1:5" ht="24">
      <c r="A8" s="195" t="s">
        <v>65</v>
      </c>
      <c r="B8" s="196">
        <f>IF(SUM(B9:B21)='Federal Non-Assistance'!B27,'Federal Non-Assistance'!B27,"ERROR")</f>
        <v>334958193</v>
      </c>
      <c r="C8" s="197">
        <f>IF(SUM(C9:C21)='State Non-Assistance'!B27,'State Non-Assistance'!B27,"ERROR")</f>
        <v>350021670</v>
      </c>
      <c r="D8" s="198">
        <f>B8+C8</f>
        <v>684979863</v>
      </c>
      <c r="E8" s="199">
        <f>D8/($D26)</f>
        <v>0.59056764597015654</v>
      </c>
    </row>
    <row r="9" spans="1:5" ht="19.5">
      <c r="A9" s="188" t="s">
        <v>78</v>
      </c>
      <c r="B9" s="200">
        <f>'Federal Non-Assistance'!C27</f>
        <v>0</v>
      </c>
      <c r="C9" s="201">
        <f>'State Non-Assistance'!C27</f>
        <v>12610487</v>
      </c>
      <c r="D9" s="191">
        <f t="shared" ref="D9:D21" si="1">B9+C9</f>
        <v>12610487</v>
      </c>
      <c r="E9" s="192">
        <f>D9/($D26)</f>
        <v>1.0872357020117629E-2</v>
      </c>
    </row>
    <row r="10" spans="1:5">
      <c r="A10" s="188" t="s">
        <v>63</v>
      </c>
      <c r="B10" s="200">
        <f>'Federal Non-Assistance'!D27</f>
        <v>176762526</v>
      </c>
      <c r="C10" s="201">
        <f>'State Non-Assistance'!D27</f>
        <v>44973368</v>
      </c>
      <c r="D10" s="191">
        <f t="shared" si="1"/>
        <v>221735894</v>
      </c>
      <c r="E10" s="192">
        <f>D10/($D26)</f>
        <v>0.19117356877200367</v>
      </c>
    </row>
    <row r="11" spans="1:5">
      <c r="A11" s="188" t="s">
        <v>64</v>
      </c>
      <c r="B11" s="200">
        <f>'Federal Non-Assistance'!E27</f>
        <v>0</v>
      </c>
      <c r="C11" s="201">
        <f>'State Non-Assistance'!E27</f>
        <v>0</v>
      </c>
      <c r="D11" s="191">
        <f t="shared" si="1"/>
        <v>0</v>
      </c>
      <c r="E11" s="192">
        <f>D11/($D26)</f>
        <v>0</v>
      </c>
    </row>
    <row r="12" spans="1:5" ht="19.5">
      <c r="A12" s="188" t="s">
        <v>79</v>
      </c>
      <c r="B12" s="200">
        <f>'Federal Non-Assistance'!F27</f>
        <v>0</v>
      </c>
      <c r="C12" s="201">
        <f>'State Non-Assistance'!F27</f>
        <v>0</v>
      </c>
      <c r="D12" s="191">
        <f t="shared" si="1"/>
        <v>0</v>
      </c>
      <c r="E12" s="192">
        <f>D12/($D26)</f>
        <v>0</v>
      </c>
    </row>
    <row r="13" spans="1:5">
      <c r="A13" s="188" t="s">
        <v>67</v>
      </c>
      <c r="B13" s="200">
        <f>'Federal Non-Assistance'!G27</f>
        <v>0</v>
      </c>
      <c r="C13" s="201">
        <f>'State Non-Assistance'!G27</f>
        <v>102249692</v>
      </c>
      <c r="D13" s="191">
        <f t="shared" si="1"/>
        <v>102249692</v>
      </c>
      <c r="E13" s="192">
        <f>D13/($D26)</f>
        <v>8.8156401622004388E-2</v>
      </c>
    </row>
    <row r="14" spans="1:5" ht="19.5">
      <c r="A14" s="188" t="s">
        <v>80</v>
      </c>
      <c r="B14" s="200">
        <f>'Federal Non-Assistance'!H27</f>
        <v>0</v>
      </c>
      <c r="C14" s="201">
        <f>'State Non-Assistance'!H27</f>
        <v>0</v>
      </c>
      <c r="D14" s="191">
        <f t="shared" si="1"/>
        <v>0</v>
      </c>
      <c r="E14" s="192">
        <f>D14/($D26)</f>
        <v>0</v>
      </c>
    </row>
    <row r="15" spans="1:5" ht="19.5">
      <c r="A15" s="188" t="s">
        <v>81</v>
      </c>
      <c r="B15" s="200">
        <f>'Federal Non-Assistance'!I27</f>
        <v>0</v>
      </c>
      <c r="C15" s="201">
        <f>'State Non-Assistance'!I27</f>
        <v>72087300</v>
      </c>
      <c r="D15" s="191">
        <f t="shared" si="1"/>
        <v>72087300</v>
      </c>
      <c r="E15" s="192">
        <f>D15/($D26)</f>
        <v>6.2151355630938404E-2</v>
      </c>
    </row>
    <row r="16" spans="1:5" ht="19.5">
      <c r="A16" s="188" t="s">
        <v>82</v>
      </c>
      <c r="B16" s="200">
        <f>'Federal Non-Assistance'!J27</f>
        <v>26222793</v>
      </c>
      <c r="C16" s="201">
        <f>'State Non-Assistance'!J27</f>
        <v>10067217</v>
      </c>
      <c r="D16" s="191">
        <f t="shared" si="1"/>
        <v>36290010</v>
      </c>
      <c r="E16" s="192">
        <f>D16/($D26)</f>
        <v>3.1288081497854836E-2</v>
      </c>
    </row>
    <row r="17" spans="1:5" ht="29.25">
      <c r="A17" s="188" t="s">
        <v>140</v>
      </c>
      <c r="B17" s="200">
        <f>'Federal Non-Assistance'!K27</f>
        <v>0</v>
      </c>
      <c r="C17" s="201">
        <f>'State Non-Assistance'!K27</f>
        <v>0</v>
      </c>
      <c r="D17" s="191">
        <f t="shared" si="1"/>
        <v>0</v>
      </c>
      <c r="E17" s="192">
        <f>D17/($D26)</f>
        <v>0</v>
      </c>
    </row>
    <row r="18" spans="1:5">
      <c r="A18" s="188" t="s">
        <v>88</v>
      </c>
      <c r="B18" s="200">
        <f>'Federal Non-Assistance'!L27</f>
        <v>4792517</v>
      </c>
      <c r="C18" s="201">
        <f>'State Non-Assistance'!L27</f>
        <v>30656324</v>
      </c>
      <c r="D18" s="191">
        <f>B18+C18</f>
        <v>35448841</v>
      </c>
      <c r="E18" s="192">
        <f>D18/($D26)</f>
        <v>3.0562852592559163E-2</v>
      </c>
    </row>
    <row r="19" spans="1:5">
      <c r="A19" s="188" t="s">
        <v>68</v>
      </c>
      <c r="B19" s="200">
        <f>'Federal Non-Assistance'!M27</f>
        <v>0</v>
      </c>
      <c r="C19" s="201">
        <f>'State Non-Assistance'!M27</f>
        <v>0</v>
      </c>
      <c r="D19" s="191">
        <f>B19+C19</f>
        <v>0</v>
      </c>
      <c r="E19" s="192">
        <f>D19/($D26)</f>
        <v>0</v>
      </c>
    </row>
    <row r="20" spans="1:5" ht="19.5">
      <c r="A20" s="188" t="s">
        <v>141</v>
      </c>
      <c r="B20" s="200">
        <f>'Federal Non-Assistance'!N27</f>
        <v>0</v>
      </c>
      <c r="C20" s="202"/>
      <c r="D20" s="191">
        <f t="shared" si="1"/>
        <v>0</v>
      </c>
      <c r="E20" s="192">
        <f>D20/($D26)</f>
        <v>0</v>
      </c>
    </row>
    <row r="21" spans="1:5">
      <c r="A21" s="188" t="s">
        <v>69</v>
      </c>
      <c r="B21" s="200">
        <f>'Federal Non-Assistance'!O27</f>
        <v>127180357</v>
      </c>
      <c r="C21" s="201">
        <f>'State Non-Assistance'!O27</f>
        <v>77377282</v>
      </c>
      <c r="D21" s="194">
        <f t="shared" si="1"/>
        <v>204557639</v>
      </c>
      <c r="E21" s="192">
        <f>D21/($D26)</f>
        <v>0.17636302883467844</v>
      </c>
    </row>
    <row r="22" spans="1:5" ht="39" thickBot="1">
      <c r="A22" s="203" t="s">
        <v>0</v>
      </c>
      <c r="B22" s="204">
        <f>B3+B8</f>
        <v>344528334</v>
      </c>
      <c r="C22" s="204">
        <f>C3+C8</f>
        <v>677527226</v>
      </c>
      <c r="D22" s="204">
        <f>B22+C22</f>
        <v>1022055560</v>
      </c>
      <c r="E22" s="206">
        <f>D22/($D26)</f>
        <v>0.88118348979831262</v>
      </c>
    </row>
    <row r="23" spans="1:5" ht="36">
      <c r="A23" s="195" t="s">
        <v>142</v>
      </c>
      <c r="B23" s="207">
        <f>'Summary Federal Funds'!E27</f>
        <v>91874224</v>
      </c>
      <c r="C23" s="481"/>
      <c r="D23" s="198">
        <f>B23</f>
        <v>91874224</v>
      </c>
      <c r="E23" s="187">
        <f>D23/($D26)</f>
        <v>7.9211006226346331E-2</v>
      </c>
    </row>
    <row r="24" spans="1:5" ht="36">
      <c r="A24" s="195" t="s">
        <v>143</v>
      </c>
      <c r="B24" s="209">
        <f>'Summary Federal Funds'!F27</f>
        <v>45937113</v>
      </c>
      <c r="C24" s="210"/>
      <c r="D24" s="198">
        <f>B24</f>
        <v>45937113</v>
      </c>
      <c r="E24" s="199">
        <f>D24/($D26)</f>
        <v>3.9605503975341058E-2</v>
      </c>
    </row>
    <row r="25" spans="1:5" ht="39" customHeight="1" thickBot="1">
      <c r="A25" s="211" t="s">
        <v>144</v>
      </c>
      <c r="B25" s="212">
        <f>B23+B24</f>
        <v>137811337</v>
      </c>
      <c r="C25" s="213"/>
      <c r="D25" s="212">
        <f>B25</f>
        <v>137811337</v>
      </c>
      <c r="E25" s="214">
        <f>D25/($D26)</f>
        <v>0.11881651020168739</v>
      </c>
    </row>
    <row r="26" spans="1:5" ht="33" thickTop="1" thickBot="1">
      <c r="A26" s="215" t="s">
        <v>145</v>
      </c>
      <c r="B26" s="216">
        <f>B22+B25</f>
        <v>482339671</v>
      </c>
      <c r="C26" s="217">
        <f>C22</f>
        <v>677527226</v>
      </c>
      <c r="D26" s="216">
        <f>B26+C26</f>
        <v>1159866897</v>
      </c>
      <c r="E26" s="218">
        <f>IF(D26/($D26)=SUM(E25,E22),SUM(E22,E25),"ERROR")</f>
        <v>1</v>
      </c>
    </row>
    <row r="27" spans="1:5" ht="32.25" thickBot="1">
      <c r="A27" s="219" t="s">
        <v>104</v>
      </c>
      <c r="B27" s="220">
        <f>'Summary Federal Funds'!I27</f>
        <v>0</v>
      </c>
      <c r="C27" s="221"/>
      <c r="D27" s="220">
        <f>B27</f>
        <v>0</v>
      </c>
      <c r="E27" s="222"/>
    </row>
    <row r="28" spans="1:5" ht="31.5">
      <c r="A28" s="223" t="s">
        <v>105</v>
      </c>
      <c r="B28" s="224">
        <f>'Summary Federal Funds'!J27</f>
        <v>0</v>
      </c>
      <c r="C28" s="225"/>
      <c r="D28" s="224">
        <f>B28</f>
        <v>0</v>
      </c>
      <c r="E28" s="226"/>
    </row>
  </sheetData>
  <mergeCells count="1">
    <mergeCell ref="A1:E1"/>
  </mergeCells>
  <pageMargins left="0.7" right="0.7" top="0.75" bottom="0.75" header="0.3" footer="0.3"/>
  <pageSetup scale="79" orientation="landscape"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14" sqref="B14"/>
    </sheetView>
  </sheetViews>
  <sheetFormatPr defaultRowHeight="15"/>
  <cols>
    <col min="1" max="1" width="22.7109375" customWidth="1"/>
    <col min="2" max="5" width="32.7109375" customWidth="1"/>
  </cols>
  <sheetData>
    <row r="1" spans="1:5" ht="18.75" thickBot="1">
      <c r="A1" s="499" t="s">
        <v>168</v>
      </c>
      <c r="B1" s="500"/>
      <c r="C1" s="500"/>
      <c r="D1" s="500"/>
      <c r="E1" s="556"/>
    </row>
    <row r="2" spans="1:5" ht="31.5" thickBot="1">
      <c r="A2" s="179" t="s">
        <v>135</v>
      </c>
      <c r="B2" s="180" t="s">
        <v>136</v>
      </c>
      <c r="C2" s="181" t="s">
        <v>137</v>
      </c>
      <c r="D2" s="182" t="s">
        <v>138</v>
      </c>
      <c r="E2" s="183" t="s">
        <v>139</v>
      </c>
    </row>
    <row r="3" spans="1:5" ht="24">
      <c r="A3" s="184" t="s">
        <v>74</v>
      </c>
      <c r="B3" s="185">
        <f>IF(SUM(B4:B7)='Federal Assistance'!B28,'Federal Assistance'!B28,"ERROR")</f>
        <v>101105652</v>
      </c>
      <c r="C3" s="185">
        <f>IF(SUM(C4:C6)='State Assistance'!B28,'State Assistance'!B28,"ERROR")</f>
        <v>92867719</v>
      </c>
      <c r="D3" s="186">
        <f>B3+C3</f>
        <v>193973371</v>
      </c>
      <c r="E3" s="187">
        <f>D3/($D26)</f>
        <v>0.13339158133068441</v>
      </c>
    </row>
    <row r="4" spans="1:5">
      <c r="A4" s="188" t="s">
        <v>62</v>
      </c>
      <c r="B4" s="189">
        <f>'Federal Assistance'!C28</f>
        <v>92652098</v>
      </c>
      <c r="C4" s="190">
        <f>'State Assistance'!C28</f>
        <v>92867719</v>
      </c>
      <c r="D4" s="191">
        <f>B4+C4</f>
        <v>185519817</v>
      </c>
      <c r="E4" s="192">
        <f>D4/($D26)</f>
        <v>0.12757824246818492</v>
      </c>
    </row>
    <row r="5" spans="1:5">
      <c r="A5" s="188" t="s">
        <v>63</v>
      </c>
      <c r="B5" s="189">
        <f>'Federal Assistance'!D28</f>
        <v>8453554</v>
      </c>
      <c r="C5" s="190">
        <f>'State Assistance'!D28</f>
        <v>0</v>
      </c>
      <c r="D5" s="191">
        <f t="shared" ref="D5:D7" si="0">B5+C5</f>
        <v>8453554</v>
      </c>
      <c r="E5" s="192">
        <f>D5/($D26)</f>
        <v>5.8133388624994949E-3</v>
      </c>
    </row>
    <row r="6" spans="1:5" ht="19.5">
      <c r="A6" s="188" t="s">
        <v>75</v>
      </c>
      <c r="B6" s="189">
        <f>'Federal Assistance'!E28</f>
        <v>0</v>
      </c>
      <c r="C6" s="190">
        <f>'State Assistance'!E28</f>
        <v>0</v>
      </c>
      <c r="D6" s="191">
        <f t="shared" si="0"/>
        <v>0</v>
      </c>
      <c r="E6" s="192">
        <f>D6/($D26)</f>
        <v>0</v>
      </c>
    </row>
    <row r="7" spans="1:5" ht="19.5">
      <c r="A7" s="188" t="s">
        <v>76</v>
      </c>
      <c r="B7" s="189">
        <f>'Federal Assistance'!F28</f>
        <v>0</v>
      </c>
      <c r="C7" s="193"/>
      <c r="D7" s="194">
        <f t="shared" si="0"/>
        <v>0</v>
      </c>
      <c r="E7" s="192">
        <f>D7/($D26)</f>
        <v>0</v>
      </c>
    </row>
    <row r="8" spans="1:5" ht="24">
      <c r="A8" s="195" t="s">
        <v>65</v>
      </c>
      <c r="B8" s="196">
        <f>IF(SUM(B9:B21)='Federal Non-Assistance'!B28,'Federal Non-Assistance'!B28,"ERROR")</f>
        <v>564014190</v>
      </c>
      <c r="C8" s="197">
        <f>IF(SUM(C9:C21)='State Non-Assistance'!B28,'State Non-Assistance'!B28,"ERROR")</f>
        <v>618642170</v>
      </c>
      <c r="D8" s="198">
        <f>B8+C8</f>
        <v>1182656360</v>
      </c>
      <c r="E8" s="199">
        <f>D8/($D26)</f>
        <v>0.81328896444858501</v>
      </c>
    </row>
    <row r="9" spans="1:5" ht="19.5">
      <c r="A9" s="188" t="s">
        <v>78</v>
      </c>
      <c r="B9" s="200">
        <f>'Federal Non-Assistance'!C28</f>
        <v>68692715</v>
      </c>
      <c r="C9" s="201">
        <f>'State Non-Assistance'!C28</f>
        <v>15225622</v>
      </c>
      <c r="D9" s="191">
        <f t="shared" ref="D9:D21" si="1">B9+C9</f>
        <v>83918337</v>
      </c>
      <c r="E9" s="192">
        <f>D9/($D26)</f>
        <v>5.7708950550079796E-2</v>
      </c>
    </row>
    <row r="10" spans="1:5">
      <c r="A10" s="188" t="s">
        <v>63</v>
      </c>
      <c r="B10" s="200">
        <f>'Federal Non-Assistance'!D28</f>
        <v>6120899</v>
      </c>
      <c r="C10" s="201">
        <f>'State Non-Assistance'!D28</f>
        <v>17859282</v>
      </c>
      <c r="D10" s="191">
        <f t="shared" si="1"/>
        <v>23980181</v>
      </c>
      <c r="E10" s="192">
        <f>D10/($D26)</f>
        <v>1.6490687601578225E-2</v>
      </c>
    </row>
    <row r="11" spans="1:5">
      <c r="A11" s="188" t="s">
        <v>64</v>
      </c>
      <c r="B11" s="200">
        <f>'Federal Non-Assistance'!E28</f>
        <v>1291774</v>
      </c>
      <c r="C11" s="201">
        <f>'State Non-Assistance'!E28</f>
        <v>94949</v>
      </c>
      <c r="D11" s="191">
        <f t="shared" si="1"/>
        <v>1386723</v>
      </c>
      <c r="E11" s="192">
        <f>D11/($D26)</f>
        <v>9.5362148362947553E-4</v>
      </c>
    </row>
    <row r="12" spans="1:5" ht="19.5">
      <c r="A12" s="188" t="s">
        <v>79</v>
      </c>
      <c r="B12" s="200">
        <f>'Federal Non-Assistance'!F28</f>
        <v>0</v>
      </c>
      <c r="C12" s="201">
        <f>'State Non-Assistance'!F28</f>
        <v>0</v>
      </c>
      <c r="D12" s="191">
        <f t="shared" si="1"/>
        <v>0</v>
      </c>
      <c r="E12" s="192">
        <f>D12/($D26)</f>
        <v>0</v>
      </c>
    </row>
    <row r="13" spans="1:5">
      <c r="A13" s="188" t="s">
        <v>67</v>
      </c>
      <c r="B13" s="200">
        <f>'Federal Non-Assistance'!G28</f>
        <v>0</v>
      </c>
      <c r="C13" s="201">
        <f>'State Non-Assistance'!G28</f>
        <v>217962012</v>
      </c>
      <c r="D13" s="191">
        <f t="shared" si="1"/>
        <v>217962012</v>
      </c>
      <c r="E13" s="192">
        <f>D13/($D26)</f>
        <v>0.14988808670390955</v>
      </c>
    </row>
    <row r="14" spans="1:5" ht="19.5">
      <c r="A14" s="188" t="s">
        <v>80</v>
      </c>
      <c r="B14" s="200">
        <f>'Federal Non-Assistance'!H28</f>
        <v>0</v>
      </c>
      <c r="C14" s="201">
        <f>'State Non-Assistance'!H28</f>
        <v>0</v>
      </c>
      <c r="D14" s="191">
        <f t="shared" si="1"/>
        <v>0</v>
      </c>
      <c r="E14" s="192">
        <f>D14/($D26)</f>
        <v>0</v>
      </c>
    </row>
    <row r="15" spans="1:5" ht="19.5">
      <c r="A15" s="188" t="s">
        <v>81</v>
      </c>
      <c r="B15" s="200">
        <f>'Federal Non-Assistance'!I28</f>
        <v>854457</v>
      </c>
      <c r="C15" s="201">
        <f>'State Non-Assistance'!I28</f>
        <v>34139009</v>
      </c>
      <c r="D15" s="191">
        <f t="shared" si="1"/>
        <v>34993466</v>
      </c>
      <c r="E15" s="192">
        <f>D15/($D26)</f>
        <v>2.4064301929266053E-2</v>
      </c>
    </row>
    <row r="16" spans="1:5" ht="19.5">
      <c r="A16" s="188" t="s">
        <v>82</v>
      </c>
      <c r="B16" s="200">
        <f>'Federal Non-Assistance'!J28</f>
        <v>114715248</v>
      </c>
      <c r="C16" s="201">
        <f>'State Non-Assistance'!J28</f>
        <v>277841756</v>
      </c>
      <c r="D16" s="191">
        <f t="shared" si="1"/>
        <v>392557004</v>
      </c>
      <c r="E16" s="192">
        <f>D16/($D26)</f>
        <v>0.26995354700514951</v>
      </c>
    </row>
    <row r="17" spans="1:5" ht="29.25">
      <c r="A17" s="188" t="s">
        <v>140</v>
      </c>
      <c r="B17" s="200">
        <f>'Federal Non-Assistance'!K28</f>
        <v>22591221</v>
      </c>
      <c r="C17" s="201">
        <f>'State Non-Assistance'!K28</f>
        <v>4381879</v>
      </c>
      <c r="D17" s="191">
        <f t="shared" si="1"/>
        <v>26973100</v>
      </c>
      <c r="E17" s="192">
        <f>D17/($D26)</f>
        <v>1.8548857731562975E-2</v>
      </c>
    </row>
    <row r="18" spans="1:5">
      <c r="A18" s="188" t="s">
        <v>88</v>
      </c>
      <c r="B18" s="200">
        <f>'Federal Non-Assistance'!L28</f>
        <v>101871250</v>
      </c>
      <c r="C18" s="201">
        <f>'State Non-Assistance'!L28</f>
        <v>13957379</v>
      </c>
      <c r="D18" s="191">
        <f>B18+C18</f>
        <v>115828629</v>
      </c>
      <c r="E18" s="192">
        <f>D18/($D26)</f>
        <v>7.9653015803262867E-2</v>
      </c>
    </row>
    <row r="19" spans="1:5">
      <c r="A19" s="188" t="s">
        <v>68</v>
      </c>
      <c r="B19" s="200">
        <f>'Federal Non-Assistance'!M28</f>
        <v>6852820</v>
      </c>
      <c r="C19" s="201">
        <f>'State Non-Assistance'!M28</f>
        <v>919841</v>
      </c>
      <c r="D19" s="191">
        <f>B19+C19</f>
        <v>7772661</v>
      </c>
      <c r="E19" s="192">
        <f>D19/($D26)</f>
        <v>5.3451024570652988E-3</v>
      </c>
    </row>
    <row r="20" spans="1:5" ht="19.5">
      <c r="A20" s="188" t="s">
        <v>141</v>
      </c>
      <c r="B20" s="200">
        <f>'Federal Non-Assistance'!N28</f>
        <v>89023477</v>
      </c>
      <c r="C20" s="202"/>
      <c r="D20" s="191">
        <f t="shared" si="1"/>
        <v>89023477</v>
      </c>
      <c r="E20" s="192">
        <f>D20/($D26)</f>
        <v>6.1219652529448554E-2</v>
      </c>
    </row>
    <row r="21" spans="1:5">
      <c r="A21" s="188" t="s">
        <v>69</v>
      </c>
      <c r="B21" s="200">
        <f>'Federal Non-Assistance'!O28</f>
        <v>152000329</v>
      </c>
      <c r="C21" s="200">
        <f>'State Non-Assistance'!O28</f>
        <v>36260441</v>
      </c>
      <c r="D21" s="191">
        <f t="shared" si="1"/>
        <v>188260770</v>
      </c>
      <c r="E21" s="192">
        <f>D21/($D26)</f>
        <v>0.12946314065363268</v>
      </c>
    </row>
    <row r="22" spans="1:5" ht="39" thickBot="1">
      <c r="A22" s="203" t="s">
        <v>0</v>
      </c>
      <c r="B22" s="204">
        <f>B3+B8</f>
        <v>665119842</v>
      </c>
      <c r="C22" s="204">
        <f>C3+C8</f>
        <v>711509889</v>
      </c>
      <c r="D22" s="204">
        <f>B22+C22</f>
        <v>1376629731</v>
      </c>
      <c r="E22" s="206">
        <f>D22/($D26)</f>
        <v>0.94668054577926941</v>
      </c>
    </row>
    <row r="23" spans="1:5" ht="36">
      <c r="A23" s="195" t="s">
        <v>142</v>
      </c>
      <c r="B23" s="207">
        <f>'Summary Federal Funds'!E28</f>
        <v>0</v>
      </c>
      <c r="C23" s="481"/>
      <c r="D23" s="198">
        <f>B23</f>
        <v>0</v>
      </c>
      <c r="E23" s="187">
        <f>D23/($D26)</f>
        <v>0</v>
      </c>
    </row>
    <row r="24" spans="1:5" ht="36">
      <c r="A24" s="195" t="s">
        <v>143</v>
      </c>
      <c r="B24" s="209">
        <f>'Summary Federal Funds'!F28</f>
        <v>77535285</v>
      </c>
      <c r="C24" s="481"/>
      <c r="D24" s="198">
        <f>B24</f>
        <v>77535285</v>
      </c>
      <c r="E24" s="199">
        <f>D24/($D26)</f>
        <v>5.3319454220730617E-2</v>
      </c>
    </row>
    <row r="25" spans="1:5" ht="39" customHeight="1" thickBot="1">
      <c r="A25" s="211" t="s">
        <v>144</v>
      </c>
      <c r="B25" s="212">
        <f>B23+B24</f>
        <v>77535285</v>
      </c>
      <c r="C25" s="482"/>
      <c r="D25" s="212">
        <f>B25</f>
        <v>77535285</v>
      </c>
      <c r="E25" s="214">
        <f>D25/($D26)</f>
        <v>5.3319454220730617E-2</v>
      </c>
    </row>
    <row r="26" spans="1:5" ht="33" thickTop="1" thickBot="1">
      <c r="A26" s="215" t="s">
        <v>145</v>
      </c>
      <c r="B26" s="216">
        <f>B22+B25</f>
        <v>742655127</v>
      </c>
      <c r="C26" s="216">
        <f>C22</f>
        <v>711509889</v>
      </c>
      <c r="D26" s="216">
        <f>B26+C26</f>
        <v>1454165016</v>
      </c>
      <c r="E26" s="218">
        <f>IF(D26/($D26)=SUM(E25,E22),SUM(E22,E25),"ERROR")</f>
        <v>1</v>
      </c>
    </row>
    <row r="27" spans="1:5" ht="32.25" thickBot="1">
      <c r="A27" s="219" t="s">
        <v>104</v>
      </c>
      <c r="B27" s="220">
        <f>'Summary Federal Funds'!I28</f>
        <v>0</v>
      </c>
      <c r="C27" s="484"/>
      <c r="D27" s="220">
        <f>B27</f>
        <v>0</v>
      </c>
      <c r="E27" s="222"/>
    </row>
    <row r="28" spans="1:5" ht="31.5">
      <c r="A28" s="223" t="s">
        <v>105</v>
      </c>
      <c r="B28" s="224">
        <f>'Summary Federal Funds'!J28</f>
        <v>160261685</v>
      </c>
      <c r="C28" s="225"/>
      <c r="D28" s="224">
        <f>B28</f>
        <v>160261685</v>
      </c>
      <c r="E28" s="226"/>
    </row>
  </sheetData>
  <mergeCells count="1">
    <mergeCell ref="A1:E1"/>
  </mergeCells>
  <pageMargins left="0.7" right="0.7" top="0.75" bottom="0.75" header="0.3" footer="0.3"/>
  <pageSetup scale="7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E32"/>
  <sheetViews>
    <sheetView workbookViewId="0">
      <selection activeCell="C33" sqref="C33"/>
    </sheetView>
  </sheetViews>
  <sheetFormatPr defaultRowHeight="15"/>
  <cols>
    <col min="1" max="1" width="52.7109375" customWidth="1"/>
    <col min="2" max="5" width="17.7109375" customWidth="1"/>
  </cols>
  <sheetData>
    <row r="1" spans="1:5" ht="43.5" customHeight="1">
      <c r="A1" s="508" t="s">
        <v>255</v>
      </c>
      <c r="B1" s="508"/>
      <c r="C1" s="508"/>
      <c r="D1" s="508"/>
      <c r="E1" s="508"/>
    </row>
    <row r="2" spans="1:5">
      <c r="A2" s="376"/>
      <c r="B2" s="376" t="s">
        <v>220</v>
      </c>
      <c r="C2" s="376" t="s">
        <v>224</v>
      </c>
      <c r="D2" s="376" t="s">
        <v>225</v>
      </c>
      <c r="E2" s="376" t="s">
        <v>226</v>
      </c>
    </row>
    <row r="3" spans="1:5">
      <c r="A3" s="471" t="s">
        <v>227</v>
      </c>
      <c r="B3" s="378">
        <v>1873407812</v>
      </c>
      <c r="C3" s="464">
        <f>IF('SFAG Summary'!K5+'ECF Summary'!J5+'Supplemental Summary'!K5='Summary Federal Funds'!I5,'Summary Federal Funds'!I5,"ERROR")</f>
        <v>1074584456</v>
      </c>
      <c r="D3" s="378">
        <f>C3-B3</f>
        <v>-798823356</v>
      </c>
      <c r="E3" s="379">
        <f>IF(B3=0,0,D3/B3)</f>
        <v>-0.42640120900702211</v>
      </c>
    </row>
    <row r="4" spans="1:5">
      <c r="A4" s="472" t="s">
        <v>228</v>
      </c>
      <c r="B4" s="378">
        <v>2065676671</v>
      </c>
      <c r="C4" s="464">
        <f>IF('SFAG Summary'!L5+'ECF Summary'!K5+'Supplemental Summary'!L5='Summary Federal Funds'!J5,'Summary Federal Funds'!J5,"ERROR")</f>
        <v>1854997239</v>
      </c>
      <c r="D4" s="378">
        <f t="shared" ref="D4:D32" si="0">C4-B4</f>
        <v>-210679432</v>
      </c>
      <c r="E4" s="379">
        <f t="shared" ref="E4:E32" si="1">IF(B4=0,0,D4/B4)</f>
        <v>-0.10199051717905566</v>
      </c>
    </row>
    <row r="5" spans="1:5">
      <c r="A5" s="380" t="s">
        <v>229</v>
      </c>
      <c r="B5" s="378">
        <v>3939084483</v>
      </c>
      <c r="C5" s="378">
        <f>C3+C4</f>
        <v>2929581695</v>
      </c>
      <c r="D5" s="378">
        <f t="shared" si="0"/>
        <v>-1009502788</v>
      </c>
      <c r="E5" s="379">
        <f t="shared" si="1"/>
        <v>-0.25627853181538374</v>
      </c>
    </row>
    <row r="6" spans="1:5">
      <c r="A6" s="381"/>
      <c r="B6" s="382"/>
      <c r="C6" s="382"/>
      <c r="D6" s="382"/>
      <c r="E6" s="383"/>
    </row>
    <row r="7" spans="1:5">
      <c r="A7" s="377" t="s">
        <v>230</v>
      </c>
      <c r="B7" s="378">
        <v>33255476037</v>
      </c>
      <c r="C7" s="378">
        <f>'Total Fed &amp; State Expenditures'!B5</f>
        <v>30624118314</v>
      </c>
      <c r="D7" s="378">
        <f t="shared" si="0"/>
        <v>-2631357723</v>
      </c>
      <c r="E7" s="379">
        <f t="shared" si="1"/>
        <v>-7.9125546724165205E-2</v>
      </c>
    </row>
    <row r="8" spans="1:5">
      <c r="A8" s="164" t="s">
        <v>231</v>
      </c>
      <c r="B8" s="63">
        <v>1372705892</v>
      </c>
      <c r="C8" s="63">
        <f>'Summary Federal Funds'!E5</f>
        <v>1564877339</v>
      </c>
      <c r="D8" s="378">
        <f t="shared" si="0"/>
        <v>192171447</v>
      </c>
      <c r="E8" s="379">
        <f t="shared" si="1"/>
        <v>0.13999462530171758</v>
      </c>
    </row>
    <row r="9" spans="1:5">
      <c r="A9" s="377" t="s">
        <v>232</v>
      </c>
      <c r="B9" s="378">
        <v>1219931917</v>
      </c>
      <c r="C9" s="378">
        <f>'Summary Federal Funds'!F5</f>
        <v>1135445928</v>
      </c>
      <c r="D9" s="378">
        <f t="shared" si="0"/>
        <v>-84485989</v>
      </c>
      <c r="E9" s="379">
        <f t="shared" si="1"/>
        <v>-6.9254675463991486E-2</v>
      </c>
    </row>
    <row r="10" spans="1:5">
      <c r="A10" s="384" t="s">
        <v>233</v>
      </c>
      <c r="B10" s="378">
        <v>35848113846</v>
      </c>
      <c r="C10" s="378">
        <f>C7+C8+C9</f>
        <v>33324441581</v>
      </c>
      <c r="D10" s="378">
        <f t="shared" si="0"/>
        <v>-2523672265</v>
      </c>
      <c r="E10" s="379">
        <f t="shared" si="1"/>
        <v>-7.039902506004779E-2</v>
      </c>
    </row>
    <row r="11" spans="1:5">
      <c r="A11" s="385"/>
      <c r="B11" s="386"/>
      <c r="C11" s="386"/>
      <c r="D11" s="386"/>
      <c r="E11" s="387"/>
    </row>
    <row r="12" spans="1:5" ht="15.75">
      <c r="A12" s="388" t="s">
        <v>234</v>
      </c>
      <c r="B12" s="389"/>
      <c r="C12" s="389"/>
      <c r="D12" s="389"/>
      <c r="E12" s="390"/>
    </row>
    <row r="13" spans="1:5">
      <c r="A13" s="377" t="s">
        <v>235</v>
      </c>
      <c r="B13" s="378">
        <v>10699142042</v>
      </c>
      <c r="C13" s="378">
        <f>'Fed &amp; State Assistance'!C5</f>
        <v>9604170791</v>
      </c>
      <c r="D13" s="378">
        <f t="shared" si="0"/>
        <v>-1094971251</v>
      </c>
      <c r="E13" s="379">
        <f t="shared" si="1"/>
        <v>-0.10234196786075345</v>
      </c>
    </row>
    <row r="14" spans="1:5">
      <c r="A14" s="96" t="s">
        <v>236</v>
      </c>
      <c r="B14" s="389">
        <v>5442075573</v>
      </c>
      <c r="C14" s="389">
        <f>C15+C16</f>
        <v>5522643148</v>
      </c>
      <c r="D14" s="389">
        <f t="shared" si="0"/>
        <v>80567575</v>
      </c>
      <c r="E14" s="390">
        <f t="shared" si="1"/>
        <v>1.4804567470492936E-2</v>
      </c>
    </row>
    <row r="15" spans="1:5">
      <c r="A15" s="391" t="s">
        <v>237</v>
      </c>
      <c r="B15" s="392">
        <v>4069369681</v>
      </c>
      <c r="C15" s="392">
        <f>'Fed &amp; State Assistance'!D5+'Fed &amp; State Non-Assistance'!D5</f>
        <v>3957765809</v>
      </c>
      <c r="D15" s="389">
        <f t="shared" si="0"/>
        <v>-111603872</v>
      </c>
      <c r="E15" s="390">
        <f t="shared" si="1"/>
        <v>-2.7425346122049707E-2</v>
      </c>
    </row>
    <row r="16" spans="1:5">
      <c r="A16" s="391" t="s">
        <v>238</v>
      </c>
      <c r="B16" s="392">
        <v>1372705892</v>
      </c>
      <c r="C16" s="392">
        <f>'Summary Federal Funds'!E5</f>
        <v>1564877339</v>
      </c>
      <c r="D16" s="389">
        <f t="shared" si="0"/>
        <v>192171447</v>
      </c>
      <c r="E16" s="390">
        <f t="shared" si="1"/>
        <v>0.13999462530171758</v>
      </c>
    </row>
    <row r="17" spans="1:5">
      <c r="A17" s="377" t="s">
        <v>239</v>
      </c>
      <c r="B17" s="378">
        <v>1219931917</v>
      </c>
      <c r="C17" s="378">
        <f>'Summary Federal Funds'!F5</f>
        <v>1135445928</v>
      </c>
      <c r="D17" s="378">
        <f t="shared" si="0"/>
        <v>-84485989</v>
      </c>
      <c r="E17" s="379">
        <f t="shared" si="1"/>
        <v>-6.9254675463991486E-2</v>
      </c>
    </row>
    <row r="18" spans="1:5">
      <c r="A18" s="164" t="s">
        <v>240</v>
      </c>
      <c r="B18" s="378">
        <v>553557361</v>
      </c>
      <c r="C18" s="378">
        <f>'Fed &amp; State Assistance'!E5+'Fed &amp; State Non-Assistance'!E5</f>
        <v>493878807</v>
      </c>
      <c r="D18" s="378">
        <f t="shared" si="0"/>
        <v>-59678554</v>
      </c>
      <c r="E18" s="379">
        <f t="shared" si="1"/>
        <v>-0.10780915981713411</v>
      </c>
    </row>
    <row r="19" spans="1:5">
      <c r="A19" s="377" t="s">
        <v>241</v>
      </c>
      <c r="B19" s="378">
        <v>1700129715</v>
      </c>
      <c r="C19" s="378">
        <f>C20+C21</f>
        <v>1642084916</v>
      </c>
      <c r="D19" s="378">
        <f t="shared" si="0"/>
        <v>-58044799</v>
      </c>
      <c r="E19" s="379">
        <f t="shared" si="1"/>
        <v>-3.4141394322961996E-2</v>
      </c>
    </row>
    <row r="20" spans="1:5">
      <c r="A20" s="393" t="s">
        <v>242</v>
      </c>
      <c r="B20" s="394">
        <v>639978251</v>
      </c>
      <c r="C20" s="394">
        <f>'Fed &amp; State Assistance'!F5</f>
        <v>670156776</v>
      </c>
      <c r="D20" s="378">
        <f t="shared" si="0"/>
        <v>30178525</v>
      </c>
      <c r="E20" s="379">
        <f t="shared" si="1"/>
        <v>4.7155547790638901E-2</v>
      </c>
    </row>
    <row r="21" spans="1:5">
      <c r="A21" s="393" t="s">
        <v>243</v>
      </c>
      <c r="B21" s="394">
        <v>1060151464</v>
      </c>
      <c r="C21" s="394">
        <f>'Fed &amp; State Non-Assistance'!N5</f>
        <v>971928140</v>
      </c>
      <c r="D21" s="378">
        <f t="shared" si="0"/>
        <v>-88223324</v>
      </c>
      <c r="E21" s="379">
        <f t="shared" si="1"/>
        <v>-8.3217659924865225E-2</v>
      </c>
    </row>
    <row r="22" spans="1:5">
      <c r="A22" s="164" t="s">
        <v>244</v>
      </c>
      <c r="B22" s="378">
        <v>3301549523</v>
      </c>
      <c r="C22" s="378">
        <f>IF(SUM(C23:C25)='Fed &amp; State Non-A Subcategories'!B5,'Fed &amp; State Non-A Subcategories'!B5,"ERROR")</f>
        <v>2648333987</v>
      </c>
      <c r="D22" s="378">
        <f t="shared" si="0"/>
        <v>-653215536</v>
      </c>
      <c r="E22" s="379">
        <f t="shared" si="1"/>
        <v>-0.19785120030743819</v>
      </c>
    </row>
    <row r="23" spans="1:5">
      <c r="A23" s="395" t="s">
        <v>245</v>
      </c>
      <c r="B23" s="394">
        <v>1049699365</v>
      </c>
      <c r="C23" s="394">
        <f>'Fed &amp; State Non-A Subcategories'!C5</f>
        <v>490695888</v>
      </c>
      <c r="D23" s="394">
        <f t="shared" si="0"/>
        <v>-559003477</v>
      </c>
      <c r="E23" s="396">
        <f t="shared" si="1"/>
        <v>-0.53253673922151989</v>
      </c>
    </row>
    <row r="24" spans="1:5">
      <c r="A24" s="395" t="s">
        <v>246</v>
      </c>
      <c r="B24" s="394">
        <v>391141430</v>
      </c>
      <c r="C24" s="394">
        <f>'Fed &amp; State Non-A Subcategories'!D5</f>
        <v>327992167</v>
      </c>
      <c r="D24" s="394">
        <f t="shared" si="0"/>
        <v>-63149263</v>
      </c>
      <c r="E24" s="396">
        <f t="shared" si="1"/>
        <v>-0.16144866832439611</v>
      </c>
    </row>
    <row r="25" spans="1:5">
      <c r="A25" s="395" t="s">
        <v>247</v>
      </c>
      <c r="B25" s="394">
        <v>1860708728</v>
      </c>
      <c r="C25" s="394">
        <f>'Fed &amp; State Non-A Subcategories'!E5</f>
        <v>1829645932</v>
      </c>
      <c r="D25" s="394">
        <f t="shared" si="0"/>
        <v>-31062796</v>
      </c>
      <c r="E25" s="396">
        <f t="shared" si="1"/>
        <v>-1.6694066907176886E-2</v>
      </c>
    </row>
    <row r="26" spans="1:5">
      <c r="A26" s="377" t="s">
        <v>248</v>
      </c>
      <c r="B26" s="464">
        <v>2684469</v>
      </c>
      <c r="C26" s="378">
        <f>'Fed &amp; State Non-Assistance'!F5</f>
        <v>2977484</v>
      </c>
      <c r="D26" s="378">
        <f t="shared" si="0"/>
        <v>293015</v>
      </c>
      <c r="E26" s="379">
        <f t="shared" si="1"/>
        <v>0.10915194029061241</v>
      </c>
    </row>
    <row r="27" spans="1:5" ht="29.25">
      <c r="A27" s="397" t="s">
        <v>249</v>
      </c>
      <c r="B27" s="378">
        <v>2753662079</v>
      </c>
      <c r="C27" s="378">
        <f>'Fed &amp; State Non-Assistance'!G5+'Fed &amp; State Non-Assistance'!H5</f>
        <v>2533829020</v>
      </c>
      <c r="D27" s="389">
        <f t="shared" si="0"/>
        <v>-219833059</v>
      </c>
      <c r="E27" s="390">
        <f t="shared" si="1"/>
        <v>-7.9832983384741596E-2</v>
      </c>
    </row>
    <row r="28" spans="1:5">
      <c r="A28" s="377" t="s">
        <v>250</v>
      </c>
      <c r="B28" s="378">
        <v>1088393095</v>
      </c>
      <c r="C28" s="378">
        <f>'Fed &amp; State Non-Assistance'!I5</f>
        <v>722177743</v>
      </c>
      <c r="D28" s="378">
        <f t="shared" si="0"/>
        <v>-366215352</v>
      </c>
      <c r="E28" s="379">
        <f t="shared" si="1"/>
        <v>-0.33647342461319091</v>
      </c>
    </row>
    <row r="29" spans="1:5">
      <c r="A29" s="164" t="s">
        <v>251</v>
      </c>
      <c r="B29" s="378">
        <v>1942972703</v>
      </c>
      <c r="C29" s="378">
        <f>'Fed &amp; State Non-Assistance'!J5</f>
        <v>1962070287</v>
      </c>
      <c r="D29" s="378">
        <f t="shared" si="0"/>
        <v>19097584</v>
      </c>
      <c r="E29" s="379">
        <f t="shared" si="1"/>
        <v>9.8290541964448797E-3</v>
      </c>
    </row>
    <row r="30" spans="1:5">
      <c r="A30" s="377" t="s">
        <v>252</v>
      </c>
      <c r="B30" s="378">
        <v>293469520</v>
      </c>
      <c r="C30" s="378">
        <f>'Fed &amp; State Non-Assistance'!K5</f>
        <v>299885407</v>
      </c>
      <c r="D30" s="378">
        <f t="shared" si="0"/>
        <v>6415887</v>
      </c>
      <c r="E30" s="379">
        <f t="shared" si="1"/>
        <v>2.1862192025938504E-2</v>
      </c>
    </row>
    <row r="31" spans="1:5">
      <c r="A31" s="164" t="s">
        <v>253</v>
      </c>
      <c r="B31" s="378">
        <v>2486782869</v>
      </c>
      <c r="C31" s="378">
        <f>'Fed &amp; State Non-Assistance'!L5+'Fed &amp; State Non-Assistance'!M5</f>
        <v>2304092171</v>
      </c>
      <c r="D31" s="378">
        <f t="shared" si="0"/>
        <v>-182690698</v>
      </c>
      <c r="E31" s="379">
        <f t="shared" si="1"/>
        <v>-7.3464676099150014E-2</v>
      </c>
    </row>
    <row r="32" spans="1:5">
      <c r="A32" s="377" t="s">
        <v>254</v>
      </c>
      <c r="B32" s="378">
        <v>4363762980</v>
      </c>
      <c r="C32" s="378">
        <f>'Fed &amp; State Non-Assistance'!O5</f>
        <v>4452851892</v>
      </c>
      <c r="D32" s="378">
        <f t="shared" si="0"/>
        <v>89088912</v>
      </c>
      <c r="E32" s="379">
        <f t="shared" si="1"/>
        <v>2.0415616615364385E-2</v>
      </c>
    </row>
  </sheetData>
  <mergeCells count="1">
    <mergeCell ref="A1:E1"/>
  </mergeCells>
  <pageMargins left="0.7" right="0.7" top="0.75" bottom="0.75" header="0.3" footer="0.3"/>
  <pageSetup scale="98" orientation="landscape"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12" sqref="B12"/>
    </sheetView>
  </sheetViews>
  <sheetFormatPr defaultRowHeight="15"/>
  <cols>
    <col min="1" max="1" width="22.7109375" customWidth="1"/>
    <col min="2" max="5" width="32.7109375" customWidth="1"/>
  </cols>
  <sheetData>
    <row r="1" spans="1:5" ht="18.75" thickBot="1">
      <c r="A1" s="499" t="s">
        <v>169</v>
      </c>
      <c r="B1" s="500"/>
      <c r="C1" s="500"/>
      <c r="D1" s="500"/>
      <c r="E1" s="556"/>
    </row>
    <row r="2" spans="1:5" ht="31.5" thickBot="1">
      <c r="A2" s="179" t="s">
        <v>135</v>
      </c>
      <c r="B2" s="180" t="s">
        <v>136</v>
      </c>
      <c r="C2" s="181" t="s">
        <v>137</v>
      </c>
      <c r="D2" s="182" t="s">
        <v>138</v>
      </c>
      <c r="E2" s="183" t="s">
        <v>139</v>
      </c>
    </row>
    <row r="3" spans="1:5" ht="24">
      <c r="A3" s="184" t="s">
        <v>74</v>
      </c>
      <c r="B3" s="185">
        <f>IF(SUM(B4:B7)='Federal Assistance'!B29,'Federal Assistance'!B29,"ERROR")</f>
        <v>42081521</v>
      </c>
      <c r="C3" s="185">
        <f>IF(SUM(C4:C6)='State Assistance'!B29,'State Assistance'!B29,"ERROR")</f>
        <v>52828138</v>
      </c>
      <c r="D3" s="186">
        <f>B3+C3</f>
        <v>94909659</v>
      </c>
      <c r="E3" s="187">
        <f>D3/($D26)</f>
        <v>0.1964690011323805</v>
      </c>
    </row>
    <row r="4" spans="1:5">
      <c r="A4" s="188" t="s">
        <v>62</v>
      </c>
      <c r="B4" s="189">
        <f>'Federal Assistance'!C29</f>
        <v>42081521</v>
      </c>
      <c r="C4" s="190">
        <f>'State Assistance'!C29</f>
        <v>52828138</v>
      </c>
      <c r="D4" s="191">
        <f>B4+C4</f>
        <v>94909659</v>
      </c>
      <c r="E4" s="192">
        <f>D4/($D26)</f>
        <v>0.1964690011323805</v>
      </c>
    </row>
    <row r="5" spans="1:5">
      <c r="A5" s="188" t="s">
        <v>63</v>
      </c>
      <c r="B5" s="189">
        <f>'Federal Assistance'!D29</f>
        <v>0</v>
      </c>
      <c r="C5" s="190">
        <f>'State Assistance'!D29</f>
        <v>0</v>
      </c>
      <c r="D5" s="191">
        <f t="shared" ref="D5:D7" si="0">B5+C5</f>
        <v>0</v>
      </c>
      <c r="E5" s="192">
        <f>D5/($D26)</f>
        <v>0</v>
      </c>
    </row>
    <row r="6" spans="1:5" ht="19.5">
      <c r="A6" s="188" t="s">
        <v>75</v>
      </c>
      <c r="B6" s="189">
        <f>'Federal Assistance'!E29</f>
        <v>0</v>
      </c>
      <c r="C6" s="190">
        <f>'State Assistance'!E29</f>
        <v>0</v>
      </c>
      <c r="D6" s="191">
        <f t="shared" si="0"/>
        <v>0</v>
      </c>
      <c r="E6" s="192">
        <f>D6/($D26)</f>
        <v>0</v>
      </c>
    </row>
    <row r="7" spans="1:5" ht="19.5">
      <c r="A7" s="188" t="s">
        <v>76</v>
      </c>
      <c r="B7" s="189">
        <f>'Federal Assistance'!F29</f>
        <v>0</v>
      </c>
      <c r="C7" s="193"/>
      <c r="D7" s="194">
        <f t="shared" si="0"/>
        <v>0</v>
      </c>
      <c r="E7" s="192">
        <f>D7/($D26)</f>
        <v>0</v>
      </c>
    </row>
    <row r="8" spans="1:5" ht="24">
      <c r="A8" s="195" t="s">
        <v>65</v>
      </c>
      <c r="B8" s="196">
        <f>IF(SUM(B9:B21)='Federal Non-Assistance'!B29,'Federal Non-Assistance'!B29,"ERROR")</f>
        <v>158663109</v>
      </c>
      <c r="C8" s="197">
        <f>IF(SUM(C9:C21)='State Non-Assistance'!B29,'State Non-Assistance'!B29,"ERROR")</f>
        <v>180631249</v>
      </c>
      <c r="D8" s="198">
        <f>B8+C8</f>
        <v>339294358</v>
      </c>
      <c r="E8" s="199">
        <f>D8/($D26)</f>
        <v>0.70236079560787712</v>
      </c>
    </row>
    <row r="9" spans="1:5" ht="19.5">
      <c r="A9" s="188" t="s">
        <v>78</v>
      </c>
      <c r="B9" s="200">
        <f>'Federal Non-Assistance'!C29</f>
        <v>71120116</v>
      </c>
      <c r="C9" s="201">
        <f>'State Non-Assistance'!C29</f>
        <v>4026026</v>
      </c>
      <c r="D9" s="191">
        <f t="shared" ref="D9:D21" si="1">B9+C9</f>
        <v>75146142</v>
      </c>
      <c r="E9" s="192">
        <f>D9/($D26)</f>
        <v>0.15555727007397663</v>
      </c>
    </row>
    <row r="10" spans="1:5">
      <c r="A10" s="188" t="s">
        <v>63</v>
      </c>
      <c r="B10" s="200">
        <f>'Federal Non-Assistance'!D29</f>
        <v>0</v>
      </c>
      <c r="C10" s="201">
        <f>'State Non-Assistance'!D29</f>
        <v>34615920</v>
      </c>
      <c r="D10" s="191">
        <f t="shared" si="1"/>
        <v>34615920</v>
      </c>
      <c r="E10" s="192">
        <f>D10/($D26)</f>
        <v>7.1657145303602801E-2</v>
      </c>
    </row>
    <row r="11" spans="1:5">
      <c r="A11" s="188" t="s">
        <v>64</v>
      </c>
      <c r="B11" s="200">
        <f>'Federal Non-Assistance'!E29</f>
        <v>4432431</v>
      </c>
      <c r="C11" s="201">
        <f>'State Non-Assistance'!E29</f>
        <v>0</v>
      </c>
      <c r="D11" s="191">
        <f t="shared" si="1"/>
        <v>4432431</v>
      </c>
      <c r="E11" s="192">
        <f>D11/($D26)</f>
        <v>9.1754127065001734E-3</v>
      </c>
    </row>
    <row r="12" spans="1:5" ht="19.5">
      <c r="A12" s="188" t="s">
        <v>79</v>
      </c>
      <c r="B12" s="200">
        <f>'Federal Non-Assistance'!F29</f>
        <v>0</v>
      </c>
      <c r="C12" s="201">
        <f>'State Non-Assistance'!F29</f>
        <v>0</v>
      </c>
      <c r="D12" s="194">
        <f t="shared" si="1"/>
        <v>0</v>
      </c>
      <c r="E12" s="192">
        <f>D12/($D26)</f>
        <v>0</v>
      </c>
    </row>
    <row r="13" spans="1:5">
      <c r="A13" s="188" t="s">
        <v>67</v>
      </c>
      <c r="B13" s="200">
        <f>'Federal Non-Assistance'!G29</f>
        <v>24145000</v>
      </c>
      <c r="C13" s="200">
        <f>'State Non-Assistance'!G29</f>
        <v>92862304</v>
      </c>
      <c r="D13" s="191">
        <f t="shared" si="1"/>
        <v>117007304</v>
      </c>
      <c r="E13" s="192">
        <f>D13/($D26)</f>
        <v>0.24221252488192788</v>
      </c>
    </row>
    <row r="14" spans="1:5" ht="19.5">
      <c r="A14" s="188" t="s">
        <v>80</v>
      </c>
      <c r="B14" s="200">
        <f>'Federal Non-Assistance'!H29</f>
        <v>0</v>
      </c>
      <c r="C14" s="200">
        <f>'State Non-Assistance'!H29</f>
        <v>12011535</v>
      </c>
      <c r="D14" s="191">
        <f t="shared" si="1"/>
        <v>12011535</v>
      </c>
      <c r="E14" s="192">
        <f>D14/($D26)</f>
        <v>2.4864637681572831E-2</v>
      </c>
    </row>
    <row r="15" spans="1:5" ht="19.5">
      <c r="A15" s="188" t="s">
        <v>81</v>
      </c>
      <c r="B15" s="200">
        <f>'Federal Non-Assistance'!I29</f>
        <v>25796321</v>
      </c>
      <c r="C15" s="200">
        <f>'State Non-Assistance'!I29</f>
        <v>300436</v>
      </c>
      <c r="D15" s="191">
        <f t="shared" si="1"/>
        <v>26096757</v>
      </c>
      <c r="E15" s="192">
        <f>D15/($D26)</f>
        <v>5.4021938700511599E-2</v>
      </c>
    </row>
    <row r="16" spans="1:5" ht="19.5">
      <c r="A16" s="188" t="s">
        <v>82</v>
      </c>
      <c r="B16" s="200">
        <f>'Federal Non-Assistance'!J29</f>
        <v>1156000</v>
      </c>
      <c r="C16" s="200">
        <f>'State Non-Assistance'!J29</f>
        <v>0</v>
      </c>
      <c r="D16" s="191">
        <f t="shared" si="1"/>
        <v>1156000</v>
      </c>
      <c r="E16" s="192">
        <f>D16/($D26)</f>
        <v>2.3929931653113609E-3</v>
      </c>
    </row>
    <row r="17" spans="1:5" ht="29.25">
      <c r="A17" s="188" t="s">
        <v>140</v>
      </c>
      <c r="B17" s="200">
        <f>'Federal Non-Assistance'!K29</f>
        <v>0</v>
      </c>
      <c r="C17" s="200">
        <f>'State Non-Assistance'!K29</f>
        <v>0</v>
      </c>
      <c r="D17" s="191">
        <f t="shared" si="1"/>
        <v>0</v>
      </c>
      <c r="E17" s="192">
        <f>D17/($D26)</f>
        <v>0</v>
      </c>
    </row>
    <row r="18" spans="1:5">
      <c r="A18" s="188" t="s">
        <v>88</v>
      </c>
      <c r="B18" s="200">
        <f>'Federal Non-Assistance'!L29</f>
        <v>27529820</v>
      </c>
      <c r="C18" s="200">
        <f>'State Non-Assistance'!L29</f>
        <v>17547990</v>
      </c>
      <c r="D18" s="191">
        <f>B18+C18</f>
        <v>45077810</v>
      </c>
      <c r="E18" s="192">
        <f>D18/($D26)</f>
        <v>9.3313919755366875E-2</v>
      </c>
    </row>
    <row r="19" spans="1:5">
      <c r="A19" s="188" t="s">
        <v>68</v>
      </c>
      <c r="B19" s="200">
        <f>'Federal Non-Assistance'!M29</f>
        <v>141685</v>
      </c>
      <c r="C19" s="200">
        <f>'State Non-Assistance'!M29</f>
        <v>0</v>
      </c>
      <c r="D19" s="191">
        <f>B19+C19</f>
        <v>141685</v>
      </c>
      <c r="E19" s="192">
        <f>D19/($D26)</f>
        <v>2.9329691749752605E-4</v>
      </c>
    </row>
    <row r="20" spans="1:5" ht="19.5">
      <c r="A20" s="188" t="s">
        <v>141</v>
      </c>
      <c r="B20" s="200">
        <f>'Federal Non-Assistance'!N29</f>
        <v>0</v>
      </c>
      <c r="C20" s="483"/>
      <c r="D20" s="191">
        <f t="shared" si="1"/>
        <v>0</v>
      </c>
      <c r="E20" s="192">
        <f>D20/($D26)</f>
        <v>0</v>
      </c>
    </row>
    <row r="21" spans="1:5">
      <c r="A21" s="188" t="s">
        <v>69</v>
      </c>
      <c r="B21" s="200">
        <f>'Federal Non-Assistance'!O29</f>
        <v>4341736</v>
      </c>
      <c r="C21" s="200">
        <f>'State Non-Assistance'!O29</f>
        <v>19267038</v>
      </c>
      <c r="D21" s="194">
        <f t="shared" si="1"/>
        <v>23608774</v>
      </c>
      <c r="E21" s="192">
        <f>D21/($D26)</f>
        <v>4.8871656421609476E-2</v>
      </c>
    </row>
    <row r="22" spans="1:5" ht="39" thickBot="1">
      <c r="A22" s="203" t="s">
        <v>0</v>
      </c>
      <c r="B22" s="204">
        <f>B3+B8</f>
        <v>200744630</v>
      </c>
      <c r="C22" s="204">
        <f>C3+C8</f>
        <v>233459387</v>
      </c>
      <c r="D22" s="204">
        <f>B22+C22</f>
        <v>434204017</v>
      </c>
      <c r="E22" s="206">
        <f>D22/($D26)</f>
        <v>0.89882979674025765</v>
      </c>
    </row>
    <row r="23" spans="1:5" ht="36">
      <c r="A23" s="486" t="s">
        <v>142</v>
      </c>
      <c r="B23" s="207">
        <f>'Summary Federal Funds'!E29</f>
        <v>44083000</v>
      </c>
      <c r="C23" s="487"/>
      <c r="D23" s="198">
        <f>B23</f>
        <v>44083000</v>
      </c>
      <c r="E23" s="187">
        <f>D23/($D26)</f>
        <v>9.1254600092059435E-2</v>
      </c>
    </row>
    <row r="24" spans="1:5" ht="36">
      <c r="A24" s="195" t="s">
        <v>143</v>
      </c>
      <c r="B24" s="209">
        <f>'Summary Federal Funds'!F29</f>
        <v>4790000</v>
      </c>
      <c r="C24" s="481"/>
      <c r="D24" s="198">
        <f>B24</f>
        <v>4790000</v>
      </c>
      <c r="E24" s="199">
        <f>D24/($D26)</f>
        <v>9.9156031676828869E-3</v>
      </c>
    </row>
    <row r="25" spans="1:5" ht="39" customHeight="1" thickBot="1">
      <c r="A25" s="211" t="s">
        <v>144</v>
      </c>
      <c r="B25" s="212">
        <f>B23+B24</f>
        <v>48873000</v>
      </c>
      <c r="C25" s="482"/>
      <c r="D25" s="212">
        <f>B25</f>
        <v>48873000</v>
      </c>
      <c r="E25" s="214">
        <f>D25/($D26)</f>
        <v>0.10117020325974233</v>
      </c>
    </row>
    <row r="26" spans="1:5" ht="33" thickTop="1" thickBot="1">
      <c r="A26" s="215" t="s">
        <v>145</v>
      </c>
      <c r="B26" s="216">
        <f>B22+B25</f>
        <v>249617630</v>
      </c>
      <c r="C26" s="216">
        <f>C22</f>
        <v>233459387</v>
      </c>
      <c r="D26" s="216">
        <f>B26+C26</f>
        <v>483077017</v>
      </c>
      <c r="E26" s="218">
        <f>IF(D26/($D26)=SUM(E25,E22),SUM(E22,E25),"ERROR")</f>
        <v>1</v>
      </c>
    </row>
    <row r="27" spans="1:5" ht="32.25" thickBot="1">
      <c r="A27" s="219" t="s">
        <v>104</v>
      </c>
      <c r="B27" s="220">
        <f>'Summary Federal Funds'!I29</f>
        <v>15250396</v>
      </c>
      <c r="C27" s="484"/>
      <c r="D27" s="220">
        <f>B27</f>
        <v>15250396</v>
      </c>
      <c r="E27" s="222"/>
    </row>
    <row r="28" spans="1:5" ht="31.5">
      <c r="A28" s="223" t="s">
        <v>105</v>
      </c>
      <c r="B28" s="224">
        <f>'Summary Federal Funds'!J29</f>
        <v>120695005</v>
      </c>
      <c r="C28" s="485"/>
      <c r="D28" s="224">
        <f>B28</f>
        <v>120695005</v>
      </c>
      <c r="E28" s="226"/>
    </row>
  </sheetData>
  <mergeCells count="1">
    <mergeCell ref="A1:E1"/>
  </mergeCells>
  <pageMargins left="0.7" right="0.7" top="0.75" bottom="0.75" header="0.3" footer="0.3"/>
  <pageSetup scale="79" orientation="landscape"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9" sqref="B9"/>
    </sheetView>
  </sheetViews>
  <sheetFormatPr defaultRowHeight="15"/>
  <cols>
    <col min="1" max="1" width="22.7109375" customWidth="1"/>
    <col min="2" max="5" width="32.7109375" customWidth="1"/>
  </cols>
  <sheetData>
    <row r="1" spans="1:5" ht="18.75" thickBot="1">
      <c r="A1" s="499" t="s">
        <v>170</v>
      </c>
      <c r="B1" s="500"/>
      <c r="C1" s="500"/>
      <c r="D1" s="500"/>
      <c r="E1" s="556"/>
    </row>
    <row r="2" spans="1:5" ht="31.5" thickBot="1">
      <c r="A2" s="179" t="s">
        <v>135</v>
      </c>
      <c r="B2" s="180" t="s">
        <v>136</v>
      </c>
      <c r="C2" s="181" t="s">
        <v>137</v>
      </c>
      <c r="D2" s="182" t="s">
        <v>138</v>
      </c>
      <c r="E2" s="183" t="s">
        <v>139</v>
      </c>
    </row>
    <row r="3" spans="1:5" ht="24">
      <c r="A3" s="184" t="s">
        <v>74</v>
      </c>
      <c r="B3" s="185">
        <f>IF(SUM(B4:B7)='Federal Assistance'!B30,'Federal Assistance'!B30,"ERROR")</f>
        <v>23786122</v>
      </c>
      <c r="C3" s="185">
        <f>IF(SUM(C4:C6)='State Assistance'!B30,'State Assistance'!B30,"ERROR")</f>
        <v>8009503</v>
      </c>
      <c r="D3" s="186">
        <f>B3+C3</f>
        <v>31795625</v>
      </c>
      <c r="E3" s="187">
        <f>D3/($D26)</f>
        <v>0.2309637475546345</v>
      </c>
    </row>
    <row r="4" spans="1:5">
      <c r="A4" s="188" t="s">
        <v>62</v>
      </c>
      <c r="B4" s="189">
        <f>'Federal Assistance'!C30</f>
        <v>12444223</v>
      </c>
      <c r="C4" s="190">
        <f>'State Assistance'!C30</f>
        <v>7438068</v>
      </c>
      <c r="D4" s="191">
        <f>B4+C4</f>
        <v>19882291</v>
      </c>
      <c r="E4" s="192">
        <f>D4/($D26)</f>
        <v>0.14442516664892674</v>
      </c>
    </row>
    <row r="5" spans="1:5">
      <c r="A5" s="188" t="s">
        <v>63</v>
      </c>
      <c r="B5" s="189">
        <f>'Federal Assistance'!D30</f>
        <v>0</v>
      </c>
      <c r="C5" s="190">
        <f>'State Assistance'!D30</f>
        <v>0</v>
      </c>
      <c r="D5" s="191">
        <f t="shared" ref="D5:D7" si="0">B5+C5</f>
        <v>0</v>
      </c>
      <c r="E5" s="192">
        <f>D5/($D26)</f>
        <v>0</v>
      </c>
    </row>
    <row r="6" spans="1:5" ht="19.5">
      <c r="A6" s="188" t="s">
        <v>75</v>
      </c>
      <c r="B6" s="189">
        <f>'Federal Assistance'!E30</f>
        <v>11341899</v>
      </c>
      <c r="C6" s="190">
        <f>'State Assistance'!E30</f>
        <v>571435</v>
      </c>
      <c r="D6" s="191">
        <f t="shared" si="0"/>
        <v>11913334</v>
      </c>
      <c r="E6" s="192">
        <f>D6/($D26)</f>
        <v>8.6538580905707749E-2</v>
      </c>
    </row>
    <row r="7" spans="1:5" ht="19.5">
      <c r="A7" s="188" t="s">
        <v>76</v>
      </c>
      <c r="B7" s="189">
        <f>'Federal Assistance'!F30</f>
        <v>0</v>
      </c>
      <c r="C7" s="193"/>
      <c r="D7" s="194">
        <f t="shared" si="0"/>
        <v>0</v>
      </c>
      <c r="E7" s="192">
        <f>D7/($D26)</f>
        <v>0</v>
      </c>
    </row>
    <row r="8" spans="1:5" ht="24">
      <c r="A8" s="195" t="s">
        <v>65</v>
      </c>
      <c r="B8" s="196">
        <f>IF(SUM(B9:B21)='Federal Non-Assistance'!B30,'Federal Non-Assistance'!B30,"ERROR")</f>
        <v>64331125</v>
      </c>
      <c r="C8" s="197">
        <f>IF(SUM(C9:C21)='State Non-Assistance'!B30,'State Non-Assistance'!B30,"ERROR")</f>
        <v>13714805</v>
      </c>
      <c r="D8" s="198">
        <f>B8+C8</f>
        <v>78045930</v>
      </c>
      <c r="E8" s="199">
        <f>D8/($D26)</f>
        <v>0.56692643953961197</v>
      </c>
    </row>
    <row r="9" spans="1:5" ht="19.5">
      <c r="A9" s="188" t="s">
        <v>78</v>
      </c>
      <c r="B9" s="200">
        <f>'Federal Non-Assistance'!C30</f>
        <v>37193350</v>
      </c>
      <c r="C9" s="201">
        <f>'State Non-Assistance'!C30</f>
        <v>9842557</v>
      </c>
      <c r="D9" s="191">
        <f t="shared" ref="D9:D21" si="1">B9+C9</f>
        <v>47035907</v>
      </c>
      <c r="E9" s="192">
        <f>D9/($D26)</f>
        <v>0.34166931300615305</v>
      </c>
    </row>
    <row r="10" spans="1:5">
      <c r="A10" s="188" t="s">
        <v>63</v>
      </c>
      <c r="B10" s="200">
        <f>'Federal Non-Assistance'!D30</f>
        <v>4249</v>
      </c>
      <c r="C10" s="201">
        <f>'State Non-Assistance'!D30</f>
        <v>1715430</v>
      </c>
      <c r="D10" s="191">
        <f t="shared" si="1"/>
        <v>1719679</v>
      </c>
      <c r="E10" s="192">
        <f>D10/($D26)</f>
        <v>1.2491765971922435E-2</v>
      </c>
    </row>
    <row r="11" spans="1:5">
      <c r="A11" s="188" t="s">
        <v>64</v>
      </c>
      <c r="B11" s="200">
        <f>'Federal Non-Assistance'!E30</f>
        <v>11454279</v>
      </c>
      <c r="C11" s="201">
        <f>'State Non-Assistance'!E30</f>
        <v>762133</v>
      </c>
      <c r="D11" s="191">
        <f t="shared" si="1"/>
        <v>12216412</v>
      </c>
      <c r="E11" s="192">
        <f>D11/($D26)</f>
        <v>8.8740142619980186E-2</v>
      </c>
    </row>
    <row r="12" spans="1:5" ht="19.5">
      <c r="A12" s="188" t="s">
        <v>79</v>
      </c>
      <c r="B12" s="200">
        <f>'Federal Non-Assistance'!F30</f>
        <v>0</v>
      </c>
      <c r="C12" s="201">
        <f>'State Non-Assistance'!F30</f>
        <v>0</v>
      </c>
      <c r="D12" s="191">
        <f t="shared" si="1"/>
        <v>0</v>
      </c>
      <c r="E12" s="192">
        <f>D12/($D26)</f>
        <v>0</v>
      </c>
    </row>
    <row r="13" spans="1:5">
      <c r="A13" s="188" t="s">
        <v>67</v>
      </c>
      <c r="B13" s="200">
        <f>'Federal Non-Assistance'!G30</f>
        <v>0</v>
      </c>
      <c r="C13" s="201">
        <f>'State Non-Assistance'!G30</f>
        <v>0</v>
      </c>
      <c r="D13" s="191">
        <f t="shared" si="1"/>
        <v>0</v>
      </c>
      <c r="E13" s="192">
        <f>D13/($D26)</f>
        <v>0</v>
      </c>
    </row>
    <row r="14" spans="1:5" ht="19.5">
      <c r="A14" s="188" t="s">
        <v>80</v>
      </c>
      <c r="B14" s="200">
        <f>'Federal Non-Assistance'!H30</f>
        <v>0</v>
      </c>
      <c r="C14" s="201">
        <f>'State Non-Assistance'!H30</f>
        <v>0</v>
      </c>
      <c r="D14" s="191">
        <f t="shared" si="1"/>
        <v>0</v>
      </c>
      <c r="E14" s="192">
        <f>D14/($D26)</f>
        <v>0</v>
      </c>
    </row>
    <row r="15" spans="1:5" ht="19.5">
      <c r="A15" s="188" t="s">
        <v>81</v>
      </c>
      <c r="B15" s="200">
        <f>'Federal Non-Assistance'!I30</f>
        <v>0</v>
      </c>
      <c r="C15" s="201">
        <f>'State Non-Assistance'!I30</f>
        <v>0</v>
      </c>
      <c r="D15" s="191">
        <f t="shared" si="1"/>
        <v>0</v>
      </c>
      <c r="E15" s="192">
        <f>D15/($D26)</f>
        <v>0</v>
      </c>
    </row>
    <row r="16" spans="1:5" ht="19.5">
      <c r="A16" s="188" t="s">
        <v>82</v>
      </c>
      <c r="B16" s="200">
        <f>'Federal Non-Assistance'!J30</f>
        <v>6516845</v>
      </c>
      <c r="C16" s="201">
        <f>'State Non-Assistance'!J30</f>
        <v>0</v>
      </c>
      <c r="D16" s="191">
        <f t="shared" si="1"/>
        <v>6516845</v>
      </c>
      <c r="E16" s="192">
        <f>D16/($D26)</f>
        <v>4.7338429215739018E-2</v>
      </c>
    </row>
    <row r="17" spans="1:5" ht="29.25">
      <c r="A17" s="188" t="s">
        <v>140</v>
      </c>
      <c r="B17" s="200">
        <f>'Federal Non-Assistance'!K30</f>
        <v>71891</v>
      </c>
      <c r="C17" s="201">
        <f>'State Non-Assistance'!K30</f>
        <v>0</v>
      </c>
      <c r="D17" s="191">
        <f t="shared" si="1"/>
        <v>71891</v>
      </c>
      <c r="E17" s="192">
        <f>D17/($D26)</f>
        <v>5.2221696461227692E-4</v>
      </c>
    </row>
    <row r="18" spans="1:5">
      <c r="A18" s="188" t="s">
        <v>88</v>
      </c>
      <c r="B18" s="200">
        <f>'Federal Non-Assistance'!L30</f>
        <v>4752828</v>
      </c>
      <c r="C18" s="201">
        <f>'State Non-Assistance'!L30</f>
        <v>66029</v>
      </c>
      <c r="D18" s="191">
        <f>B18+C18</f>
        <v>4818857</v>
      </c>
      <c r="E18" s="192">
        <f>D18/($D26)</f>
        <v>3.5004226891274609E-2</v>
      </c>
    </row>
    <row r="19" spans="1:5">
      <c r="A19" s="188" t="s">
        <v>68</v>
      </c>
      <c r="B19" s="200">
        <f>'Federal Non-Assistance'!M30</f>
        <v>364241</v>
      </c>
      <c r="C19" s="201">
        <f>'State Non-Assistance'!M30</f>
        <v>196116</v>
      </c>
      <c r="D19" s="191">
        <f>B19+C19</f>
        <v>560357</v>
      </c>
      <c r="E19" s="192">
        <f>D19/($D26)</f>
        <v>4.0704390207291826E-3</v>
      </c>
    </row>
    <row r="20" spans="1:5" ht="19.5">
      <c r="A20" s="188" t="s">
        <v>141</v>
      </c>
      <c r="B20" s="200">
        <f>'Federal Non-Assistance'!N30</f>
        <v>0</v>
      </c>
      <c r="C20" s="202"/>
      <c r="D20" s="191">
        <f t="shared" si="1"/>
        <v>0</v>
      </c>
      <c r="E20" s="192">
        <f>D20/($D26)</f>
        <v>0</v>
      </c>
    </row>
    <row r="21" spans="1:5">
      <c r="A21" s="188" t="s">
        <v>69</v>
      </c>
      <c r="B21" s="200">
        <f>'Federal Non-Assistance'!O30</f>
        <v>3973442</v>
      </c>
      <c r="C21" s="201">
        <f>'State Non-Assistance'!O30</f>
        <v>1132540</v>
      </c>
      <c r="D21" s="191">
        <f t="shared" si="1"/>
        <v>5105982</v>
      </c>
      <c r="E21" s="192">
        <f>D21/($D26)</f>
        <v>3.7089905849201195E-2</v>
      </c>
    </row>
    <row r="22" spans="1:5" ht="39" thickBot="1">
      <c r="A22" s="203" t="s">
        <v>0</v>
      </c>
      <c r="B22" s="204">
        <f>B3+B8</f>
        <v>88117247</v>
      </c>
      <c r="C22" s="205">
        <f>C3+C8</f>
        <v>21724308</v>
      </c>
      <c r="D22" s="204">
        <f>B22+C22</f>
        <v>109841555</v>
      </c>
      <c r="E22" s="206">
        <f>D22/($D26)</f>
        <v>0.79789018709424642</v>
      </c>
    </row>
    <row r="23" spans="1:5" ht="36">
      <c r="A23" s="195" t="s">
        <v>142</v>
      </c>
      <c r="B23" s="207">
        <f>'Summary Federal Funds'!E30</f>
        <v>18548965</v>
      </c>
      <c r="C23" s="208"/>
      <c r="D23" s="198">
        <f>B23</f>
        <v>18548965</v>
      </c>
      <c r="E23" s="187">
        <f>D23/($D26)</f>
        <v>0.13473987284916558</v>
      </c>
    </row>
    <row r="24" spans="1:5" ht="36">
      <c r="A24" s="195" t="s">
        <v>143</v>
      </c>
      <c r="B24" s="209">
        <f>'Summary Federal Funds'!F30</f>
        <v>9274483</v>
      </c>
      <c r="C24" s="210"/>
      <c r="D24" s="198">
        <f>B24</f>
        <v>9274483</v>
      </c>
      <c r="E24" s="199">
        <f>D24/($D26)</f>
        <v>6.7369940056587946E-2</v>
      </c>
    </row>
    <row r="25" spans="1:5" ht="39" customHeight="1" thickBot="1">
      <c r="A25" s="211" t="s">
        <v>144</v>
      </c>
      <c r="B25" s="212">
        <f>B23+B24</f>
        <v>27823448</v>
      </c>
      <c r="C25" s="213"/>
      <c r="D25" s="212">
        <f>B25</f>
        <v>27823448</v>
      </c>
      <c r="E25" s="214">
        <f>D25/($D26)</f>
        <v>0.20210981290575356</v>
      </c>
    </row>
    <row r="26" spans="1:5" ht="33" thickTop="1" thickBot="1">
      <c r="A26" s="215" t="s">
        <v>145</v>
      </c>
      <c r="B26" s="216">
        <f>B22+B25</f>
        <v>115940695</v>
      </c>
      <c r="C26" s="217">
        <f>C22</f>
        <v>21724308</v>
      </c>
      <c r="D26" s="216">
        <f>B26+C26</f>
        <v>137665003</v>
      </c>
      <c r="E26" s="218">
        <f>IF(D26/($D26)=SUM(E25,E22),SUM(E22,E25),"ERROR")</f>
        <v>1</v>
      </c>
    </row>
    <row r="27" spans="1:5" ht="32.25" thickBot="1">
      <c r="A27" s="219" t="s">
        <v>104</v>
      </c>
      <c r="B27" s="220">
        <f>'Summary Federal Funds'!I30</f>
        <v>7424666</v>
      </c>
      <c r="C27" s="221"/>
      <c r="D27" s="220">
        <f>B27</f>
        <v>7424666</v>
      </c>
      <c r="E27" s="222"/>
    </row>
    <row r="28" spans="1:5" ht="31.5">
      <c r="A28" s="223" t="s">
        <v>105</v>
      </c>
      <c r="B28" s="224">
        <f>'Summary Federal Funds'!J30</f>
        <v>8889324</v>
      </c>
      <c r="C28" s="225"/>
      <c r="D28" s="224">
        <f>B28</f>
        <v>8889324</v>
      </c>
      <c r="E28" s="226"/>
    </row>
  </sheetData>
  <mergeCells count="1">
    <mergeCell ref="A1:E1"/>
  </mergeCells>
  <pageMargins left="0.7" right="0.7" top="0.75" bottom="0.75" header="0.3" footer="0.3"/>
  <pageSetup scale="79" orientation="landscape"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23" sqref="B23"/>
    </sheetView>
  </sheetViews>
  <sheetFormatPr defaultRowHeight="15"/>
  <cols>
    <col min="1" max="1" width="22.7109375" customWidth="1"/>
    <col min="2" max="5" width="32.7109375" customWidth="1"/>
  </cols>
  <sheetData>
    <row r="1" spans="1:5" ht="18.75" thickBot="1">
      <c r="A1" s="499" t="s">
        <v>171</v>
      </c>
      <c r="B1" s="500"/>
      <c r="C1" s="500"/>
      <c r="D1" s="500"/>
      <c r="E1" s="556"/>
    </row>
    <row r="2" spans="1:5" ht="31.5" thickBot="1">
      <c r="A2" s="179" t="s">
        <v>135</v>
      </c>
      <c r="B2" s="180" t="s">
        <v>136</v>
      </c>
      <c r="C2" s="181" t="s">
        <v>137</v>
      </c>
      <c r="D2" s="182" t="s">
        <v>138</v>
      </c>
      <c r="E2" s="183" t="s">
        <v>139</v>
      </c>
    </row>
    <row r="3" spans="1:5" ht="24">
      <c r="A3" s="486" t="s">
        <v>74</v>
      </c>
      <c r="B3" s="185">
        <f>IF(SUM(B4:B7)='Federal Assistance'!B31,'Federal Assistance'!B31,"ERROR")</f>
        <v>34843543</v>
      </c>
      <c r="C3" s="185">
        <f>IF(SUM(C4:C6)='State Assistance'!B31,'State Assistance'!B31,"ERROR")</f>
        <v>56472819</v>
      </c>
      <c r="D3" s="186">
        <f>B3+C3</f>
        <v>91316362</v>
      </c>
      <c r="E3" s="187">
        <f>D3/($D26)</f>
        <v>0.24813133385421252</v>
      </c>
    </row>
    <row r="4" spans="1:5">
      <c r="A4" s="188" t="s">
        <v>62</v>
      </c>
      <c r="B4" s="189">
        <f>'Federal Assistance'!C31</f>
        <v>34843543</v>
      </c>
      <c r="C4" s="190">
        <f>'State Assistance'!C31</f>
        <v>56472819</v>
      </c>
      <c r="D4" s="191">
        <f>B4+C4</f>
        <v>91316362</v>
      </c>
      <c r="E4" s="192">
        <f>D4/($D26)</f>
        <v>0.24813133385421252</v>
      </c>
    </row>
    <row r="5" spans="1:5">
      <c r="A5" s="188" t="s">
        <v>63</v>
      </c>
      <c r="B5" s="189">
        <f>'Federal Assistance'!D31</f>
        <v>0</v>
      </c>
      <c r="C5" s="190">
        <f>'State Assistance'!D31</f>
        <v>0</v>
      </c>
      <c r="D5" s="191">
        <f t="shared" ref="D5:D7" si="0">B5+C5</f>
        <v>0</v>
      </c>
      <c r="E5" s="192">
        <f>D5/($D26)</f>
        <v>0</v>
      </c>
    </row>
    <row r="6" spans="1:5" ht="19.5">
      <c r="A6" s="188" t="s">
        <v>75</v>
      </c>
      <c r="B6" s="189">
        <f>'Federal Assistance'!E31</f>
        <v>0</v>
      </c>
      <c r="C6" s="194">
        <f>'State Assistance'!E31</f>
        <v>0</v>
      </c>
      <c r="D6" s="191">
        <f t="shared" si="0"/>
        <v>0</v>
      </c>
      <c r="E6" s="192">
        <f>D6/($D26)</f>
        <v>0</v>
      </c>
    </row>
    <row r="7" spans="1:5" ht="19.5">
      <c r="A7" s="188" t="s">
        <v>76</v>
      </c>
      <c r="B7" s="189">
        <f>'Federal Assistance'!F31</f>
        <v>0</v>
      </c>
      <c r="C7" s="488"/>
      <c r="D7" s="194">
        <f t="shared" si="0"/>
        <v>0</v>
      </c>
      <c r="E7" s="192">
        <f>D7/($D26)</f>
        <v>0</v>
      </c>
    </row>
    <row r="8" spans="1:5" ht="24">
      <c r="A8" s="195" t="s">
        <v>65</v>
      </c>
      <c r="B8" s="196">
        <f>IF(SUM(B9:B21)='Federal Non-Assistance'!B31,'Federal Non-Assistance'!B31,"ERROR")</f>
        <v>155542285</v>
      </c>
      <c r="C8" s="196">
        <f>IF(SUM(C9:C21)='State Non-Assistance'!B31,'State Non-Assistance'!B31,"ERROR")</f>
        <v>76456423</v>
      </c>
      <c r="D8" s="198">
        <f>B8+C8</f>
        <v>231998708</v>
      </c>
      <c r="E8" s="199">
        <f>D8/($D26)</f>
        <v>0.63040344148285232</v>
      </c>
    </row>
    <row r="9" spans="1:5" ht="19.5">
      <c r="A9" s="188" t="s">
        <v>78</v>
      </c>
      <c r="B9" s="200">
        <f>'Federal Non-Assistance'!C31</f>
        <v>7786118</v>
      </c>
      <c r="C9" s="200">
        <f>'State Non-Assistance'!C31</f>
        <v>0</v>
      </c>
      <c r="D9" s="194">
        <f t="shared" ref="D9:D21" si="1">B9+C9</f>
        <v>7786118</v>
      </c>
      <c r="E9" s="192">
        <f>D9/($D26)</f>
        <v>2.1156995335472228E-2</v>
      </c>
    </row>
    <row r="10" spans="1:5">
      <c r="A10" s="188" t="s">
        <v>63</v>
      </c>
      <c r="B10" s="200">
        <f>'Federal Non-Assistance'!D31</f>
        <v>0</v>
      </c>
      <c r="C10" s="200">
        <f>'State Non-Assistance'!D31</f>
        <v>55185397</v>
      </c>
      <c r="D10" s="191">
        <f t="shared" si="1"/>
        <v>55185397</v>
      </c>
      <c r="E10" s="192">
        <f>D10/($D26)</f>
        <v>0.14995369796799676</v>
      </c>
    </row>
    <row r="11" spans="1:5">
      <c r="A11" s="188" t="s">
        <v>64</v>
      </c>
      <c r="B11" s="200">
        <f>'Federal Non-Assistance'!E31</f>
        <v>0</v>
      </c>
      <c r="C11" s="200">
        <f>'State Non-Assistance'!E31</f>
        <v>0</v>
      </c>
      <c r="D11" s="191">
        <f t="shared" si="1"/>
        <v>0</v>
      </c>
      <c r="E11" s="192">
        <f>D11/($D26)</f>
        <v>0</v>
      </c>
    </row>
    <row r="12" spans="1:5" ht="19.5">
      <c r="A12" s="188" t="s">
        <v>79</v>
      </c>
      <c r="B12" s="200">
        <f>'Federal Non-Assistance'!F31</f>
        <v>0</v>
      </c>
      <c r="C12" s="200">
        <f>'State Non-Assistance'!F31</f>
        <v>0</v>
      </c>
      <c r="D12" s="191">
        <f t="shared" si="1"/>
        <v>0</v>
      </c>
      <c r="E12" s="192">
        <f>D12/($D26)</f>
        <v>0</v>
      </c>
    </row>
    <row r="13" spans="1:5">
      <c r="A13" s="188" t="s">
        <v>67</v>
      </c>
      <c r="B13" s="200">
        <f>'Federal Non-Assistance'!G31</f>
        <v>0</v>
      </c>
      <c r="C13" s="200">
        <f>'State Non-Assistance'!G31</f>
        <v>0</v>
      </c>
      <c r="D13" s="191">
        <f t="shared" si="1"/>
        <v>0</v>
      </c>
      <c r="E13" s="192">
        <f>D13/($D26)</f>
        <v>0</v>
      </c>
    </row>
    <row r="14" spans="1:5" ht="19.5">
      <c r="A14" s="188" t="s">
        <v>80</v>
      </c>
      <c r="B14" s="200">
        <f>'Federal Non-Assistance'!H31</f>
        <v>0</v>
      </c>
      <c r="C14" s="200">
        <f>'State Non-Assistance'!H31</f>
        <v>0</v>
      </c>
      <c r="D14" s="191">
        <f t="shared" si="1"/>
        <v>0</v>
      </c>
      <c r="E14" s="192">
        <f>D14/($D26)</f>
        <v>0</v>
      </c>
    </row>
    <row r="15" spans="1:5" ht="19.5">
      <c r="A15" s="188" t="s">
        <v>81</v>
      </c>
      <c r="B15" s="200">
        <f>'Federal Non-Assistance'!I31</f>
        <v>15473030</v>
      </c>
      <c r="C15" s="200">
        <f>'State Non-Assistance'!I31</f>
        <v>0</v>
      </c>
      <c r="D15" s="191">
        <f t="shared" si="1"/>
        <v>15473030</v>
      </c>
      <c r="E15" s="192">
        <f>D15/($D26)</f>
        <v>4.2044421049825066E-2</v>
      </c>
    </row>
    <row r="16" spans="1:5" ht="19.5">
      <c r="A16" s="188" t="s">
        <v>82</v>
      </c>
      <c r="B16" s="200">
        <f>'Federal Non-Assistance'!J31</f>
        <v>0</v>
      </c>
      <c r="C16" s="200">
        <f>'State Non-Assistance'!J31</f>
        <v>0</v>
      </c>
      <c r="D16" s="191">
        <f t="shared" si="1"/>
        <v>0</v>
      </c>
      <c r="E16" s="192">
        <f>D16/($D26)</f>
        <v>0</v>
      </c>
    </row>
    <row r="17" spans="1:5" ht="29.25">
      <c r="A17" s="188" t="s">
        <v>140</v>
      </c>
      <c r="B17" s="200">
        <f>'Federal Non-Assistance'!K31</f>
        <v>0</v>
      </c>
      <c r="C17" s="200">
        <f>'State Non-Assistance'!K31</f>
        <v>0</v>
      </c>
      <c r="D17" s="191">
        <f t="shared" si="1"/>
        <v>0</v>
      </c>
      <c r="E17" s="192">
        <f>D17/($D26)</f>
        <v>0</v>
      </c>
    </row>
    <row r="18" spans="1:5">
      <c r="A18" s="188" t="s">
        <v>88</v>
      </c>
      <c r="B18" s="200">
        <f>'Federal Non-Assistance'!L31</f>
        <v>4487642</v>
      </c>
      <c r="C18" s="200">
        <f>'State Non-Assistance'!L31</f>
        <v>4967105</v>
      </c>
      <c r="D18" s="194">
        <f>B18+C18</f>
        <v>9454747</v>
      </c>
      <c r="E18" s="192">
        <f>D18/($D26)</f>
        <v>2.5691113103740535E-2</v>
      </c>
    </row>
    <row r="19" spans="1:5">
      <c r="A19" s="188" t="s">
        <v>68</v>
      </c>
      <c r="B19" s="200">
        <f>'Federal Non-Assistance'!M31</f>
        <v>1996832</v>
      </c>
      <c r="C19" s="200">
        <f>'State Non-Assistance'!M31</f>
        <v>1996832</v>
      </c>
      <c r="D19" s="191">
        <f>B19+C19</f>
        <v>3993664</v>
      </c>
      <c r="E19" s="192">
        <f>D19/($D26)</f>
        <v>1.0851868751468107E-2</v>
      </c>
    </row>
    <row r="20" spans="1:5" ht="19.5">
      <c r="A20" s="188" t="s">
        <v>141</v>
      </c>
      <c r="B20" s="200">
        <f>'Federal Non-Assistance'!N31</f>
        <v>81644702</v>
      </c>
      <c r="C20" s="483"/>
      <c r="D20" s="191">
        <f t="shared" si="1"/>
        <v>81644702</v>
      </c>
      <c r="E20" s="192">
        <f>D20/($D26)</f>
        <v>0.22185080927106679</v>
      </c>
    </row>
    <row r="21" spans="1:5">
      <c r="A21" s="188" t="s">
        <v>69</v>
      </c>
      <c r="B21" s="200">
        <f>'Federal Non-Assistance'!O31</f>
        <v>44153961</v>
      </c>
      <c r="C21" s="200">
        <f>'State Non-Assistance'!O31</f>
        <v>14307089</v>
      </c>
      <c r="D21" s="191">
        <f t="shared" si="1"/>
        <v>58461050</v>
      </c>
      <c r="E21" s="192">
        <f>D21/($D26)</f>
        <v>0.15885453600328286</v>
      </c>
    </row>
    <row r="22" spans="1:5" ht="39" thickBot="1">
      <c r="A22" s="203" t="s">
        <v>0</v>
      </c>
      <c r="B22" s="204">
        <f>B3+B8</f>
        <v>190385828</v>
      </c>
      <c r="C22" s="204">
        <f>C3+C8</f>
        <v>132929242</v>
      </c>
      <c r="D22" s="204">
        <f>B22+C22</f>
        <v>323315070</v>
      </c>
      <c r="E22" s="206">
        <f>D22/($D26)</f>
        <v>0.87853477533706492</v>
      </c>
    </row>
    <row r="23" spans="1:5" ht="36">
      <c r="A23" s="195" t="s">
        <v>142</v>
      </c>
      <c r="B23" s="207">
        <f>'Summary Federal Funds'!E31</f>
        <v>23000000</v>
      </c>
      <c r="C23" s="487"/>
      <c r="D23" s="198">
        <f>B23</f>
        <v>23000000</v>
      </c>
      <c r="E23" s="187">
        <f>D23/($D26)</f>
        <v>6.249724095060738E-2</v>
      </c>
    </row>
    <row r="24" spans="1:5" ht="36">
      <c r="A24" s="195" t="s">
        <v>143</v>
      </c>
      <c r="B24" s="209">
        <f>'Summary Federal Funds'!F31</f>
        <v>21701176</v>
      </c>
      <c r="C24" s="481"/>
      <c r="D24" s="198">
        <f>B24</f>
        <v>21701176</v>
      </c>
      <c r="E24" s="199">
        <f>D24/($D26)</f>
        <v>5.896798371232774E-2</v>
      </c>
    </row>
    <row r="25" spans="1:5" ht="39" customHeight="1" thickBot="1">
      <c r="A25" s="211" t="s">
        <v>144</v>
      </c>
      <c r="B25" s="212">
        <f>B23+B24</f>
        <v>44701176</v>
      </c>
      <c r="C25" s="482"/>
      <c r="D25" s="212">
        <f>B25</f>
        <v>44701176</v>
      </c>
      <c r="E25" s="214">
        <f>D25/($D26)</f>
        <v>0.12146522466293512</v>
      </c>
    </row>
    <row r="26" spans="1:5" ht="33" thickTop="1" thickBot="1">
      <c r="A26" s="215" t="s">
        <v>145</v>
      </c>
      <c r="B26" s="216">
        <f>B22+B25</f>
        <v>235087004</v>
      </c>
      <c r="C26" s="216">
        <f>C22</f>
        <v>132929242</v>
      </c>
      <c r="D26" s="216">
        <f>B26+C26</f>
        <v>368016246</v>
      </c>
      <c r="E26" s="218">
        <f>IF(D26/($D26)=SUM(E25,E22),SUM(E22,E25),"ERROR")</f>
        <v>1</v>
      </c>
    </row>
    <row r="27" spans="1:5" ht="32.25" thickBot="1">
      <c r="A27" s="219" t="s">
        <v>104</v>
      </c>
      <c r="B27" s="220">
        <f>'Summary Federal Funds'!I31</f>
        <v>4750121</v>
      </c>
      <c r="C27" s="221"/>
      <c r="D27" s="220">
        <f>B27</f>
        <v>4750121</v>
      </c>
      <c r="E27" s="222"/>
    </row>
    <row r="28" spans="1:5" ht="31.5">
      <c r="A28" s="223" t="s">
        <v>105</v>
      </c>
      <c r="B28" s="224">
        <f>'Summary Federal Funds'!J31</f>
        <v>3719379</v>
      </c>
      <c r="C28" s="225"/>
      <c r="D28" s="224">
        <f>B28</f>
        <v>3719379</v>
      </c>
      <c r="E28" s="226"/>
    </row>
  </sheetData>
  <mergeCells count="1">
    <mergeCell ref="A1:E1"/>
  </mergeCells>
  <pageMargins left="0.7" right="0.7" top="0.75" bottom="0.75" header="0.3" footer="0.3"/>
  <pageSetup scale="79" orientation="landscape"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3" sqref="B3:E28"/>
    </sheetView>
  </sheetViews>
  <sheetFormatPr defaultRowHeight="15"/>
  <cols>
    <col min="1" max="1" width="22.7109375" customWidth="1"/>
    <col min="2" max="5" width="32.7109375" customWidth="1"/>
  </cols>
  <sheetData>
    <row r="1" spans="1:5" ht="18.75" thickBot="1">
      <c r="A1" s="499" t="s">
        <v>172</v>
      </c>
      <c r="B1" s="500"/>
      <c r="C1" s="500"/>
      <c r="D1" s="500"/>
      <c r="E1" s="556"/>
    </row>
    <row r="2" spans="1:5" ht="31.5" thickBot="1">
      <c r="A2" s="179" t="s">
        <v>135</v>
      </c>
      <c r="B2" s="180" t="s">
        <v>136</v>
      </c>
      <c r="C2" s="181" t="s">
        <v>137</v>
      </c>
      <c r="D2" s="182" t="s">
        <v>138</v>
      </c>
      <c r="E2" s="183" t="s">
        <v>139</v>
      </c>
    </row>
    <row r="3" spans="1:5" ht="24">
      <c r="A3" s="486" t="s">
        <v>74</v>
      </c>
      <c r="B3" s="186">
        <f>IF(SUM(B4:B7)='Federal Assistance'!B32,'Federal Assistance'!B32,"ERROR")</f>
        <v>18585396</v>
      </c>
      <c r="C3" s="185">
        <f>IF(SUM(C4:C6)='State Assistance'!B32,'State Assistance'!B32,"ERROR")</f>
        <v>1313990</v>
      </c>
      <c r="D3" s="186">
        <f>B3+C3</f>
        <v>19899386</v>
      </c>
      <c r="E3" s="187">
        <f>D3/($D26)</f>
        <v>0.36065119666943746</v>
      </c>
    </row>
    <row r="4" spans="1:5">
      <c r="A4" s="188" t="s">
        <v>62</v>
      </c>
      <c r="B4" s="194">
        <f>'Federal Assistance'!C32</f>
        <v>16709520</v>
      </c>
      <c r="C4" s="190">
        <f>'State Assistance'!C32</f>
        <v>0</v>
      </c>
      <c r="D4" s="191">
        <f>B4+C4</f>
        <v>16709520</v>
      </c>
      <c r="E4" s="192">
        <f>D4/($D26)</f>
        <v>0.30283891089764775</v>
      </c>
    </row>
    <row r="5" spans="1:5">
      <c r="A5" s="188" t="s">
        <v>63</v>
      </c>
      <c r="B5" s="194">
        <f>'Federal Assistance'!D32</f>
        <v>0</v>
      </c>
      <c r="C5" s="190">
        <f>'State Assistance'!D32</f>
        <v>1313990</v>
      </c>
      <c r="D5" s="191">
        <f t="shared" ref="D5:D7" si="0">B5+C5</f>
        <v>1313990</v>
      </c>
      <c r="E5" s="192">
        <f>D5/($D26)</f>
        <v>2.3814406430011165E-2</v>
      </c>
    </row>
    <row r="6" spans="1:5" ht="19.5">
      <c r="A6" s="188" t="s">
        <v>75</v>
      </c>
      <c r="B6" s="194">
        <f>'Federal Assistance'!E32</f>
        <v>0</v>
      </c>
      <c r="C6" s="190">
        <f>'State Assistance'!E32</f>
        <v>0</v>
      </c>
      <c r="D6" s="191">
        <f t="shared" si="0"/>
        <v>0</v>
      </c>
      <c r="E6" s="192">
        <f>D6/($D26)</f>
        <v>0</v>
      </c>
    </row>
    <row r="7" spans="1:5" ht="19.5">
      <c r="A7" s="188" t="s">
        <v>76</v>
      </c>
      <c r="B7" s="194">
        <f>'Federal Assistance'!F32</f>
        <v>1875876</v>
      </c>
      <c r="C7" s="193"/>
      <c r="D7" s="194">
        <f t="shared" si="0"/>
        <v>1875876</v>
      </c>
      <c r="E7" s="192">
        <f>D7/($D26)</f>
        <v>3.3997879341778572E-2</v>
      </c>
    </row>
    <row r="8" spans="1:5" ht="24">
      <c r="A8" s="195" t="s">
        <v>65</v>
      </c>
      <c r="B8" s="196">
        <f>IF(SUM(B9:B21)='Federal Non-Assistance'!B32,'Federal Non-Assistance'!B32,"ERROR")</f>
        <v>11336347</v>
      </c>
      <c r="C8" s="197">
        <f>IF(SUM(C9:C21)='State Non-Assistance'!B32,'State Non-Assistance'!B32,"ERROR")</f>
        <v>13101932</v>
      </c>
      <c r="D8" s="198">
        <f>B8+C8</f>
        <v>24438279</v>
      </c>
      <c r="E8" s="199">
        <f>D8/($D26)</f>
        <v>0.44291289017116325</v>
      </c>
    </row>
    <row r="9" spans="1:5" ht="19.5">
      <c r="A9" s="188" t="s">
        <v>78</v>
      </c>
      <c r="B9" s="200">
        <f>'Federal Non-Assistance'!C32</f>
        <v>2325014</v>
      </c>
      <c r="C9" s="201">
        <f>'State Non-Assistance'!C32</f>
        <v>9948456</v>
      </c>
      <c r="D9" s="191">
        <f t="shared" ref="D9:D21" si="1">B9+C9</f>
        <v>12273470</v>
      </c>
      <c r="E9" s="192">
        <f>D9/($D26)</f>
        <v>0.2224411166649283</v>
      </c>
    </row>
    <row r="10" spans="1:5">
      <c r="A10" s="188" t="s">
        <v>63</v>
      </c>
      <c r="B10" s="200">
        <f>'Federal Non-Assistance'!D32</f>
        <v>673295</v>
      </c>
      <c r="C10" s="201">
        <f>'State Non-Assistance'!D32</f>
        <v>0</v>
      </c>
      <c r="D10" s="191">
        <f t="shared" si="1"/>
        <v>673295</v>
      </c>
      <c r="E10" s="192">
        <f>D10/($D26)</f>
        <v>1.2202620093984252E-2</v>
      </c>
    </row>
    <row r="11" spans="1:5">
      <c r="A11" s="188" t="s">
        <v>64</v>
      </c>
      <c r="B11" s="200">
        <f>'Federal Non-Assistance'!E32</f>
        <v>0</v>
      </c>
      <c r="C11" s="201">
        <f>'State Non-Assistance'!E32</f>
        <v>0</v>
      </c>
      <c r="D11" s="191">
        <f t="shared" si="1"/>
        <v>0</v>
      </c>
      <c r="E11" s="192">
        <f>D11/($D26)</f>
        <v>0</v>
      </c>
    </row>
    <row r="12" spans="1:5" ht="19.5">
      <c r="A12" s="188" t="s">
        <v>79</v>
      </c>
      <c r="B12" s="200">
        <f>'Federal Non-Assistance'!F32</f>
        <v>0</v>
      </c>
      <c r="C12" s="201">
        <f>'State Non-Assistance'!F32</f>
        <v>0</v>
      </c>
      <c r="D12" s="194">
        <f t="shared" si="1"/>
        <v>0</v>
      </c>
      <c r="E12" s="192">
        <f>D12/($D26)</f>
        <v>0</v>
      </c>
    </row>
    <row r="13" spans="1:5">
      <c r="A13" s="188" t="s">
        <v>67</v>
      </c>
      <c r="B13" s="200">
        <f>'Federal Non-Assistance'!G32</f>
        <v>0</v>
      </c>
      <c r="C13" s="201">
        <f>'State Non-Assistance'!G32</f>
        <v>0</v>
      </c>
      <c r="D13" s="191">
        <f t="shared" si="1"/>
        <v>0</v>
      </c>
      <c r="E13" s="192">
        <f>D13/($D26)</f>
        <v>0</v>
      </c>
    </row>
    <row r="14" spans="1:5" ht="19.5">
      <c r="A14" s="188" t="s">
        <v>80</v>
      </c>
      <c r="B14" s="200">
        <f>'Federal Non-Assistance'!H32</f>
        <v>0</v>
      </c>
      <c r="C14" s="201">
        <f>'State Non-Assistance'!H32</f>
        <v>0</v>
      </c>
      <c r="D14" s="191">
        <f t="shared" si="1"/>
        <v>0</v>
      </c>
      <c r="E14" s="192">
        <f>D14/($D26)</f>
        <v>0</v>
      </c>
    </row>
    <row r="15" spans="1:5" ht="19.5">
      <c r="A15" s="188" t="s">
        <v>81</v>
      </c>
      <c r="B15" s="200">
        <f>'Federal Non-Assistance'!I32</f>
        <v>6593</v>
      </c>
      <c r="C15" s="201">
        <f>'State Non-Assistance'!I32</f>
        <v>0</v>
      </c>
      <c r="D15" s="191">
        <f t="shared" si="1"/>
        <v>6593</v>
      </c>
      <c r="E15" s="192">
        <f>D15/($D26)</f>
        <v>1.1948978423965449E-4</v>
      </c>
    </row>
    <row r="16" spans="1:5" ht="19.5">
      <c r="A16" s="188" t="s">
        <v>82</v>
      </c>
      <c r="B16" s="200">
        <f>'Federal Non-Assistance'!J32</f>
        <v>682015</v>
      </c>
      <c r="C16" s="200">
        <f>'State Non-Assistance'!J32</f>
        <v>0</v>
      </c>
      <c r="D16" s="191">
        <f t="shared" si="1"/>
        <v>682015</v>
      </c>
      <c r="E16" s="192">
        <f>D16/($D26)</f>
        <v>1.2360659062370386E-2</v>
      </c>
    </row>
    <row r="17" spans="1:5" ht="29.25">
      <c r="A17" s="188" t="s">
        <v>140</v>
      </c>
      <c r="B17" s="200">
        <f>'Federal Non-Assistance'!K32</f>
        <v>0</v>
      </c>
      <c r="C17" s="200">
        <f>'State Non-Assistance'!K32</f>
        <v>0</v>
      </c>
      <c r="D17" s="191">
        <f t="shared" si="1"/>
        <v>0</v>
      </c>
      <c r="E17" s="192">
        <f>D17/($D26)</f>
        <v>0</v>
      </c>
    </row>
    <row r="18" spans="1:5">
      <c r="A18" s="188" t="s">
        <v>88</v>
      </c>
      <c r="B18" s="200">
        <f>'Federal Non-Assistance'!L32</f>
        <v>3212975</v>
      </c>
      <c r="C18" s="200">
        <f>'State Non-Assistance'!L32</f>
        <v>488168</v>
      </c>
      <c r="D18" s="191">
        <f>B18+C18</f>
        <v>3701143</v>
      </c>
      <c r="E18" s="192">
        <f>D18/($D26)</f>
        <v>6.7078534583665639E-2</v>
      </c>
    </row>
    <row r="19" spans="1:5">
      <c r="A19" s="188" t="s">
        <v>68</v>
      </c>
      <c r="B19" s="200">
        <f>'Federal Non-Assistance'!M32</f>
        <v>1858297</v>
      </c>
      <c r="C19" s="200">
        <f>'State Non-Assistance'!M32</f>
        <v>1690001</v>
      </c>
      <c r="D19" s="191">
        <f>B19+C19</f>
        <v>3548298</v>
      </c>
      <c r="E19" s="192">
        <f>D19/($D26)</f>
        <v>6.4308412321856148E-2</v>
      </c>
    </row>
    <row r="20" spans="1:5" ht="19.5">
      <c r="A20" s="188" t="s">
        <v>141</v>
      </c>
      <c r="B20" s="200">
        <f>'Federal Non-Assistance'!N32</f>
        <v>1358828</v>
      </c>
      <c r="C20" s="483"/>
      <c r="D20" s="191">
        <f t="shared" si="1"/>
        <v>1358828</v>
      </c>
      <c r="E20" s="192">
        <f>D20/($D26)</f>
        <v>2.4627038455756294E-2</v>
      </c>
    </row>
    <row r="21" spans="1:5">
      <c r="A21" s="188" t="s">
        <v>69</v>
      </c>
      <c r="B21" s="200">
        <f>'Federal Non-Assistance'!O32</f>
        <v>1219330</v>
      </c>
      <c r="C21" s="200">
        <f>'State Non-Assistance'!O32</f>
        <v>975307</v>
      </c>
      <c r="D21" s="191">
        <f t="shared" si="1"/>
        <v>2194637</v>
      </c>
      <c r="E21" s="192">
        <f>D21/($D26)</f>
        <v>3.9775019204362598E-2</v>
      </c>
    </row>
    <row r="22" spans="1:5" ht="39" thickBot="1">
      <c r="A22" s="203" t="s">
        <v>0</v>
      </c>
      <c r="B22" s="204">
        <f>B3+B8</f>
        <v>29921743</v>
      </c>
      <c r="C22" s="204">
        <f>C3+C8</f>
        <v>14415922</v>
      </c>
      <c r="D22" s="204">
        <f>B22+C22</f>
        <v>44337665</v>
      </c>
      <c r="E22" s="206">
        <f>D22/($D26)</f>
        <v>0.80356408684060077</v>
      </c>
    </row>
    <row r="23" spans="1:5" ht="36">
      <c r="A23" s="195" t="s">
        <v>142</v>
      </c>
      <c r="B23" s="207">
        <f>'Summary Federal Funds'!E32</f>
        <v>8840374</v>
      </c>
      <c r="C23" s="487"/>
      <c r="D23" s="198">
        <f>B23</f>
        <v>8840374</v>
      </c>
      <c r="E23" s="187">
        <f>D23/($D26)</f>
        <v>0.16022059485178999</v>
      </c>
    </row>
    <row r="24" spans="1:5" ht="36">
      <c r="A24" s="195" t="s">
        <v>143</v>
      </c>
      <c r="B24" s="209">
        <f>'Summary Federal Funds'!F32</f>
        <v>1998226</v>
      </c>
      <c r="C24" s="481"/>
      <c r="D24" s="198">
        <f>B24</f>
        <v>1998226</v>
      </c>
      <c r="E24" s="199">
        <f>D24/($D26)</f>
        <v>3.6215318307609261E-2</v>
      </c>
    </row>
    <row r="25" spans="1:5" ht="39" customHeight="1" thickBot="1">
      <c r="A25" s="211" t="s">
        <v>144</v>
      </c>
      <c r="B25" s="212">
        <f>B23+B24</f>
        <v>10838600</v>
      </c>
      <c r="C25" s="482"/>
      <c r="D25" s="212">
        <f>B25</f>
        <v>10838600</v>
      </c>
      <c r="E25" s="214">
        <f>D25/($D26)</f>
        <v>0.19643591315939923</v>
      </c>
    </row>
    <row r="26" spans="1:5" ht="33" thickTop="1" thickBot="1">
      <c r="A26" s="215" t="s">
        <v>145</v>
      </c>
      <c r="B26" s="216">
        <f>B22+B25</f>
        <v>40760343</v>
      </c>
      <c r="C26" s="216">
        <f>C22</f>
        <v>14415922</v>
      </c>
      <c r="D26" s="216">
        <f>B26+C26</f>
        <v>55176265</v>
      </c>
      <c r="E26" s="218">
        <f>IF(D26/($D26)=SUM(E25,E22),SUM(E22,E25),"ERROR")</f>
        <v>1</v>
      </c>
    </row>
    <row r="27" spans="1:5" ht="32.25" thickBot="1">
      <c r="A27" s="219" t="s">
        <v>104</v>
      </c>
      <c r="B27" s="220">
        <f>'Summary Federal Funds'!I32</f>
        <v>450000</v>
      </c>
      <c r="C27" s="484"/>
      <c r="D27" s="220">
        <f>B27</f>
        <v>450000</v>
      </c>
      <c r="E27" s="222"/>
    </row>
    <row r="28" spans="1:5" ht="31.5">
      <c r="A28" s="223" t="s">
        <v>105</v>
      </c>
      <c r="B28" s="224">
        <f>'Summary Federal Funds'!J32</f>
        <v>48241578</v>
      </c>
      <c r="C28" s="485"/>
      <c r="D28" s="224">
        <f>B28</f>
        <v>48241578</v>
      </c>
      <c r="E28" s="226"/>
    </row>
  </sheetData>
  <mergeCells count="1">
    <mergeCell ref="A1:E1"/>
  </mergeCells>
  <pageMargins left="0.7" right="0.7" top="0.75" bottom="0.75" header="0.3" footer="0.3"/>
  <pageSetup scale="79" orientation="landscape"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3" sqref="B3:E28"/>
    </sheetView>
  </sheetViews>
  <sheetFormatPr defaultRowHeight="15"/>
  <cols>
    <col min="1" max="1" width="22.7109375" customWidth="1"/>
    <col min="2" max="5" width="32.7109375" customWidth="1"/>
  </cols>
  <sheetData>
    <row r="1" spans="1:5" ht="18.75" thickBot="1">
      <c r="A1" s="499" t="s">
        <v>173</v>
      </c>
      <c r="B1" s="500"/>
      <c r="C1" s="500"/>
      <c r="D1" s="500"/>
      <c r="E1" s="556"/>
    </row>
    <row r="2" spans="1:5" ht="31.5" thickBot="1">
      <c r="A2" s="179" t="s">
        <v>135</v>
      </c>
      <c r="B2" s="180" t="s">
        <v>136</v>
      </c>
      <c r="C2" s="181" t="s">
        <v>137</v>
      </c>
      <c r="D2" s="182" t="s">
        <v>138</v>
      </c>
      <c r="E2" s="183" t="s">
        <v>139</v>
      </c>
    </row>
    <row r="3" spans="1:5" ht="24">
      <c r="A3" s="184" t="s">
        <v>74</v>
      </c>
      <c r="B3" s="185">
        <f>IF(SUM(B4:B7)='Federal Assistance'!B33,'Federal Assistance'!B33,"ERROR")</f>
        <v>19122747</v>
      </c>
      <c r="C3" s="185">
        <f>IF(SUM(C4:C6)='State Assistance'!B33,'State Assistance'!B33,"ERROR")</f>
        <v>9376027</v>
      </c>
      <c r="D3" s="186">
        <f>B3+C3</f>
        <v>28498774</v>
      </c>
      <c r="E3" s="187">
        <f>D3/($D26)</f>
        <v>0.22152813134195279</v>
      </c>
    </row>
    <row r="4" spans="1:5">
      <c r="A4" s="188" t="s">
        <v>62</v>
      </c>
      <c r="B4" s="189">
        <f>'Federal Assistance'!C33</f>
        <v>19122747</v>
      </c>
      <c r="C4" s="190">
        <f>'State Assistance'!C33</f>
        <v>9376027</v>
      </c>
      <c r="D4" s="191">
        <f>B4+C4</f>
        <v>28498774</v>
      </c>
      <c r="E4" s="192">
        <f>D4/($D26)</f>
        <v>0.22152813134195279</v>
      </c>
    </row>
    <row r="5" spans="1:5">
      <c r="A5" s="188" t="s">
        <v>63</v>
      </c>
      <c r="B5" s="189">
        <f>'Federal Assistance'!D33</f>
        <v>0</v>
      </c>
      <c r="C5" s="190">
        <f>'State Assistance'!D33</f>
        <v>0</v>
      </c>
      <c r="D5" s="191">
        <f t="shared" ref="D5:D7" si="0">B5+C5</f>
        <v>0</v>
      </c>
      <c r="E5" s="192">
        <f>D5/($D26)</f>
        <v>0</v>
      </c>
    </row>
    <row r="6" spans="1:5" ht="19.5">
      <c r="A6" s="188" t="s">
        <v>75</v>
      </c>
      <c r="B6" s="189">
        <f>'Federal Assistance'!E33</f>
        <v>0</v>
      </c>
      <c r="C6" s="190">
        <f>'State Assistance'!E33</f>
        <v>0</v>
      </c>
      <c r="D6" s="191">
        <f t="shared" si="0"/>
        <v>0</v>
      </c>
      <c r="E6" s="192">
        <f>D6/($D26)</f>
        <v>0</v>
      </c>
    </row>
    <row r="7" spans="1:5" ht="19.5">
      <c r="A7" s="188" t="s">
        <v>76</v>
      </c>
      <c r="B7" s="189">
        <f>'Federal Assistance'!F33</f>
        <v>0</v>
      </c>
      <c r="C7" s="193"/>
      <c r="D7" s="194">
        <f t="shared" si="0"/>
        <v>0</v>
      </c>
      <c r="E7" s="192">
        <f>D7/($D26)</f>
        <v>0</v>
      </c>
    </row>
    <row r="8" spans="1:5" ht="24">
      <c r="A8" s="195" t="s">
        <v>65</v>
      </c>
      <c r="B8" s="196">
        <f>IF(SUM(B9:B21)='Federal Non-Assistance'!B33,'Federal Non-Assistance'!B33,"ERROR")</f>
        <v>33736182</v>
      </c>
      <c r="C8" s="197">
        <f>IF(SUM(C9:C21)='State Non-Assistance'!B33,'State Non-Assistance'!B33,"ERROR")</f>
        <v>49411342</v>
      </c>
      <c r="D8" s="198">
        <f>B8+C8</f>
        <v>83147524</v>
      </c>
      <c r="E8" s="199">
        <f>D8/($D26)</f>
        <v>0.6463265969767743</v>
      </c>
    </row>
    <row r="9" spans="1:5" ht="19.5">
      <c r="A9" s="188" t="s">
        <v>78</v>
      </c>
      <c r="B9" s="200">
        <f>'Federal Non-Assistance'!C33</f>
        <v>24031271</v>
      </c>
      <c r="C9" s="201">
        <f>'State Non-Assistance'!C33</f>
        <v>8070786</v>
      </c>
      <c r="D9" s="191">
        <f t="shared" ref="D9:D21" si="1">B9+C9</f>
        <v>32102057</v>
      </c>
      <c r="E9" s="192">
        <f>D9/($D26)</f>
        <v>0.24953735551721823</v>
      </c>
    </row>
    <row r="10" spans="1:5">
      <c r="A10" s="188" t="s">
        <v>63</v>
      </c>
      <c r="B10" s="200">
        <f>'Federal Non-Assistance'!D33</f>
        <v>0</v>
      </c>
      <c r="C10" s="201">
        <f>'State Non-Assistance'!D33</f>
        <v>6499000</v>
      </c>
      <c r="D10" s="191">
        <f t="shared" si="1"/>
        <v>6499000</v>
      </c>
      <c r="E10" s="192">
        <f>D10/($D26)</f>
        <v>5.051836003862311E-2</v>
      </c>
    </row>
    <row r="11" spans="1:5">
      <c r="A11" s="188" t="s">
        <v>64</v>
      </c>
      <c r="B11" s="200">
        <f>'Federal Non-Assistance'!E33</f>
        <v>0</v>
      </c>
      <c r="C11" s="201">
        <f>'State Non-Assistance'!E33</f>
        <v>0</v>
      </c>
      <c r="D11" s="191">
        <f t="shared" si="1"/>
        <v>0</v>
      </c>
      <c r="E11" s="192">
        <f>D11/($D26)</f>
        <v>0</v>
      </c>
    </row>
    <row r="12" spans="1:5" ht="19.5">
      <c r="A12" s="188" t="s">
        <v>79</v>
      </c>
      <c r="B12" s="200">
        <f>'Federal Non-Assistance'!F33</f>
        <v>0</v>
      </c>
      <c r="C12" s="201">
        <f>'State Non-Assistance'!F33</f>
        <v>0</v>
      </c>
      <c r="D12" s="191">
        <f t="shared" si="1"/>
        <v>0</v>
      </c>
      <c r="E12" s="192">
        <f>D12/($D26)</f>
        <v>0</v>
      </c>
    </row>
    <row r="13" spans="1:5">
      <c r="A13" s="188" t="s">
        <v>67</v>
      </c>
      <c r="B13" s="200">
        <f>'Federal Non-Assistance'!G33</f>
        <v>0</v>
      </c>
      <c r="C13" s="201">
        <f>'State Non-Assistance'!G33</f>
        <v>27480282</v>
      </c>
      <c r="D13" s="191">
        <f t="shared" si="1"/>
        <v>27480282</v>
      </c>
      <c r="E13" s="192">
        <f>D13/($D26)</f>
        <v>0.21361113710399968</v>
      </c>
    </row>
    <row r="14" spans="1:5" ht="19.5">
      <c r="A14" s="188" t="s">
        <v>80</v>
      </c>
      <c r="B14" s="200">
        <f>'Federal Non-Assistance'!H33</f>
        <v>0</v>
      </c>
      <c r="C14" s="201">
        <f>'State Non-Assistance'!H33</f>
        <v>6980156</v>
      </c>
      <c r="D14" s="191">
        <f t="shared" si="1"/>
        <v>6980156</v>
      </c>
      <c r="E14" s="192">
        <f>D14/($D26)</f>
        <v>5.4258506529274553E-2</v>
      </c>
    </row>
    <row r="15" spans="1:5" ht="19.5">
      <c r="A15" s="188" t="s">
        <v>81</v>
      </c>
      <c r="B15" s="200">
        <f>'Federal Non-Assistance'!I33</f>
        <v>0</v>
      </c>
      <c r="C15" s="201">
        <f>'State Non-Assistance'!I33</f>
        <v>0</v>
      </c>
      <c r="D15" s="191">
        <f t="shared" si="1"/>
        <v>0</v>
      </c>
      <c r="E15" s="192">
        <f>D15/($D26)</f>
        <v>0</v>
      </c>
    </row>
    <row r="16" spans="1:5" ht="19.5">
      <c r="A16" s="188" t="s">
        <v>82</v>
      </c>
      <c r="B16" s="200">
        <f>'Federal Non-Assistance'!J33</f>
        <v>245255</v>
      </c>
      <c r="C16" s="201">
        <f>'State Non-Assistance'!J33</f>
        <v>0</v>
      </c>
      <c r="D16" s="191">
        <f t="shared" si="1"/>
        <v>245255</v>
      </c>
      <c r="E16" s="192">
        <f>D16/($D26)</f>
        <v>1.9064287415406233E-3</v>
      </c>
    </row>
    <row r="17" spans="1:5" ht="29.25">
      <c r="A17" s="188" t="s">
        <v>140</v>
      </c>
      <c r="B17" s="200">
        <f>'Federal Non-Assistance'!K33</f>
        <v>0</v>
      </c>
      <c r="C17" s="201">
        <f>'State Non-Assistance'!K33</f>
        <v>0</v>
      </c>
      <c r="D17" s="191">
        <f t="shared" si="1"/>
        <v>0</v>
      </c>
      <c r="E17" s="192">
        <f>D17/($D26)</f>
        <v>0</v>
      </c>
    </row>
    <row r="18" spans="1:5">
      <c r="A18" s="188" t="s">
        <v>88</v>
      </c>
      <c r="B18" s="200">
        <f>'Federal Non-Assistance'!L33</f>
        <v>4289496</v>
      </c>
      <c r="C18" s="201">
        <f>'State Non-Assistance'!L33</f>
        <v>0</v>
      </c>
      <c r="D18" s="191">
        <f>B18+C18</f>
        <v>4289496</v>
      </c>
      <c r="E18" s="192">
        <f>D18/($D26)</f>
        <v>3.3343330252690206E-2</v>
      </c>
    </row>
    <row r="19" spans="1:5">
      <c r="A19" s="188" t="s">
        <v>68</v>
      </c>
      <c r="B19" s="200">
        <f>'Federal Non-Assistance'!M33</f>
        <v>1026121</v>
      </c>
      <c r="C19" s="201">
        <f>'State Non-Assistance'!M33</f>
        <v>0</v>
      </c>
      <c r="D19" s="191">
        <f>B19+C19</f>
        <v>1026121</v>
      </c>
      <c r="E19" s="192">
        <f>D19/($D26)</f>
        <v>7.9762963719329106E-3</v>
      </c>
    </row>
    <row r="20" spans="1:5" ht="19.5">
      <c r="A20" s="188" t="s">
        <v>141</v>
      </c>
      <c r="B20" s="200">
        <f>'Federal Non-Assistance'!N33</f>
        <v>0</v>
      </c>
      <c r="C20" s="202"/>
      <c r="D20" s="191">
        <f t="shared" si="1"/>
        <v>0</v>
      </c>
      <c r="E20" s="192">
        <f>D20/($D26)</f>
        <v>0</v>
      </c>
    </row>
    <row r="21" spans="1:5">
      <c r="A21" s="188" t="s">
        <v>69</v>
      </c>
      <c r="B21" s="200">
        <f>'Federal Non-Assistance'!O33</f>
        <v>4144039</v>
      </c>
      <c r="C21" s="201">
        <f>'State Non-Assistance'!O33</f>
        <v>381118</v>
      </c>
      <c r="D21" s="191">
        <f t="shared" si="1"/>
        <v>4525157</v>
      </c>
      <c r="E21" s="192">
        <f>D21/($D26)</f>
        <v>3.5175182421494942E-2</v>
      </c>
    </row>
    <row r="22" spans="1:5" ht="39" thickBot="1">
      <c r="A22" s="203" t="s">
        <v>0</v>
      </c>
      <c r="B22" s="204">
        <f>B3+B8</f>
        <v>52858929</v>
      </c>
      <c r="C22" s="205">
        <f>C3+C8</f>
        <v>58787369</v>
      </c>
      <c r="D22" s="204">
        <f>B22+C22</f>
        <v>111646298</v>
      </c>
      <c r="E22" s="206">
        <f>D22/($D26)</f>
        <v>0.86785472831872701</v>
      </c>
    </row>
    <row r="23" spans="1:5" ht="36">
      <c r="A23" s="195" t="s">
        <v>142</v>
      </c>
      <c r="B23" s="207">
        <f>'Summary Federal Funds'!E33</f>
        <v>17000000</v>
      </c>
      <c r="C23" s="208"/>
      <c r="D23" s="198">
        <f>B23</f>
        <v>17000000</v>
      </c>
      <c r="E23" s="187">
        <f>D23/($D26)</f>
        <v>0.13214527168127294</v>
      </c>
    </row>
    <row r="24" spans="1:5" ht="36">
      <c r="A24" s="195" t="s">
        <v>143</v>
      </c>
      <c r="B24" s="209">
        <f>'Summary Federal Funds'!F33</f>
        <v>0</v>
      </c>
      <c r="C24" s="210"/>
      <c r="D24" s="198">
        <f>B24</f>
        <v>0</v>
      </c>
      <c r="E24" s="199">
        <f>D24/($D26)</f>
        <v>0</v>
      </c>
    </row>
    <row r="25" spans="1:5" ht="39" customHeight="1" thickBot="1">
      <c r="A25" s="211" t="s">
        <v>144</v>
      </c>
      <c r="B25" s="212">
        <f>B23+B24</f>
        <v>17000000</v>
      </c>
      <c r="C25" s="213"/>
      <c r="D25" s="212">
        <f>B25</f>
        <v>17000000</v>
      </c>
      <c r="E25" s="214">
        <f>D25/($D26)</f>
        <v>0.13214527168127294</v>
      </c>
    </row>
    <row r="26" spans="1:5" ht="33" thickTop="1" thickBot="1">
      <c r="A26" s="215" t="s">
        <v>145</v>
      </c>
      <c r="B26" s="216">
        <f>B22+B25</f>
        <v>69858929</v>
      </c>
      <c r="C26" s="217">
        <f>C22</f>
        <v>58787369</v>
      </c>
      <c r="D26" s="216">
        <f>B26+C26</f>
        <v>128646298</v>
      </c>
      <c r="E26" s="218">
        <f>IF(D26/($D26)=SUM(E25,E22),SUM(E22,E25),"ERROR")</f>
        <v>1</v>
      </c>
    </row>
    <row r="27" spans="1:5" ht="32.25" thickBot="1">
      <c r="A27" s="219" t="s">
        <v>104</v>
      </c>
      <c r="B27" s="220">
        <f>'Summary Federal Funds'!I33</f>
        <v>233112</v>
      </c>
      <c r="C27" s="221"/>
      <c r="D27" s="220">
        <f>B27</f>
        <v>233112</v>
      </c>
      <c r="E27" s="222"/>
    </row>
    <row r="28" spans="1:5" ht="31.5">
      <c r="A28" s="223" t="s">
        <v>105</v>
      </c>
      <c r="B28" s="224">
        <f>'Summary Federal Funds'!J33</f>
        <v>53241731</v>
      </c>
      <c r="C28" s="225"/>
      <c r="D28" s="224">
        <f>B28</f>
        <v>53241731</v>
      </c>
      <c r="E28" s="226"/>
    </row>
  </sheetData>
  <mergeCells count="1">
    <mergeCell ref="A1:E1"/>
  </mergeCells>
  <pageMargins left="0.7" right="0.7" top="0.75" bottom="0.75" header="0.3" footer="0.3"/>
  <pageSetup scale="79" orientation="landscape"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3" sqref="B3:E28"/>
    </sheetView>
  </sheetViews>
  <sheetFormatPr defaultRowHeight="15"/>
  <cols>
    <col min="1" max="1" width="22.7109375" customWidth="1"/>
    <col min="2" max="5" width="32.7109375" customWidth="1"/>
  </cols>
  <sheetData>
    <row r="1" spans="1:5" ht="18.75" thickBot="1">
      <c r="A1" s="499" t="s">
        <v>174</v>
      </c>
      <c r="B1" s="500"/>
      <c r="C1" s="500"/>
      <c r="D1" s="500"/>
      <c r="E1" s="556"/>
    </row>
    <row r="2" spans="1:5" ht="31.5" thickBot="1">
      <c r="A2" s="179" t="s">
        <v>135</v>
      </c>
      <c r="B2" s="180" t="s">
        <v>136</v>
      </c>
      <c r="C2" s="181" t="s">
        <v>137</v>
      </c>
      <c r="D2" s="182" t="s">
        <v>138</v>
      </c>
      <c r="E2" s="183" t="s">
        <v>139</v>
      </c>
    </row>
    <row r="3" spans="1:5" ht="24">
      <c r="A3" s="184" t="s">
        <v>74</v>
      </c>
      <c r="B3" s="185">
        <f>IF(SUM(B4:B7)='Federal Assistance'!B34,'Federal Assistance'!B34,"ERROR")</f>
        <v>26341092</v>
      </c>
      <c r="C3" s="185">
        <f>IF(SUM(C4:C6)='State Assistance'!B34,'State Assistance'!B34,"ERROR")</f>
        <v>21118595</v>
      </c>
      <c r="D3" s="186">
        <f>B3+C3</f>
        <v>47459687</v>
      </c>
      <c r="E3" s="187">
        <f>D3/($D26)</f>
        <v>0.39671512858962898</v>
      </c>
    </row>
    <row r="4" spans="1:5">
      <c r="A4" s="188" t="s">
        <v>62</v>
      </c>
      <c r="B4" s="189">
        <f>'Federal Assistance'!C34</f>
        <v>24259246</v>
      </c>
      <c r="C4" s="190">
        <f>'State Assistance'!C34</f>
        <v>21118595</v>
      </c>
      <c r="D4" s="191">
        <f>B4+C4</f>
        <v>45377841</v>
      </c>
      <c r="E4" s="192">
        <f>D4/($D26)</f>
        <v>0.37931299520442974</v>
      </c>
    </row>
    <row r="5" spans="1:5">
      <c r="A5" s="188" t="s">
        <v>63</v>
      </c>
      <c r="B5" s="189">
        <f>'Federal Assistance'!D34</f>
        <v>0</v>
      </c>
      <c r="C5" s="190">
        <f>'State Assistance'!D34</f>
        <v>0</v>
      </c>
      <c r="D5" s="191">
        <f t="shared" ref="D5:D7" si="0">B5+C5</f>
        <v>0</v>
      </c>
      <c r="E5" s="192">
        <f>D5/($D26)</f>
        <v>0</v>
      </c>
    </row>
    <row r="6" spans="1:5" ht="19.5">
      <c r="A6" s="188" t="s">
        <v>75</v>
      </c>
      <c r="B6" s="189">
        <f>'Federal Assistance'!E34</f>
        <v>2081846</v>
      </c>
      <c r="C6" s="190">
        <f>'State Assistance'!E34</f>
        <v>0</v>
      </c>
      <c r="D6" s="191">
        <f t="shared" si="0"/>
        <v>2081846</v>
      </c>
      <c r="E6" s="192">
        <f>D6/($D26)</f>
        <v>1.7402133385199206E-2</v>
      </c>
    </row>
    <row r="7" spans="1:5" ht="19.5">
      <c r="A7" s="188" t="s">
        <v>76</v>
      </c>
      <c r="B7" s="189">
        <f>'Federal Assistance'!F34</f>
        <v>0</v>
      </c>
      <c r="C7" s="193"/>
      <c r="D7" s="194">
        <f t="shared" si="0"/>
        <v>0</v>
      </c>
      <c r="E7" s="192">
        <f>D7/($D26)</f>
        <v>0</v>
      </c>
    </row>
    <row r="8" spans="1:5" ht="24">
      <c r="A8" s="195" t="s">
        <v>65</v>
      </c>
      <c r="B8" s="196">
        <f>IF(SUM(B9:B21)='Federal Non-Assistance'!B34,'Federal Non-Assistance'!B34,"ERROR")</f>
        <v>29311096</v>
      </c>
      <c r="C8" s="197">
        <f>IF(SUM(C9:C21)='State Non-Assistance'!B34,'State Non-Assistance'!B34,"ERROR")</f>
        <v>42106808</v>
      </c>
      <c r="D8" s="198">
        <f>B8+C8</f>
        <v>71417904</v>
      </c>
      <c r="E8" s="199">
        <f>D8/($D26)</f>
        <v>0.59698166507001571</v>
      </c>
    </row>
    <row r="9" spans="1:5" ht="19.5">
      <c r="A9" s="188" t="s">
        <v>78</v>
      </c>
      <c r="B9" s="200">
        <f>'Federal Non-Assistance'!C34</f>
        <v>159094</v>
      </c>
      <c r="C9" s="201">
        <f>'State Non-Assistance'!C34</f>
        <v>2074682</v>
      </c>
      <c r="D9" s="191">
        <f t="shared" ref="D9:D21" si="1">B9+C9</f>
        <v>2233776</v>
      </c>
      <c r="E9" s="192">
        <f>D9/($D26)</f>
        <v>1.86721149905693E-2</v>
      </c>
    </row>
    <row r="10" spans="1:5">
      <c r="A10" s="188" t="s">
        <v>63</v>
      </c>
      <c r="B10" s="200">
        <f>'Federal Non-Assistance'!D34</f>
        <v>0</v>
      </c>
      <c r="C10" s="201">
        <f>'State Non-Assistance'!D34</f>
        <v>0</v>
      </c>
      <c r="D10" s="191">
        <f t="shared" si="1"/>
        <v>0</v>
      </c>
      <c r="E10" s="192">
        <f>D10/($D26)</f>
        <v>0</v>
      </c>
    </row>
    <row r="11" spans="1:5">
      <c r="A11" s="188" t="s">
        <v>64</v>
      </c>
      <c r="B11" s="200">
        <f>'Federal Non-Assistance'!E34</f>
        <v>680701</v>
      </c>
      <c r="C11" s="201">
        <f>'State Non-Assistance'!E34</f>
        <v>0</v>
      </c>
      <c r="D11" s="191">
        <f t="shared" si="1"/>
        <v>680701</v>
      </c>
      <c r="E11" s="192">
        <f>D11/($D26)</f>
        <v>5.6899739930035571E-3</v>
      </c>
    </row>
    <row r="12" spans="1:5" ht="19.5">
      <c r="A12" s="188" t="s">
        <v>79</v>
      </c>
      <c r="B12" s="200">
        <f>'Federal Non-Assistance'!F34</f>
        <v>0</v>
      </c>
      <c r="C12" s="201">
        <f>'State Non-Assistance'!F34</f>
        <v>0</v>
      </c>
      <c r="D12" s="191">
        <f t="shared" si="1"/>
        <v>0</v>
      </c>
      <c r="E12" s="192">
        <f>D12/($D26)</f>
        <v>0</v>
      </c>
    </row>
    <row r="13" spans="1:5">
      <c r="A13" s="188" t="s">
        <v>67</v>
      </c>
      <c r="B13" s="200">
        <f>'Federal Non-Assistance'!G34</f>
        <v>0</v>
      </c>
      <c r="C13" s="201">
        <f>'State Non-Assistance'!G34</f>
        <v>0</v>
      </c>
      <c r="D13" s="191">
        <f t="shared" si="1"/>
        <v>0</v>
      </c>
      <c r="E13" s="192">
        <f>D13/($D26)</f>
        <v>0</v>
      </c>
    </row>
    <row r="14" spans="1:5" ht="19.5">
      <c r="A14" s="188" t="s">
        <v>80</v>
      </c>
      <c r="B14" s="200">
        <f>'Federal Non-Assistance'!H34</f>
        <v>0</v>
      </c>
      <c r="C14" s="201">
        <f>'State Non-Assistance'!H34</f>
        <v>0</v>
      </c>
      <c r="D14" s="191">
        <f t="shared" si="1"/>
        <v>0</v>
      </c>
      <c r="E14" s="192">
        <f>D14/($D26)</f>
        <v>0</v>
      </c>
    </row>
    <row r="15" spans="1:5" ht="19.5">
      <c r="A15" s="188" t="s">
        <v>81</v>
      </c>
      <c r="B15" s="200">
        <f>'Federal Non-Assistance'!I34</f>
        <v>0</v>
      </c>
      <c r="C15" s="201">
        <f>'State Non-Assistance'!I34</f>
        <v>0</v>
      </c>
      <c r="D15" s="191">
        <f t="shared" si="1"/>
        <v>0</v>
      </c>
      <c r="E15" s="192">
        <f>D15/($D26)</f>
        <v>0</v>
      </c>
    </row>
    <row r="16" spans="1:5" ht="19.5">
      <c r="A16" s="188" t="s">
        <v>82</v>
      </c>
      <c r="B16" s="200">
        <f>'Federal Non-Assistance'!J34</f>
        <v>0</v>
      </c>
      <c r="C16" s="201">
        <f>'State Non-Assistance'!J34</f>
        <v>0</v>
      </c>
      <c r="D16" s="191">
        <f t="shared" si="1"/>
        <v>0</v>
      </c>
      <c r="E16" s="192">
        <f>D16/($D26)</f>
        <v>0</v>
      </c>
    </row>
    <row r="17" spans="1:5" ht="29.25">
      <c r="A17" s="188" t="s">
        <v>140</v>
      </c>
      <c r="B17" s="200">
        <f>'Federal Non-Assistance'!K34</f>
        <v>0</v>
      </c>
      <c r="C17" s="201">
        <f>'State Non-Assistance'!K34</f>
        <v>0</v>
      </c>
      <c r="D17" s="191">
        <f t="shared" si="1"/>
        <v>0</v>
      </c>
      <c r="E17" s="192">
        <f>D17/($D26)</f>
        <v>0</v>
      </c>
    </row>
    <row r="18" spans="1:5">
      <c r="A18" s="188" t="s">
        <v>88</v>
      </c>
      <c r="B18" s="200">
        <f>'Federal Non-Assistance'!L34</f>
        <v>2104356</v>
      </c>
      <c r="C18" s="201">
        <f>'State Non-Assistance'!L34</f>
        <v>2553654</v>
      </c>
      <c r="D18" s="191">
        <f>B18+C18</f>
        <v>4658010</v>
      </c>
      <c r="E18" s="192">
        <f>D18/($D26)</f>
        <v>3.8936266817810608E-2</v>
      </c>
    </row>
    <row r="19" spans="1:5">
      <c r="A19" s="188" t="s">
        <v>68</v>
      </c>
      <c r="B19" s="200">
        <f>'Federal Non-Assistance'!M34</f>
        <v>1777934</v>
      </c>
      <c r="C19" s="201">
        <f>'State Non-Assistance'!M34</f>
        <v>2936760</v>
      </c>
      <c r="D19" s="191">
        <f>B19+C19</f>
        <v>4714694</v>
      </c>
      <c r="E19" s="192">
        <f>D19/($D26)</f>
        <v>3.9410087901986211E-2</v>
      </c>
    </row>
    <row r="20" spans="1:5" ht="19.5">
      <c r="A20" s="188" t="s">
        <v>141</v>
      </c>
      <c r="B20" s="200">
        <f>'Federal Non-Assistance'!N34</f>
        <v>3249751</v>
      </c>
      <c r="C20" s="202"/>
      <c r="D20" s="191">
        <f t="shared" si="1"/>
        <v>3249751</v>
      </c>
      <c r="E20" s="192">
        <f>D20/($D26)</f>
        <v>2.7164641558830242E-2</v>
      </c>
    </row>
    <row r="21" spans="1:5">
      <c r="A21" s="188" t="s">
        <v>69</v>
      </c>
      <c r="B21" s="200">
        <f>'Federal Non-Assistance'!O34</f>
        <v>21339260</v>
      </c>
      <c r="C21" s="201">
        <f>'State Non-Assistance'!O34</f>
        <v>34541712</v>
      </c>
      <c r="D21" s="191">
        <f t="shared" si="1"/>
        <v>55880972</v>
      </c>
      <c r="E21" s="192">
        <f>D21/($D26)</f>
        <v>0.46710857980781573</v>
      </c>
    </row>
    <row r="22" spans="1:5" ht="39" thickBot="1">
      <c r="A22" s="203" t="s">
        <v>0</v>
      </c>
      <c r="B22" s="204">
        <f>B3+B8</f>
        <v>55652188</v>
      </c>
      <c r="C22" s="205">
        <f>C3+C8</f>
        <v>63225403</v>
      </c>
      <c r="D22" s="204">
        <f>B22+C22</f>
        <v>118877591</v>
      </c>
      <c r="E22" s="206">
        <f>D22/($D26)</f>
        <v>0.99369679365964458</v>
      </c>
    </row>
    <row r="23" spans="1:5" ht="36">
      <c r="A23" s="195" t="s">
        <v>142</v>
      </c>
      <c r="B23" s="207">
        <f>'Summary Federal Funds'!E34</f>
        <v>0</v>
      </c>
      <c r="C23" s="208"/>
      <c r="D23" s="198">
        <f>B23</f>
        <v>0</v>
      </c>
      <c r="E23" s="187">
        <f>D23/($D26)</f>
        <v>0</v>
      </c>
    </row>
    <row r="24" spans="1:5" ht="36">
      <c r="A24" s="195" t="s">
        <v>143</v>
      </c>
      <c r="B24" s="209">
        <f>'Summary Federal Funds'!F34</f>
        <v>754063</v>
      </c>
      <c r="C24" s="210"/>
      <c r="D24" s="198">
        <f>B24</f>
        <v>754063</v>
      </c>
      <c r="E24" s="199">
        <f>D24/($D26)</f>
        <v>6.3032063403553711E-3</v>
      </c>
    </row>
    <row r="25" spans="1:5" ht="39" customHeight="1" thickBot="1">
      <c r="A25" s="211" t="s">
        <v>144</v>
      </c>
      <c r="B25" s="212">
        <f>B23+B24</f>
        <v>754063</v>
      </c>
      <c r="C25" s="213"/>
      <c r="D25" s="212">
        <f>B25</f>
        <v>754063</v>
      </c>
      <c r="E25" s="214">
        <f>D25/($D26)</f>
        <v>6.3032063403553711E-3</v>
      </c>
    </row>
    <row r="26" spans="1:5" ht="33" thickTop="1" thickBot="1">
      <c r="A26" s="215" t="s">
        <v>145</v>
      </c>
      <c r="B26" s="216">
        <f>B22+B25</f>
        <v>56406251</v>
      </c>
      <c r="C26" s="217">
        <f>C22</f>
        <v>63225403</v>
      </c>
      <c r="D26" s="216">
        <f>B26+C26</f>
        <v>119631654</v>
      </c>
      <c r="E26" s="218">
        <f>IF(D26/($D26)=SUM(E25,E22),SUM(E22,E25),"ERROR")</f>
        <v>1</v>
      </c>
    </row>
    <row r="27" spans="1:5" ht="32.25" thickBot="1">
      <c r="A27" s="219" t="s">
        <v>104</v>
      </c>
      <c r="B27" s="220">
        <f>'Summary Federal Funds'!I34</f>
        <v>0</v>
      </c>
      <c r="C27" s="221"/>
      <c r="D27" s="220">
        <f>B27</f>
        <v>0</v>
      </c>
      <c r="E27" s="222"/>
    </row>
    <row r="28" spans="1:5" ht="31.5">
      <c r="A28" s="223" t="s">
        <v>105</v>
      </c>
      <c r="B28" s="224">
        <f>'Summary Federal Funds'!J34</f>
        <v>11027585</v>
      </c>
      <c r="C28" s="225"/>
      <c r="D28" s="224">
        <f>B28</f>
        <v>11027585</v>
      </c>
      <c r="E28" s="226"/>
    </row>
  </sheetData>
  <mergeCells count="1">
    <mergeCell ref="A1:E1"/>
  </mergeCells>
  <pageMargins left="0.7" right="0.7" top="0.75" bottom="0.75" header="0.3" footer="0.3"/>
  <pageSetup scale="79" orientation="landscape"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3" sqref="B3:E28"/>
    </sheetView>
  </sheetViews>
  <sheetFormatPr defaultRowHeight="15"/>
  <cols>
    <col min="1" max="1" width="22.7109375" customWidth="1"/>
    <col min="2" max="5" width="32.7109375" customWidth="1"/>
  </cols>
  <sheetData>
    <row r="1" spans="1:5" ht="18.75" thickBot="1">
      <c r="A1" s="499" t="s">
        <v>175</v>
      </c>
      <c r="B1" s="500"/>
      <c r="C1" s="500"/>
      <c r="D1" s="500"/>
      <c r="E1" s="556"/>
    </row>
    <row r="2" spans="1:5" ht="31.5" thickBot="1">
      <c r="A2" s="179" t="s">
        <v>135</v>
      </c>
      <c r="B2" s="180" t="s">
        <v>136</v>
      </c>
      <c r="C2" s="181" t="s">
        <v>137</v>
      </c>
      <c r="D2" s="182" t="s">
        <v>138</v>
      </c>
      <c r="E2" s="183" t="s">
        <v>139</v>
      </c>
    </row>
    <row r="3" spans="1:5" ht="24">
      <c r="A3" s="184" t="s">
        <v>74</v>
      </c>
      <c r="B3" s="185">
        <f>IF(SUM(B4:B7)='Federal Assistance'!B35,'Federal Assistance'!B35,"ERROR")</f>
        <v>25386826</v>
      </c>
      <c r="C3" s="185">
        <f>IF(SUM(C4:C6)='State Assistance'!B35,'State Assistance'!B35,"ERROR")</f>
        <v>18547663</v>
      </c>
      <c r="D3" s="186">
        <f>B3+C3</f>
        <v>43934489</v>
      </c>
      <c r="E3" s="187">
        <f>D3/($D26)</f>
        <v>0.54176325613677179</v>
      </c>
    </row>
    <row r="4" spans="1:5">
      <c r="A4" s="188" t="s">
        <v>62</v>
      </c>
      <c r="B4" s="189">
        <f>'Federal Assistance'!C35</f>
        <v>17994992</v>
      </c>
      <c r="C4" s="190">
        <f>'State Assistance'!C35</f>
        <v>18547663</v>
      </c>
      <c r="D4" s="191">
        <f>B4+C4</f>
        <v>36542655</v>
      </c>
      <c r="E4" s="192">
        <f>D4/($D26)</f>
        <v>0.45061336119518053</v>
      </c>
    </row>
    <row r="5" spans="1:5">
      <c r="A5" s="188" t="s">
        <v>63</v>
      </c>
      <c r="B5" s="189">
        <f>'Federal Assistance'!D35</f>
        <v>0</v>
      </c>
      <c r="C5" s="190">
        <f>'State Assistance'!D35</f>
        <v>0</v>
      </c>
      <c r="D5" s="191">
        <f t="shared" ref="D5:D7" si="0">B5+C5</f>
        <v>0</v>
      </c>
      <c r="E5" s="192">
        <f>D5/($D26)</f>
        <v>0</v>
      </c>
    </row>
    <row r="6" spans="1:5" ht="19.5">
      <c r="A6" s="188" t="s">
        <v>75</v>
      </c>
      <c r="B6" s="189">
        <f>'Federal Assistance'!E35</f>
        <v>0</v>
      </c>
      <c r="C6" s="190">
        <f>'State Assistance'!E35</f>
        <v>0</v>
      </c>
      <c r="D6" s="191">
        <f t="shared" si="0"/>
        <v>0</v>
      </c>
      <c r="E6" s="192">
        <f>D6/($D26)</f>
        <v>0</v>
      </c>
    </row>
    <row r="7" spans="1:5" ht="19.5">
      <c r="A7" s="188" t="s">
        <v>76</v>
      </c>
      <c r="B7" s="189">
        <f>'Federal Assistance'!F35</f>
        <v>7391834</v>
      </c>
      <c r="C7" s="193"/>
      <c r="D7" s="194">
        <f t="shared" si="0"/>
        <v>7391834</v>
      </c>
      <c r="E7" s="192">
        <f>D7/($D26)</f>
        <v>9.11498949415913E-2</v>
      </c>
    </row>
    <row r="8" spans="1:5" ht="24">
      <c r="A8" s="195" t="s">
        <v>65</v>
      </c>
      <c r="B8" s="196">
        <f>IF(SUM(B9:B21)='Federal Non-Assistance'!B35,'Federal Non-Assistance'!B35,"ERROR")</f>
        <v>15043129</v>
      </c>
      <c r="C8" s="197">
        <f>IF(SUM(C9:C21)='State Non-Assistance'!B35,'State Non-Assistance'!B35,"ERROR")</f>
        <v>19317747</v>
      </c>
      <c r="D8" s="198">
        <f>B8+C8</f>
        <v>34360876</v>
      </c>
      <c r="E8" s="199">
        <f>D8/($D26)</f>
        <v>0.42370949313810968</v>
      </c>
    </row>
    <row r="9" spans="1:5" ht="19.5">
      <c r="A9" s="188" t="s">
        <v>78</v>
      </c>
      <c r="B9" s="200">
        <f>'Federal Non-Assistance'!C35</f>
        <v>4406735</v>
      </c>
      <c r="C9" s="201">
        <f>'State Non-Assistance'!C35</f>
        <v>2663129</v>
      </c>
      <c r="D9" s="191">
        <f t="shared" ref="D9:D21" si="1">B9+C9</f>
        <v>7069864</v>
      </c>
      <c r="E9" s="192">
        <f>D9/($D26)</f>
        <v>8.7179631043031863E-2</v>
      </c>
    </row>
    <row r="10" spans="1:5">
      <c r="A10" s="188" t="s">
        <v>63</v>
      </c>
      <c r="B10" s="200">
        <f>'Federal Non-Assistance'!D35</f>
        <v>0</v>
      </c>
      <c r="C10" s="201">
        <f>'State Non-Assistance'!D35</f>
        <v>4581872</v>
      </c>
      <c r="D10" s="191">
        <f t="shared" si="1"/>
        <v>4581872</v>
      </c>
      <c r="E10" s="192">
        <f>D10/($D26)</f>
        <v>5.6499801190857207E-2</v>
      </c>
    </row>
    <row r="11" spans="1:5">
      <c r="A11" s="188" t="s">
        <v>64</v>
      </c>
      <c r="B11" s="200">
        <f>'Federal Non-Assistance'!E35</f>
        <v>1287038</v>
      </c>
      <c r="C11" s="201">
        <f>'State Non-Assistance'!E35</f>
        <v>311110</v>
      </c>
      <c r="D11" s="191">
        <f t="shared" si="1"/>
        <v>1598148</v>
      </c>
      <c r="E11" s="192">
        <f>D11/($D26)</f>
        <v>1.9707020247088106E-2</v>
      </c>
    </row>
    <row r="12" spans="1:5" ht="19.5">
      <c r="A12" s="188" t="s">
        <v>79</v>
      </c>
      <c r="B12" s="200">
        <f>'Federal Non-Assistance'!F35</f>
        <v>0</v>
      </c>
      <c r="C12" s="201">
        <f>'State Non-Assistance'!F35</f>
        <v>0</v>
      </c>
      <c r="D12" s="191">
        <f t="shared" si="1"/>
        <v>0</v>
      </c>
      <c r="E12" s="192">
        <f>D12/($D26)</f>
        <v>0</v>
      </c>
    </row>
    <row r="13" spans="1:5">
      <c r="A13" s="188" t="s">
        <v>67</v>
      </c>
      <c r="B13" s="200">
        <f>'Federal Non-Assistance'!G35</f>
        <v>0</v>
      </c>
      <c r="C13" s="201">
        <f>'State Non-Assistance'!G35</f>
        <v>0</v>
      </c>
      <c r="D13" s="191">
        <f t="shared" si="1"/>
        <v>0</v>
      </c>
      <c r="E13" s="192">
        <f>D13/($D26)</f>
        <v>0</v>
      </c>
    </row>
    <row r="14" spans="1:5" ht="19.5">
      <c r="A14" s="188" t="s">
        <v>80</v>
      </c>
      <c r="B14" s="200">
        <f>'Federal Non-Assistance'!H35</f>
        <v>0</v>
      </c>
      <c r="C14" s="201">
        <f>'State Non-Assistance'!H35</f>
        <v>0</v>
      </c>
      <c r="D14" s="191">
        <f t="shared" si="1"/>
        <v>0</v>
      </c>
      <c r="E14" s="192">
        <f>D14/($D26)</f>
        <v>0</v>
      </c>
    </row>
    <row r="15" spans="1:5" ht="19.5">
      <c r="A15" s="188" t="s">
        <v>81</v>
      </c>
      <c r="B15" s="200">
        <f>'Federal Non-Assistance'!I35</f>
        <v>546420</v>
      </c>
      <c r="C15" s="201">
        <f>'State Non-Assistance'!I35</f>
        <v>1487612</v>
      </c>
      <c r="D15" s="191">
        <f t="shared" si="1"/>
        <v>2034032</v>
      </c>
      <c r="E15" s="192">
        <f>D15/($D26)</f>
        <v>2.5081976016755089E-2</v>
      </c>
    </row>
    <row r="16" spans="1:5" ht="19.5">
      <c r="A16" s="188" t="s">
        <v>82</v>
      </c>
      <c r="B16" s="200">
        <f>'Federal Non-Assistance'!J35</f>
        <v>768514</v>
      </c>
      <c r="C16" s="201">
        <f>'State Non-Assistance'!J35</f>
        <v>67103</v>
      </c>
      <c r="D16" s="191">
        <f t="shared" si="1"/>
        <v>835617</v>
      </c>
      <c r="E16" s="192">
        <f>D16/($D26)</f>
        <v>1.0304127738989768E-2</v>
      </c>
    </row>
    <row r="17" spans="1:5" ht="29.25">
      <c r="A17" s="188" t="s">
        <v>140</v>
      </c>
      <c r="B17" s="200">
        <f>'Federal Non-Assistance'!K35</f>
        <v>0</v>
      </c>
      <c r="C17" s="201">
        <f>'State Non-Assistance'!K35</f>
        <v>0</v>
      </c>
      <c r="D17" s="191">
        <f t="shared" si="1"/>
        <v>0</v>
      </c>
      <c r="E17" s="192">
        <f>D17/($D26)</f>
        <v>0</v>
      </c>
    </row>
    <row r="18" spans="1:5">
      <c r="A18" s="188" t="s">
        <v>88</v>
      </c>
      <c r="B18" s="200">
        <f>'Federal Non-Assistance'!L35</f>
        <v>4499484</v>
      </c>
      <c r="C18" s="201">
        <f>'State Non-Assistance'!L35</f>
        <v>2925618</v>
      </c>
      <c r="D18" s="191">
        <f>B18+C18</f>
        <v>7425102</v>
      </c>
      <c r="E18" s="192">
        <f>D18/($D26)</f>
        <v>9.1560128004849597E-2</v>
      </c>
    </row>
    <row r="19" spans="1:5">
      <c r="A19" s="188" t="s">
        <v>68</v>
      </c>
      <c r="B19" s="200">
        <f>'Federal Non-Assistance'!M35</f>
        <v>1930390</v>
      </c>
      <c r="C19" s="201">
        <f>'State Non-Assistance'!M35</f>
        <v>2199874</v>
      </c>
      <c r="D19" s="191">
        <f>B19+C19</f>
        <v>4130264</v>
      </c>
      <c r="E19" s="192">
        <f>D19/($D26)</f>
        <v>5.0930950246046741E-2</v>
      </c>
    </row>
    <row r="20" spans="1:5" ht="19.5">
      <c r="A20" s="188" t="s">
        <v>141</v>
      </c>
      <c r="B20" s="200">
        <f>'Federal Non-Assistance'!N35</f>
        <v>0</v>
      </c>
      <c r="C20" s="202"/>
      <c r="D20" s="191">
        <f t="shared" si="1"/>
        <v>0</v>
      </c>
      <c r="E20" s="192">
        <f>D20/($D26)</f>
        <v>0</v>
      </c>
    </row>
    <row r="21" spans="1:5">
      <c r="A21" s="188" t="s">
        <v>69</v>
      </c>
      <c r="B21" s="200">
        <f>'Federal Non-Assistance'!O35</f>
        <v>1604548</v>
      </c>
      <c r="C21" s="201">
        <f>'State Non-Assistance'!O35</f>
        <v>5081429</v>
      </c>
      <c r="D21" s="191">
        <f t="shared" si="1"/>
        <v>6685977</v>
      </c>
      <c r="E21" s="192">
        <f>D21/($D26)</f>
        <v>8.244585865049131E-2</v>
      </c>
    </row>
    <row r="22" spans="1:5" ht="39" thickBot="1">
      <c r="A22" s="203" t="s">
        <v>0</v>
      </c>
      <c r="B22" s="204">
        <f>B3+B8</f>
        <v>40429955</v>
      </c>
      <c r="C22" s="205">
        <f>C3+C8</f>
        <v>37865410</v>
      </c>
      <c r="D22" s="204">
        <f>B22+C22</f>
        <v>78295365</v>
      </c>
      <c r="E22" s="206">
        <f>D22/($D26)</f>
        <v>0.96547274927488147</v>
      </c>
    </row>
    <row r="23" spans="1:5" ht="36">
      <c r="A23" s="195" t="s">
        <v>142</v>
      </c>
      <c r="B23" s="207">
        <f>'Summary Federal Funds'!E35</f>
        <v>1863063</v>
      </c>
      <c r="C23" s="208"/>
      <c r="D23" s="198">
        <f>B23</f>
        <v>1863063</v>
      </c>
      <c r="E23" s="187">
        <f>D23/($D26)</f>
        <v>2.2973729756318378E-2</v>
      </c>
    </row>
    <row r="24" spans="1:5" ht="36">
      <c r="A24" s="195" t="s">
        <v>143</v>
      </c>
      <c r="B24" s="209">
        <f>'Summary Federal Funds'!F35</f>
        <v>936937</v>
      </c>
      <c r="C24" s="210"/>
      <c r="D24" s="198">
        <f>B24</f>
        <v>936937</v>
      </c>
      <c r="E24" s="199">
        <f>D24/($D26)</f>
        <v>1.1553520968800128E-2</v>
      </c>
    </row>
    <row r="25" spans="1:5" ht="39" customHeight="1" thickBot="1">
      <c r="A25" s="211" t="s">
        <v>144</v>
      </c>
      <c r="B25" s="212">
        <f>B23+B24</f>
        <v>2800000</v>
      </c>
      <c r="C25" s="213"/>
      <c r="D25" s="212">
        <f>B25</f>
        <v>2800000</v>
      </c>
      <c r="E25" s="214">
        <f>D25/($D26)</f>
        <v>3.4527250725118509E-2</v>
      </c>
    </row>
    <row r="26" spans="1:5" ht="33" thickTop="1" thickBot="1">
      <c r="A26" s="215" t="s">
        <v>145</v>
      </c>
      <c r="B26" s="216">
        <f>B22+B25</f>
        <v>43229955</v>
      </c>
      <c r="C26" s="217">
        <f>C22</f>
        <v>37865410</v>
      </c>
      <c r="D26" s="216">
        <f>B26+C26</f>
        <v>81095365</v>
      </c>
      <c r="E26" s="218">
        <f>IF(D26/($D26)=SUM(E25,E22),SUM(E22,E25),"ERROR")</f>
        <v>1</v>
      </c>
    </row>
    <row r="27" spans="1:5" ht="32.25" thickBot="1">
      <c r="A27" s="219" t="s">
        <v>104</v>
      </c>
      <c r="B27" s="220">
        <f>'Summary Federal Funds'!I35</f>
        <v>0</v>
      </c>
      <c r="C27" s="221"/>
      <c r="D27" s="220">
        <f>B27</f>
        <v>0</v>
      </c>
      <c r="E27" s="222"/>
    </row>
    <row r="28" spans="1:5" ht="31.5">
      <c r="A28" s="223" t="s">
        <v>105</v>
      </c>
      <c r="B28" s="224">
        <f>'Summary Federal Funds'!J35</f>
        <v>6795716</v>
      </c>
      <c r="C28" s="225"/>
      <c r="D28" s="224">
        <f>B28</f>
        <v>6795716</v>
      </c>
      <c r="E28" s="226"/>
    </row>
  </sheetData>
  <mergeCells count="1">
    <mergeCell ref="A1:E1"/>
  </mergeCells>
  <pageMargins left="0.7" right="0.7" top="0.75" bottom="0.75" header="0.3" footer="0.3"/>
  <pageSetup scale="79" orientation="landscape"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3" sqref="B3:E28"/>
    </sheetView>
  </sheetViews>
  <sheetFormatPr defaultRowHeight="15"/>
  <cols>
    <col min="1" max="1" width="22.7109375" customWidth="1"/>
    <col min="2" max="5" width="32.7109375" customWidth="1"/>
  </cols>
  <sheetData>
    <row r="1" spans="1:5" ht="18.75" thickBot="1">
      <c r="A1" s="499" t="s">
        <v>176</v>
      </c>
      <c r="B1" s="500"/>
      <c r="C1" s="500"/>
      <c r="D1" s="500"/>
      <c r="E1" s="556"/>
    </row>
    <row r="2" spans="1:5" ht="31.5" thickBot="1">
      <c r="A2" s="179" t="s">
        <v>135</v>
      </c>
      <c r="B2" s="180" t="s">
        <v>136</v>
      </c>
      <c r="C2" s="181" t="s">
        <v>137</v>
      </c>
      <c r="D2" s="182" t="s">
        <v>138</v>
      </c>
      <c r="E2" s="183" t="s">
        <v>139</v>
      </c>
    </row>
    <row r="3" spans="1:5" ht="24">
      <c r="A3" s="184" t="s">
        <v>74</v>
      </c>
      <c r="B3" s="185">
        <f>IF(SUM(B4:B7)='Federal Assistance'!B36,'Federal Assistance'!B36,"ERROR")</f>
        <v>159924672</v>
      </c>
      <c r="C3" s="185">
        <f>IF(SUM(C4:C6)='State Assistance'!B36,'State Assistance'!B36,"ERROR")</f>
        <v>140039140</v>
      </c>
      <c r="D3" s="186">
        <f>B3+C3</f>
        <v>299963812</v>
      </c>
      <c r="E3" s="187">
        <f>D3/($D26)</f>
        <v>0.23550565698267559</v>
      </c>
    </row>
    <row r="4" spans="1:5">
      <c r="A4" s="188" t="s">
        <v>62</v>
      </c>
      <c r="B4" s="189">
        <f>'Federal Assistance'!C36</f>
        <v>128140998</v>
      </c>
      <c r="C4" s="190">
        <f>'State Assistance'!C36</f>
        <v>106691021</v>
      </c>
      <c r="D4" s="191">
        <f>B4+C4</f>
        <v>234832019</v>
      </c>
      <c r="E4" s="192">
        <f>D4/($D26)</f>
        <v>0.18436980296530955</v>
      </c>
    </row>
    <row r="5" spans="1:5">
      <c r="A5" s="188" t="s">
        <v>63</v>
      </c>
      <c r="B5" s="189">
        <f>'Federal Assistance'!D36</f>
        <v>22793343</v>
      </c>
      <c r="C5" s="190">
        <f>'State Assistance'!D36</f>
        <v>26374178</v>
      </c>
      <c r="D5" s="191">
        <f t="shared" ref="D5:D7" si="0">B5+C5</f>
        <v>49167521</v>
      </c>
      <c r="E5" s="192">
        <f>D5/($D26)</f>
        <v>3.8602087558863594E-2</v>
      </c>
    </row>
    <row r="6" spans="1:5" ht="19.5">
      <c r="A6" s="188" t="s">
        <v>75</v>
      </c>
      <c r="B6" s="189">
        <f>'Federal Assistance'!E36</f>
        <v>8990331</v>
      </c>
      <c r="C6" s="190">
        <f>'State Assistance'!E36</f>
        <v>6973941</v>
      </c>
      <c r="D6" s="191">
        <f t="shared" si="0"/>
        <v>15964272</v>
      </c>
      <c r="E6" s="192">
        <f>D6/($D26)</f>
        <v>1.2533766458502443E-2</v>
      </c>
    </row>
    <row r="7" spans="1:5" ht="19.5">
      <c r="A7" s="188" t="s">
        <v>76</v>
      </c>
      <c r="B7" s="189">
        <f>'Federal Assistance'!F36</f>
        <v>0</v>
      </c>
      <c r="C7" s="193"/>
      <c r="D7" s="194">
        <f t="shared" si="0"/>
        <v>0</v>
      </c>
      <c r="E7" s="192">
        <f>D7/($D26)</f>
        <v>0</v>
      </c>
    </row>
    <row r="8" spans="1:5" ht="24">
      <c r="A8" s="195" t="s">
        <v>65</v>
      </c>
      <c r="B8" s="196">
        <f>IF(SUM(B9:B21)='Federal Non-Assistance'!B36,'Federal Non-Assistance'!B36,"ERROR")</f>
        <v>143977873</v>
      </c>
      <c r="C8" s="197">
        <f>IF(SUM(C9:C21)='State Non-Assistance'!B36,'State Non-Assistance'!B36,"ERROR")</f>
        <v>740312840</v>
      </c>
      <c r="D8" s="198">
        <f>B8+C8</f>
        <v>884290713</v>
      </c>
      <c r="E8" s="199">
        <f>D8/($D26)</f>
        <v>0.69426863173996345</v>
      </c>
    </row>
    <row r="9" spans="1:5" ht="19.5">
      <c r="A9" s="188" t="s">
        <v>78</v>
      </c>
      <c r="B9" s="200">
        <f>'Federal Non-Assistance'!C36</f>
        <v>41550674</v>
      </c>
      <c r="C9" s="201">
        <f>'State Non-Assistance'!C36</f>
        <v>42313658</v>
      </c>
      <c r="D9" s="191">
        <f t="shared" ref="D9:D21" si="1">B9+C9</f>
        <v>83864332</v>
      </c>
      <c r="E9" s="192">
        <f>D9/($D26)</f>
        <v>6.5843024441472373E-2</v>
      </c>
    </row>
    <row r="10" spans="1:5">
      <c r="A10" s="188" t="s">
        <v>63</v>
      </c>
      <c r="B10" s="200">
        <f>'Federal Non-Assistance'!D36</f>
        <v>0</v>
      </c>
      <c r="C10" s="201">
        <f>'State Non-Assistance'!D36</f>
        <v>0</v>
      </c>
      <c r="D10" s="191">
        <f t="shared" si="1"/>
        <v>0</v>
      </c>
      <c r="E10" s="192">
        <f>D10/($D26)</f>
        <v>0</v>
      </c>
    </row>
    <row r="11" spans="1:5">
      <c r="A11" s="188" t="s">
        <v>64</v>
      </c>
      <c r="B11" s="200">
        <f>'Federal Non-Assistance'!E36</f>
        <v>1282247</v>
      </c>
      <c r="C11" s="201">
        <f>'State Non-Assistance'!E36</f>
        <v>0</v>
      </c>
      <c r="D11" s="191">
        <f t="shared" si="1"/>
        <v>1282247</v>
      </c>
      <c r="E11" s="192">
        <f>D11/($D26)</f>
        <v>1.0067095098426899E-3</v>
      </c>
    </row>
    <row r="12" spans="1:5" ht="19.5">
      <c r="A12" s="188" t="s">
        <v>79</v>
      </c>
      <c r="B12" s="200">
        <f>'Federal Non-Assistance'!F36</f>
        <v>102530</v>
      </c>
      <c r="C12" s="201">
        <f>'State Non-Assistance'!F36</f>
        <v>0</v>
      </c>
      <c r="D12" s="191">
        <f t="shared" si="1"/>
        <v>102530</v>
      </c>
      <c r="E12" s="192">
        <f>D12/($D26)</f>
        <v>8.0497693536558097E-5</v>
      </c>
    </row>
    <row r="13" spans="1:5">
      <c r="A13" s="188" t="s">
        <v>67</v>
      </c>
      <c r="B13" s="200">
        <f>'Federal Non-Assistance'!G36</f>
        <v>34206482</v>
      </c>
      <c r="C13" s="201">
        <f>'State Non-Assistance'!G36</f>
        <v>196939508</v>
      </c>
      <c r="D13" s="191">
        <f t="shared" si="1"/>
        <v>231145990</v>
      </c>
      <c r="E13" s="192">
        <f>D13/($D26)</f>
        <v>0.18147585160659632</v>
      </c>
    </row>
    <row r="14" spans="1:5" ht="19.5">
      <c r="A14" s="188" t="s">
        <v>80</v>
      </c>
      <c r="B14" s="200">
        <f>'Federal Non-Assistance'!H36</f>
        <v>0</v>
      </c>
      <c r="C14" s="201">
        <f>'State Non-Assistance'!H36</f>
        <v>0</v>
      </c>
      <c r="D14" s="191">
        <f t="shared" si="1"/>
        <v>0</v>
      </c>
      <c r="E14" s="192">
        <f>D14/($D26)</f>
        <v>0</v>
      </c>
    </row>
    <row r="15" spans="1:5" ht="19.5">
      <c r="A15" s="188" t="s">
        <v>81</v>
      </c>
      <c r="B15" s="200">
        <f>'Federal Non-Assistance'!I36</f>
        <v>3894583</v>
      </c>
      <c r="C15" s="201">
        <f>'State Non-Assistance'!I36</f>
        <v>3775331</v>
      </c>
      <c r="D15" s="191">
        <f t="shared" si="1"/>
        <v>7669914</v>
      </c>
      <c r="E15" s="192">
        <f>D15/($D26)</f>
        <v>6.0217535026212471E-3</v>
      </c>
    </row>
    <row r="16" spans="1:5" ht="19.5">
      <c r="A16" s="188" t="s">
        <v>82</v>
      </c>
      <c r="B16" s="200">
        <f>'Federal Non-Assistance'!J36</f>
        <v>12123792</v>
      </c>
      <c r="C16" s="201">
        <f>'State Non-Assistance'!J36</f>
        <v>450613861</v>
      </c>
      <c r="D16" s="191">
        <f t="shared" si="1"/>
        <v>462737653</v>
      </c>
      <c r="E16" s="192">
        <f>D16/($D26)</f>
        <v>0.36330160712981724</v>
      </c>
    </row>
    <row r="17" spans="1:5" ht="29.25">
      <c r="A17" s="188" t="s">
        <v>140</v>
      </c>
      <c r="B17" s="200">
        <f>'Federal Non-Assistance'!K36</f>
        <v>5793498</v>
      </c>
      <c r="C17" s="201">
        <f>'State Non-Assistance'!K36</f>
        <v>145362</v>
      </c>
      <c r="D17" s="191">
        <f t="shared" si="1"/>
        <v>5938860</v>
      </c>
      <c r="E17" s="192">
        <f>D17/($D26)</f>
        <v>4.6626795302499111E-3</v>
      </c>
    </row>
    <row r="18" spans="1:5">
      <c r="A18" s="188" t="s">
        <v>88</v>
      </c>
      <c r="B18" s="200">
        <f>'Federal Non-Assistance'!L36</f>
        <v>32420658</v>
      </c>
      <c r="C18" s="201">
        <f>'State Non-Assistance'!L36</f>
        <v>36702034</v>
      </c>
      <c r="D18" s="191">
        <f>B18+C18</f>
        <v>69122692</v>
      </c>
      <c r="E18" s="192">
        <f>D18/($D26)</f>
        <v>5.4269162947799626E-2</v>
      </c>
    </row>
    <row r="19" spans="1:5">
      <c r="A19" s="188" t="s">
        <v>68</v>
      </c>
      <c r="B19" s="200">
        <f>'Federal Non-Assistance'!M36</f>
        <v>4363357</v>
      </c>
      <c r="C19" s="201">
        <f>'State Non-Assistance'!M36</f>
        <v>2705844</v>
      </c>
      <c r="D19" s="191">
        <f>B19+C19</f>
        <v>7069201</v>
      </c>
      <c r="E19" s="192">
        <f>D19/($D26)</f>
        <v>5.5501255793068372E-3</v>
      </c>
    </row>
    <row r="20" spans="1:5" ht="19.5">
      <c r="A20" s="188" t="s">
        <v>141</v>
      </c>
      <c r="B20" s="200">
        <f>'Federal Non-Assistance'!N36</f>
        <v>6840000</v>
      </c>
      <c r="C20" s="202"/>
      <c r="D20" s="191">
        <f t="shared" si="1"/>
        <v>6840000</v>
      </c>
      <c r="E20" s="192">
        <f>D20/($D26)</f>
        <v>5.3701767657276635E-3</v>
      </c>
    </row>
    <row r="21" spans="1:5">
      <c r="A21" s="188" t="s">
        <v>69</v>
      </c>
      <c r="B21" s="200">
        <f>'Federal Non-Assistance'!O36</f>
        <v>1400052</v>
      </c>
      <c r="C21" s="201">
        <f>'State Non-Assistance'!O36</f>
        <v>7117242</v>
      </c>
      <c r="D21" s="191">
        <f t="shared" si="1"/>
        <v>8517294</v>
      </c>
      <c r="E21" s="192">
        <f>D21/($D26)</f>
        <v>6.6870430329929297E-3</v>
      </c>
    </row>
    <row r="22" spans="1:5" ht="39" thickBot="1">
      <c r="A22" s="203" t="s">
        <v>0</v>
      </c>
      <c r="B22" s="204">
        <f>B3+B8</f>
        <v>303902545</v>
      </c>
      <c r="C22" s="205">
        <f>C3+C8</f>
        <v>880351980</v>
      </c>
      <c r="D22" s="204">
        <f>B22+C22</f>
        <v>1184254525</v>
      </c>
      <c r="E22" s="206">
        <f>D22/($D26)</f>
        <v>0.92977428872263901</v>
      </c>
    </row>
    <row r="23" spans="1:5" ht="36">
      <c r="A23" s="195" t="s">
        <v>142</v>
      </c>
      <c r="B23" s="207">
        <f>'Summary Federal Funds'!E36</f>
        <v>72508565</v>
      </c>
      <c r="C23" s="208"/>
      <c r="D23" s="198">
        <f>B23</f>
        <v>72508565</v>
      </c>
      <c r="E23" s="187">
        <f>D23/($D26)</f>
        <v>5.6927457760124867E-2</v>
      </c>
    </row>
    <row r="24" spans="1:5" ht="36">
      <c r="A24" s="195" t="s">
        <v>143</v>
      </c>
      <c r="B24" s="209">
        <f>'Summary Federal Funds'!F36</f>
        <v>16938000</v>
      </c>
      <c r="C24" s="210"/>
      <c r="D24" s="198">
        <f>B24</f>
        <v>16938000</v>
      </c>
      <c r="E24" s="199">
        <f>D24/($D26)</f>
        <v>1.3298253517236135E-2</v>
      </c>
    </row>
    <row r="25" spans="1:5" ht="39" customHeight="1" thickBot="1">
      <c r="A25" s="211" t="s">
        <v>144</v>
      </c>
      <c r="B25" s="212">
        <f>B23+B24</f>
        <v>89446565</v>
      </c>
      <c r="C25" s="213"/>
      <c r="D25" s="212">
        <f>B25</f>
        <v>89446565</v>
      </c>
      <c r="E25" s="214">
        <f>D25/($D26)</f>
        <v>7.0225711277361005E-2</v>
      </c>
    </row>
    <row r="26" spans="1:5" ht="33" thickTop="1" thickBot="1">
      <c r="A26" s="215" t="s">
        <v>145</v>
      </c>
      <c r="B26" s="216">
        <f>B22+B25</f>
        <v>393349110</v>
      </c>
      <c r="C26" s="217">
        <f>C22</f>
        <v>880351980</v>
      </c>
      <c r="D26" s="216">
        <f>B26+C26</f>
        <v>1273701090</v>
      </c>
      <c r="E26" s="218">
        <f>IF(D26/($D26)=SUM(E25,E22),SUM(E22,E25),"ERROR")</f>
        <v>1</v>
      </c>
    </row>
    <row r="27" spans="1:5" ht="32.25" thickBot="1">
      <c r="A27" s="219" t="s">
        <v>104</v>
      </c>
      <c r="B27" s="220">
        <f>'Summary Federal Funds'!I36</f>
        <v>60070558</v>
      </c>
      <c r="C27" s="221"/>
      <c r="D27" s="220">
        <f>B27</f>
        <v>60070558</v>
      </c>
      <c r="E27" s="222"/>
    </row>
    <row r="28" spans="1:5" ht="31.5">
      <c r="A28" s="223" t="s">
        <v>105</v>
      </c>
      <c r="B28" s="224">
        <f>'Summary Federal Funds'!J36</f>
        <v>22868278</v>
      </c>
      <c r="C28" s="225"/>
      <c r="D28" s="224">
        <f>B28</f>
        <v>22868278</v>
      </c>
      <c r="E28" s="226"/>
    </row>
  </sheetData>
  <mergeCells count="1">
    <mergeCell ref="A1:E1"/>
  </mergeCells>
  <pageMargins left="0.7" right="0.7" top="0.75" bottom="0.75" header="0.3" footer="0.3"/>
  <pageSetup scale="79" orientation="landscape"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3" sqref="B3:E28"/>
    </sheetView>
  </sheetViews>
  <sheetFormatPr defaultRowHeight="15"/>
  <cols>
    <col min="1" max="1" width="22.7109375" customWidth="1"/>
    <col min="2" max="5" width="32.7109375" customWidth="1"/>
  </cols>
  <sheetData>
    <row r="1" spans="1:5" ht="18.75" thickBot="1">
      <c r="A1" s="499" t="s">
        <v>177</v>
      </c>
      <c r="B1" s="500"/>
      <c r="C1" s="500"/>
      <c r="D1" s="500"/>
      <c r="E1" s="556"/>
    </row>
    <row r="2" spans="1:5" ht="31.5" thickBot="1">
      <c r="A2" s="179" t="s">
        <v>135</v>
      </c>
      <c r="B2" s="180" t="s">
        <v>136</v>
      </c>
      <c r="C2" s="181" t="s">
        <v>137</v>
      </c>
      <c r="D2" s="182" t="s">
        <v>138</v>
      </c>
      <c r="E2" s="183" t="s">
        <v>139</v>
      </c>
    </row>
    <row r="3" spans="1:5" ht="24">
      <c r="A3" s="184" t="s">
        <v>74</v>
      </c>
      <c r="B3" s="185">
        <f>IF(SUM(B4:B7)='Federal Assistance'!B37,'Federal Assistance'!B37,"ERROR")</f>
        <v>80643661</v>
      </c>
      <c r="C3" s="185">
        <f>IF(SUM(C4:C6)='State Assistance'!B37,'State Assistance'!B37,"ERROR")</f>
        <v>284641</v>
      </c>
      <c r="D3" s="186">
        <f>B3+C3</f>
        <v>80928302</v>
      </c>
      <c r="E3" s="187">
        <f>D3/($D26)</f>
        <v>0.3732329203028335</v>
      </c>
    </row>
    <row r="4" spans="1:5">
      <c r="A4" s="188" t="s">
        <v>62</v>
      </c>
      <c r="B4" s="189">
        <f>'Federal Assistance'!C37</f>
        <v>80630886</v>
      </c>
      <c r="C4" s="190">
        <f>'State Assistance'!C37</f>
        <v>284641</v>
      </c>
      <c r="D4" s="191">
        <f>B4+C4</f>
        <v>80915527</v>
      </c>
      <c r="E4" s="192">
        <f>D4/($D26)</f>
        <v>0.37317400333016715</v>
      </c>
    </row>
    <row r="5" spans="1:5">
      <c r="A5" s="188" t="s">
        <v>63</v>
      </c>
      <c r="B5" s="189">
        <f>'Federal Assistance'!D37</f>
        <v>0</v>
      </c>
      <c r="C5" s="190">
        <f>'State Assistance'!D37</f>
        <v>0</v>
      </c>
      <c r="D5" s="191">
        <f t="shared" ref="D5:D7" si="0">B5+C5</f>
        <v>0</v>
      </c>
      <c r="E5" s="192">
        <f>D5/($D26)</f>
        <v>0</v>
      </c>
    </row>
    <row r="6" spans="1:5" ht="19.5">
      <c r="A6" s="188" t="s">
        <v>75</v>
      </c>
      <c r="B6" s="189">
        <f>'Federal Assistance'!E37</f>
        <v>12775</v>
      </c>
      <c r="C6" s="190">
        <f>'State Assistance'!E37</f>
        <v>0</v>
      </c>
      <c r="D6" s="191">
        <f t="shared" si="0"/>
        <v>12775</v>
      </c>
      <c r="E6" s="192">
        <f>D6/($D26)</f>
        <v>5.8916972666357169E-5</v>
      </c>
    </row>
    <row r="7" spans="1:5" ht="19.5">
      <c r="A7" s="188" t="s">
        <v>76</v>
      </c>
      <c r="B7" s="189">
        <f>'Federal Assistance'!F37</f>
        <v>0</v>
      </c>
      <c r="C7" s="193"/>
      <c r="D7" s="194">
        <f t="shared" si="0"/>
        <v>0</v>
      </c>
      <c r="E7" s="192">
        <f>D7/($D26)</f>
        <v>0</v>
      </c>
    </row>
    <row r="8" spans="1:5" ht="24">
      <c r="A8" s="195" t="s">
        <v>65</v>
      </c>
      <c r="B8" s="196">
        <f>IF(SUM(B9:B21)='Federal Non-Assistance'!B37,'Federal Non-Assistance'!B37,"ERROR")</f>
        <v>20796392</v>
      </c>
      <c r="C8" s="197">
        <f>IF(SUM(C9:C21)='State Non-Assistance'!B37,'State Non-Assistance'!B37,"ERROR")</f>
        <v>90011325</v>
      </c>
      <c r="D8" s="198">
        <f>B8+C8</f>
        <v>110807717</v>
      </c>
      <c r="E8" s="199">
        <f>D8/($D26)</f>
        <v>0.51103367778555309</v>
      </c>
    </row>
    <row r="9" spans="1:5" ht="19.5">
      <c r="A9" s="188" t="s">
        <v>78</v>
      </c>
      <c r="B9" s="200">
        <f>'Federal Non-Assistance'!C37</f>
        <v>8432634</v>
      </c>
      <c r="C9" s="201">
        <f>'State Non-Assistance'!C37</f>
        <v>0</v>
      </c>
      <c r="D9" s="191">
        <f t="shared" ref="D9:D21" si="1">B9+C9</f>
        <v>8432634</v>
      </c>
      <c r="E9" s="192">
        <f>D9/($D26)</f>
        <v>3.8890431849972144E-2</v>
      </c>
    </row>
    <row r="10" spans="1:5">
      <c r="A10" s="188" t="s">
        <v>63</v>
      </c>
      <c r="B10" s="200">
        <f>'Federal Non-Assistance'!D37</f>
        <v>0</v>
      </c>
      <c r="C10" s="201">
        <f>'State Non-Assistance'!D37</f>
        <v>5793808</v>
      </c>
      <c r="D10" s="191">
        <f t="shared" si="1"/>
        <v>5793808</v>
      </c>
      <c r="E10" s="192">
        <f>D10/($D26)</f>
        <v>2.6720440514295226E-2</v>
      </c>
    </row>
    <row r="11" spans="1:5">
      <c r="A11" s="188" t="s">
        <v>64</v>
      </c>
      <c r="B11" s="200">
        <f>'Federal Non-Assistance'!E37</f>
        <v>31596</v>
      </c>
      <c r="C11" s="201">
        <f>'State Non-Assistance'!E37</f>
        <v>0</v>
      </c>
      <c r="D11" s="191">
        <f t="shared" si="1"/>
        <v>31596</v>
      </c>
      <c r="E11" s="192">
        <f>D11/($D26)</f>
        <v>1.457174691480408E-4</v>
      </c>
    </row>
    <row r="12" spans="1:5" ht="19.5">
      <c r="A12" s="188" t="s">
        <v>79</v>
      </c>
      <c r="B12" s="200">
        <f>'Federal Non-Assistance'!F37</f>
        <v>0</v>
      </c>
      <c r="C12" s="201">
        <f>'State Non-Assistance'!F37</f>
        <v>0</v>
      </c>
      <c r="D12" s="191">
        <f t="shared" si="1"/>
        <v>0</v>
      </c>
      <c r="E12" s="192">
        <f>D12/($D26)</f>
        <v>0</v>
      </c>
    </row>
    <row r="13" spans="1:5">
      <c r="A13" s="188" t="s">
        <v>67</v>
      </c>
      <c r="B13" s="200">
        <f>'Federal Non-Assistance'!G37</f>
        <v>0</v>
      </c>
      <c r="C13" s="201">
        <f>'State Non-Assistance'!G37</f>
        <v>49800000</v>
      </c>
      <c r="D13" s="191">
        <f t="shared" si="1"/>
        <v>49800000</v>
      </c>
      <c r="E13" s="192">
        <f>D13/($D26)</f>
        <v>0.22967242573656257</v>
      </c>
    </row>
    <row r="14" spans="1:5" ht="19.5">
      <c r="A14" s="188" t="s">
        <v>80</v>
      </c>
      <c r="B14" s="200">
        <f>'Federal Non-Assistance'!H37</f>
        <v>0</v>
      </c>
      <c r="C14" s="201">
        <f>'State Non-Assistance'!H37</f>
        <v>0</v>
      </c>
      <c r="D14" s="191">
        <f t="shared" si="1"/>
        <v>0</v>
      </c>
      <c r="E14" s="192">
        <f>D14/($D26)</f>
        <v>0</v>
      </c>
    </row>
    <row r="15" spans="1:5" ht="19.5">
      <c r="A15" s="188" t="s">
        <v>81</v>
      </c>
      <c r="B15" s="200">
        <f>'Federal Non-Assistance'!I37</f>
        <v>0</v>
      </c>
      <c r="C15" s="201">
        <f>'State Non-Assistance'!I37</f>
        <v>0</v>
      </c>
      <c r="D15" s="191">
        <f t="shared" si="1"/>
        <v>0</v>
      </c>
      <c r="E15" s="192">
        <f>D15/($D26)</f>
        <v>0</v>
      </c>
    </row>
    <row r="16" spans="1:5" ht="19.5">
      <c r="A16" s="188" t="s">
        <v>82</v>
      </c>
      <c r="B16" s="200">
        <f>'Federal Non-Assistance'!J37</f>
        <v>1074148</v>
      </c>
      <c r="C16" s="201">
        <f>'State Non-Assistance'!J37</f>
        <v>657740</v>
      </c>
      <c r="D16" s="191">
        <f t="shared" si="1"/>
        <v>1731888</v>
      </c>
      <c r="E16" s="192">
        <f>D16/($D26)</f>
        <v>7.9872875113261819E-3</v>
      </c>
    </row>
    <row r="17" spans="1:5" ht="29.25">
      <c r="A17" s="188" t="s">
        <v>140</v>
      </c>
      <c r="B17" s="200">
        <f>'Federal Non-Assistance'!K37</f>
        <v>0</v>
      </c>
      <c r="C17" s="201">
        <f>'State Non-Assistance'!K37</f>
        <v>7645961</v>
      </c>
      <c r="D17" s="191">
        <f t="shared" si="1"/>
        <v>7645961</v>
      </c>
      <c r="E17" s="192">
        <f>D17/($D26)</f>
        <v>3.5262377709983007E-2</v>
      </c>
    </row>
    <row r="18" spans="1:5">
      <c r="A18" s="188" t="s">
        <v>88</v>
      </c>
      <c r="B18" s="200">
        <f>'Federal Non-Assistance'!L37</f>
        <v>8827853</v>
      </c>
      <c r="C18" s="201">
        <f>'State Non-Assistance'!L37</f>
        <v>0</v>
      </c>
      <c r="D18" s="191">
        <f>B18+C18</f>
        <v>8827853</v>
      </c>
      <c r="E18" s="192">
        <f>D18/($D26)</f>
        <v>4.0713140814373321E-2</v>
      </c>
    </row>
    <row r="19" spans="1:5">
      <c r="A19" s="188" t="s">
        <v>68</v>
      </c>
      <c r="B19" s="200">
        <f>'Federal Non-Assistance'!M37</f>
        <v>1422161</v>
      </c>
      <c r="C19" s="201">
        <f>'State Non-Assistance'!M37</f>
        <v>0</v>
      </c>
      <c r="D19" s="191">
        <f>B19+C19</f>
        <v>1422161</v>
      </c>
      <c r="E19" s="192">
        <f>D19/($D26)</f>
        <v>6.5588587682316379E-3</v>
      </c>
    </row>
    <row r="20" spans="1:5" ht="19.5">
      <c r="A20" s="188" t="s">
        <v>141</v>
      </c>
      <c r="B20" s="200">
        <f>'Federal Non-Assistance'!N37</f>
        <v>0</v>
      </c>
      <c r="C20" s="202"/>
      <c r="D20" s="191">
        <f t="shared" si="1"/>
        <v>0</v>
      </c>
      <c r="E20" s="192">
        <f>D20/($D26)</f>
        <v>0</v>
      </c>
    </row>
    <row r="21" spans="1:5">
      <c r="A21" s="188" t="s">
        <v>69</v>
      </c>
      <c r="B21" s="200">
        <f>'Federal Non-Assistance'!O37</f>
        <v>1008000</v>
      </c>
      <c r="C21" s="201">
        <f>'State Non-Assistance'!O37</f>
        <v>26113816</v>
      </c>
      <c r="D21" s="191">
        <f t="shared" si="1"/>
        <v>27121816</v>
      </c>
      <c r="E21" s="192">
        <f>D21/($D26)</f>
        <v>0.12508299741166093</v>
      </c>
    </row>
    <row r="22" spans="1:5" ht="39" thickBot="1">
      <c r="A22" s="203" t="s">
        <v>0</v>
      </c>
      <c r="B22" s="204">
        <f>B3+B8</f>
        <v>101440053</v>
      </c>
      <c r="C22" s="205">
        <f>C3+C8</f>
        <v>90295966</v>
      </c>
      <c r="D22" s="204">
        <f>B22+C22</f>
        <v>191736019</v>
      </c>
      <c r="E22" s="206">
        <f>D22/($D26)</f>
        <v>0.88426659808838659</v>
      </c>
    </row>
    <row r="23" spans="1:5" ht="36">
      <c r="A23" s="195" t="s">
        <v>142</v>
      </c>
      <c r="B23" s="207">
        <f>'Summary Federal Funds'!E37</f>
        <v>25094538</v>
      </c>
      <c r="C23" s="208"/>
      <c r="D23" s="198">
        <f>B23</f>
        <v>25094538</v>
      </c>
      <c r="E23" s="187">
        <f>D23/($D26)</f>
        <v>0.11573340191161341</v>
      </c>
    </row>
    <row r="24" spans="1:5" ht="36">
      <c r="A24" s="195" t="s">
        <v>143</v>
      </c>
      <c r="B24" s="209">
        <f>'Summary Federal Funds'!F37</f>
        <v>0</v>
      </c>
      <c r="C24" s="210"/>
      <c r="D24" s="198">
        <f>B24</f>
        <v>0</v>
      </c>
      <c r="E24" s="199">
        <f>D24/($D26)</f>
        <v>0</v>
      </c>
    </row>
    <row r="25" spans="1:5" ht="39" customHeight="1" thickBot="1">
      <c r="A25" s="211" t="s">
        <v>144</v>
      </c>
      <c r="B25" s="212">
        <f>B23+B24</f>
        <v>25094538</v>
      </c>
      <c r="C25" s="213"/>
      <c r="D25" s="212">
        <f>B25</f>
        <v>25094538</v>
      </c>
      <c r="E25" s="214">
        <f>D25/($D26)</f>
        <v>0.11573340191161341</v>
      </c>
    </row>
    <row r="26" spans="1:5" ht="33" thickTop="1" thickBot="1">
      <c r="A26" s="215" t="s">
        <v>145</v>
      </c>
      <c r="B26" s="216">
        <f>B22+B25</f>
        <v>126534591</v>
      </c>
      <c r="C26" s="217">
        <f>C22</f>
        <v>90295966</v>
      </c>
      <c r="D26" s="216">
        <f>B26+C26</f>
        <v>216830557</v>
      </c>
      <c r="E26" s="218">
        <f>IF(D26/($D26)=SUM(E25,E22),SUM(E22,E25),"ERROR")</f>
        <v>1</v>
      </c>
    </row>
    <row r="27" spans="1:5" ht="32.25" thickBot="1">
      <c r="A27" s="219" t="s">
        <v>104</v>
      </c>
      <c r="B27" s="220">
        <f>'Summary Federal Funds'!I37</f>
        <v>13534389</v>
      </c>
      <c r="C27" s="221"/>
      <c r="D27" s="220">
        <f>B27</f>
        <v>13534389</v>
      </c>
      <c r="E27" s="222"/>
    </row>
    <row r="28" spans="1:5" ht="31.5">
      <c r="A28" s="223" t="s">
        <v>105</v>
      </c>
      <c r="B28" s="224">
        <f>'Summary Federal Funds'!J37</f>
        <v>0</v>
      </c>
      <c r="C28" s="225"/>
      <c r="D28" s="224">
        <f>B28</f>
        <v>0</v>
      </c>
      <c r="E28" s="226"/>
    </row>
  </sheetData>
  <mergeCells count="1">
    <mergeCell ref="A1:E1"/>
  </mergeCells>
  <pageMargins left="0.7" right="0.7" top="0.75" bottom="0.75" header="0.3" footer="0.3"/>
  <pageSetup scale="79" orientation="landscape"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16" sqref="C16"/>
    </sheetView>
  </sheetViews>
  <sheetFormatPr defaultRowHeight="15"/>
  <cols>
    <col min="1" max="1" width="22.7109375" customWidth="1"/>
    <col min="2" max="5" width="32.7109375" customWidth="1"/>
  </cols>
  <sheetData>
    <row r="1" spans="1:5" ht="18.75" thickBot="1">
      <c r="A1" s="499" t="s">
        <v>178</v>
      </c>
      <c r="B1" s="500"/>
      <c r="C1" s="500"/>
      <c r="D1" s="500"/>
      <c r="E1" s="556"/>
    </row>
    <row r="2" spans="1:5" ht="31.5" thickBot="1">
      <c r="A2" s="179" t="s">
        <v>135</v>
      </c>
      <c r="B2" s="180" t="s">
        <v>136</v>
      </c>
      <c r="C2" s="181" t="s">
        <v>137</v>
      </c>
      <c r="D2" s="182" t="s">
        <v>138</v>
      </c>
      <c r="E2" s="183" t="s">
        <v>139</v>
      </c>
    </row>
    <row r="3" spans="1:5" ht="24">
      <c r="A3" s="184" t="s">
        <v>74</v>
      </c>
      <c r="B3" s="185">
        <f>IF(SUM(B4:B7)='Federal Assistance'!B38,'Federal Assistance'!B38,"ERROR")</f>
        <v>1353250408</v>
      </c>
      <c r="C3" s="185">
        <f>IF(SUM(C4:C6)='State Assistance'!B38,'State Assistance'!B38,"ERROR")</f>
        <v>494109590</v>
      </c>
      <c r="D3" s="186">
        <f>B3+C3</f>
        <v>1847359998</v>
      </c>
      <c r="E3" s="187">
        <f>D3/($D26)</f>
        <v>0.32911891299670815</v>
      </c>
    </row>
    <row r="4" spans="1:5">
      <c r="A4" s="188" t="s">
        <v>62</v>
      </c>
      <c r="B4" s="189">
        <f>'Federal Assistance'!C38</f>
        <v>1051427915</v>
      </c>
      <c r="C4" s="190">
        <f>'State Assistance'!C38</f>
        <v>392125592</v>
      </c>
      <c r="D4" s="191">
        <f>B4+C4</f>
        <v>1443553507</v>
      </c>
      <c r="E4" s="192">
        <f>D4/($D26)</f>
        <v>0.25717822275613977</v>
      </c>
    </row>
    <row r="5" spans="1:5">
      <c r="A5" s="188" t="s">
        <v>63</v>
      </c>
      <c r="B5" s="189">
        <f>'Federal Assistance'!D38</f>
        <v>0</v>
      </c>
      <c r="C5" s="190">
        <f>'State Assistance'!D38</f>
        <v>101983998</v>
      </c>
      <c r="D5" s="191">
        <f t="shared" ref="D5:D7" si="0">B5+C5</f>
        <v>101983998</v>
      </c>
      <c r="E5" s="192">
        <f>D5/($D26)</f>
        <v>1.8169096765739568E-2</v>
      </c>
    </row>
    <row r="6" spans="1:5" ht="19.5">
      <c r="A6" s="188" t="s">
        <v>75</v>
      </c>
      <c r="B6" s="189">
        <f>'Federal Assistance'!E38</f>
        <v>0</v>
      </c>
      <c r="C6" s="190">
        <f>'State Assistance'!E38</f>
        <v>0</v>
      </c>
      <c r="D6" s="191">
        <f t="shared" si="0"/>
        <v>0</v>
      </c>
      <c r="E6" s="192">
        <f>D6/($D26)</f>
        <v>0</v>
      </c>
    </row>
    <row r="7" spans="1:5" ht="19.5">
      <c r="A7" s="188" t="s">
        <v>76</v>
      </c>
      <c r="B7" s="189">
        <f>'Federal Assistance'!F38</f>
        <v>301822493</v>
      </c>
      <c r="C7" s="193"/>
      <c r="D7" s="194">
        <f t="shared" si="0"/>
        <v>301822493</v>
      </c>
      <c r="E7" s="192">
        <f>D7/($D26)</f>
        <v>5.3771593474828808E-2</v>
      </c>
    </row>
    <row r="8" spans="1:5" ht="24">
      <c r="A8" s="195" t="s">
        <v>65</v>
      </c>
      <c r="B8" s="196">
        <f>IF(SUM(B9:B21)='Federal Non-Assistance'!B38,'Federal Non-Assistance'!B38,"ERROR")</f>
        <v>892035423</v>
      </c>
      <c r="C8" s="197">
        <f>IF(SUM(C9:C21)='State Non-Assistance'!B38,'State Non-Assistance'!B38,"ERROR")</f>
        <v>2214809561</v>
      </c>
      <c r="D8" s="198">
        <f>B8+C8</f>
        <v>3106844984</v>
      </c>
      <c r="E8" s="199">
        <f>D8/($D26)</f>
        <v>0.55350416003938785</v>
      </c>
    </row>
    <row r="9" spans="1:5" ht="19.5">
      <c r="A9" s="188" t="s">
        <v>78</v>
      </c>
      <c r="B9" s="200">
        <f>'Federal Non-Assistance'!C38</f>
        <v>160169534</v>
      </c>
      <c r="C9" s="201">
        <f>'State Non-Assistance'!C38</f>
        <v>11049048</v>
      </c>
      <c r="D9" s="191">
        <f t="shared" ref="D9:D21" si="1">B9+C9</f>
        <v>171218582</v>
      </c>
      <c r="E9" s="192">
        <f>D9/($D26)</f>
        <v>3.0503677493117255E-2</v>
      </c>
    </row>
    <row r="10" spans="1:5">
      <c r="A10" s="188" t="s">
        <v>63</v>
      </c>
      <c r="B10" s="200">
        <f>'Federal Non-Assistance'!D38</f>
        <v>0</v>
      </c>
      <c r="C10" s="201">
        <f>'State Non-Assistance'!D38</f>
        <v>0</v>
      </c>
      <c r="D10" s="191">
        <f t="shared" si="1"/>
        <v>0</v>
      </c>
      <c r="E10" s="192">
        <f>D10/($D26)</f>
        <v>0</v>
      </c>
    </row>
    <row r="11" spans="1:5">
      <c r="A11" s="188" t="s">
        <v>64</v>
      </c>
      <c r="B11" s="200">
        <f>'Federal Non-Assistance'!E38</f>
        <v>10735420</v>
      </c>
      <c r="C11" s="201">
        <f>'State Non-Assistance'!E38</f>
        <v>1757584</v>
      </c>
      <c r="D11" s="191">
        <f t="shared" si="1"/>
        <v>12493004</v>
      </c>
      <c r="E11" s="192">
        <f>D11/($D26)</f>
        <v>2.22570798382283E-3</v>
      </c>
    </row>
    <row r="12" spans="1:5" ht="19.5">
      <c r="A12" s="188" t="s">
        <v>79</v>
      </c>
      <c r="B12" s="200">
        <f>'Federal Non-Assistance'!F38</f>
        <v>0</v>
      </c>
      <c r="C12" s="201">
        <f>'State Non-Assistance'!F38</f>
        <v>0</v>
      </c>
      <c r="D12" s="191">
        <f t="shared" si="1"/>
        <v>0</v>
      </c>
      <c r="E12" s="192">
        <f>D12/($D26)</f>
        <v>0</v>
      </c>
    </row>
    <row r="13" spans="1:5">
      <c r="A13" s="188" t="s">
        <v>67</v>
      </c>
      <c r="B13" s="200">
        <f>'Federal Non-Assistance'!G38</f>
        <v>0</v>
      </c>
      <c r="C13" s="201">
        <f>'State Non-Assistance'!G38</f>
        <v>868990385</v>
      </c>
      <c r="D13" s="191">
        <f t="shared" si="1"/>
        <v>868990385</v>
      </c>
      <c r="E13" s="192">
        <f>D13/($D26)</f>
        <v>0.15481615452614716</v>
      </c>
    </row>
    <row r="14" spans="1:5" ht="19.5">
      <c r="A14" s="188" t="s">
        <v>80</v>
      </c>
      <c r="B14" s="200">
        <f>'Federal Non-Assistance'!H38</f>
        <v>0</v>
      </c>
      <c r="C14" s="201">
        <f>'State Non-Assistance'!H38</f>
        <v>494980294</v>
      </c>
      <c r="D14" s="191">
        <f t="shared" si="1"/>
        <v>494980294</v>
      </c>
      <c r="E14" s="192">
        <f>D14/($D26)</f>
        <v>8.8183882130412478E-2</v>
      </c>
    </row>
    <row r="15" spans="1:5" ht="19.5">
      <c r="A15" s="188" t="s">
        <v>81</v>
      </c>
      <c r="B15" s="200">
        <f>'Federal Non-Assistance'!I38</f>
        <v>112573576</v>
      </c>
      <c r="C15" s="201">
        <f>'State Non-Assistance'!I38</f>
        <v>51013627</v>
      </c>
      <c r="D15" s="191">
        <f t="shared" si="1"/>
        <v>163587203</v>
      </c>
      <c r="E15" s="192">
        <f>D15/($D26)</f>
        <v>2.9144098870723646E-2</v>
      </c>
    </row>
    <row r="16" spans="1:5" ht="19.5">
      <c r="A16" s="188" t="s">
        <v>82</v>
      </c>
      <c r="B16" s="200">
        <f>'Federal Non-Assistance'!J38</f>
        <v>25507538</v>
      </c>
      <c r="C16" s="201">
        <f>'State Non-Assistance'!J38</f>
        <v>238113490</v>
      </c>
      <c r="D16" s="191">
        <f t="shared" si="1"/>
        <v>263621028</v>
      </c>
      <c r="E16" s="192">
        <f>D16/($D26)</f>
        <v>4.6965759934374615E-2</v>
      </c>
    </row>
    <row r="17" spans="1:5" ht="29.25">
      <c r="A17" s="188" t="s">
        <v>140</v>
      </c>
      <c r="B17" s="200">
        <f>'Federal Non-Assistance'!K38</f>
        <v>1965690</v>
      </c>
      <c r="C17" s="201">
        <f>'State Non-Assistance'!K38</f>
        <v>0</v>
      </c>
      <c r="D17" s="191">
        <f t="shared" si="1"/>
        <v>1965690</v>
      </c>
      <c r="E17" s="192">
        <f>D17/($D26)</f>
        <v>3.5020015415993612E-4</v>
      </c>
    </row>
    <row r="18" spans="1:5">
      <c r="A18" s="188" t="s">
        <v>88</v>
      </c>
      <c r="B18" s="200">
        <f>'Federal Non-Assistance'!L38</f>
        <v>189102523</v>
      </c>
      <c r="C18" s="201">
        <f>'State Non-Assistance'!L38</f>
        <v>125457855</v>
      </c>
      <c r="D18" s="191">
        <f>B18+C18</f>
        <v>314560378</v>
      </c>
      <c r="E18" s="192">
        <f>D18/($D26)</f>
        <v>5.604092856361266E-2</v>
      </c>
    </row>
    <row r="19" spans="1:5">
      <c r="A19" s="188" t="s">
        <v>68</v>
      </c>
      <c r="B19" s="200">
        <f>'Federal Non-Assistance'!M38</f>
        <v>14162270</v>
      </c>
      <c r="C19" s="201">
        <f>'State Non-Assistance'!M38</f>
        <v>4910774</v>
      </c>
      <c r="D19" s="191">
        <f>B19+C19</f>
        <v>19073044</v>
      </c>
      <c r="E19" s="192">
        <f>D19/($D26)</f>
        <v>3.39798388815085E-3</v>
      </c>
    </row>
    <row r="20" spans="1:5" ht="19.5">
      <c r="A20" s="188" t="s">
        <v>141</v>
      </c>
      <c r="B20" s="200">
        <f>'Federal Non-Assistance'!N38</f>
        <v>38946844</v>
      </c>
      <c r="C20" s="202"/>
      <c r="D20" s="191">
        <f t="shared" si="1"/>
        <v>38946844</v>
      </c>
      <c r="E20" s="192">
        <f>D20/($D26)</f>
        <v>6.9386275419028344E-3</v>
      </c>
    </row>
    <row r="21" spans="1:5">
      <c r="A21" s="188" t="s">
        <v>69</v>
      </c>
      <c r="B21" s="200">
        <f>'Federal Non-Assistance'!O38</f>
        <v>338872028</v>
      </c>
      <c r="C21" s="201">
        <f>'State Non-Assistance'!O38</f>
        <v>418536504</v>
      </c>
      <c r="D21" s="191">
        <f t="shared" si="1"/>
        <v>757408532</v>
      </c>
      <c r="E21" s="192">
        <f>D21/($D26)</f>
        <v>0.13493713895296353</v>
      </c>
    </row>
    <row r="22" spans="1:5" ht="39" thickBot="1">
      <c r="A22" s="203" t="s">
        <v>0</v>
      </c>
      <c r="B22" s="204">
        <f>B3+B8</f>
        <v>2245285831</v>
      </c>
      <c r="C22" s="205">
        <f>C3+C8</f>
        <v>2708919151</v>
      </c>
      <c r="D22" s="204">
        <f>B22+C22</f>
        <v>4954204982</v>
      </c>
      <c r="E22" s="206">
        <f>D22/($D26)</f>
        <v>0.882623073036096</v>
      </c>
    </row>
    <row r="23" spans="1:5" ht="36">
      <c r="A23" s="195" t="s">
        <v>142</v>
      </c>
      <c r="B23" s="207">
        <f>'Summary Federal Funds'!E38</f>
        <v>466044900</v>
      </c>
      <c r="C23" s="208"/>
      <c r="D23" s="198">
        <f>B23</f>
        <v>466044900</v>
      </c>
      <c r="E23" s="187">
        <f>D23/($D26)</f>
        <v>8.3028857971222322E-2</v>
      </c>
    </row>
    <row r="24" spans="1:5" ht="36">
      <c r="A24" s="195" t="s">
        <v>143</v>
      </c>
      <c r="B24" s="209">
        <f>'Summary Federal Funds'!F38</f>
        <v>192797333</v>
      </c>
      <c r="C24" s="210"/>
      <c r="D24" s="198">
        <f>B24</f>
        <v>192797333</v>
      </c>
      <c r="E24" s="199">
        <f>D24/($D26)</f>
        <v>3.4348068992681724E-2</v>
      </c>
    </row>
    <row r="25" spans="1:5" ht="39" customHeight="1" thickBot="1">
      <c r="A25" s="211" t="s">
        <v>144</v>
      </c>
      <c r="B25" s="212">
        <f>B23+B24</f>
        <v>658842233</v>
      </c>
      <c r="C25" s="213"/>
      <c r="D25" s="212">
        <f>B25</f>
        <v>658842233</v>
      </c>
      <c r="E25" s="214">
        <f>D25/($D26)</f>
        <v>0.11737692696390405</v>
      </c>
    </row>
    <row r="26" spans="1:5" ht="33" thickTop="1" thickBot="1">
      <c r="A26" s="215" t="s">
        <v>145</v>
      </c>
      <c r="B26" s="216">
        <f>B22+B25</f>
        <v>2904128064</v>
      </c>
      <c r="C26" s="217">
        <f>C22</f>
        <v>2708919151</v>
      </c>
      <c r="D26" s="216">
        <f>B26+C26</f>
        <v>5613047215</v>
      </c>
      <c r="E26" s="218">
        <f>IF(D26/($D26)=SUM(E25,E22),SUM(E22,E25),"ERROR")</f>
        <v>1</v>
      </c>
    </row>
    <row r="27" spans="1:5" ht="32.25" thickBot="1">
      <c r="A27" s="219" t="s">
        <v>104</v>
      </c>
      <c r="B27" s="220">
        <f>'Summary Federal Funds'!I38</f>
        <v>186460564</v>
      </c>
      <c r="C27" s="221"/>
      <c r="D27" s="220">
        <f>B27</f>
        <v>186460564</v>
      </c>
      <c r="E27" s="222"/>
    </row>
    <row r="28" spans="1:5" ht="31.5">
      <c r="A28" s="223" t="s">
        <v>105</v>
      </c>
      <c r="B28" s="224">
        <f>'Summary Federal Funds'!J38</f>
        <v>332388827</v>
      </c>
      <c r="C28" s="225"/>
      <c r="D28" s="224">
        <f>B28</f>
        <v>332388827</v>
      </c>
      <c r="E28" s="226"/>
    </row>
  </sheetData>
  <mergeCells count="1">
    <mergeCell ref="A1:E1"/>
  </mergeCells>
  <pageMargins left="0.7" right="0.7" top="0.75" bottom="0.75" header="0.3" footer="0.3"/>
  <pageSetup scale="7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J54"/>
  <sheetViews>
    <sheetView workbookViewId="0">
      <selection activeCell="D11" sqref="D11"/>
    </sheetView>
  </sheetViews>
  <sheetFormatPr defaultRowHeight="15"/>
  <cols>
    <col min="1" max="1" width="23" style="50" customWidth="1"/>
    <col min="2" max="3" width="23.7109375" customWidth="1"/>
    <col min="4" max="4" width="23.7109375" style="50" customWidth="1"/>
    <col min="5" max="6" width="23.7109375" customWidth="1"/>
    <col min="7" max="7" width="23.7109375" style="50" customWidth="1"/>
    <col min="8" max="8" width="23.42578125" style="50" customWidth="1"/>
    <col min="9" max="9" width="23.5703125" customWidth="1"/>
    <col min="10" max="10" width="23.7109375" customWidth="1"/>
  </cols>
  <sheetData>
    <row r="1" spans="1:10" ht="24" customHeight="1">
      <c r="A1" s="509" t="s">
        <v>271</v>
      </c>
      <c r="B1" s="509"/>
      <c r="C1" s="509"/>
      <c r="D1" s="509"/>
      <c r="E1" s="509"/>
      <c r="F1" s="509"/>
      <c r="G1" s="509"/>
      <c r="H1" s="509"/>
      <c r="I1" s="510"/>
      <c r="J1" s="510"/>
    </row>
    <row r="2" spans="1:10" ht="38.25" customHeight="1">
      <c r="A2" s="161" t="s">
        <v>10</v>
      </c>
      <c r="B2" s="150" t="s">
        <v>119</v>
      </c>
      <c r="C2" s="151" t="s">
        <v>118</v>
      </c>
      <c r="D2" s="147" t="s">
        <v>120</v>
      </c>
      <c r="E2" s="152" t="s">
        <v>122</v>
      </c>
      <c r="F2" s="154" t="s">
        <v>121</v>
      </c>
      <c r="G2" s="153" t="s">
        <v>126</v>
      </c>
      <c r="H2" s="157" t="s">
        <v>123</v>
      </c>
      <c r="I2" s="156" t="s">
        <v>124</v>
      </c>
      <c r="J2" s="155" t="s">
        <v>125</v>
      </c>
    </row>
    <row r="3" spans="1:10">
      <c r="A3" s="145" t="s">
        <v>77</v>
      </c>
      <c r="B3" s="148">
        <v>15190746535</v>
      </c>
      <c r="C3" s="144">
        <f>IF(F3+I3='Total State Expenditure Summary'!B4,'Total State Expenditure Summary'!B4,"ERROR")</f>
        <v>15440768860</v>
      </c>
      <c r="D3" s="149">
        <f>C3-B3</f>
        <v>250022325</v>
      </c>
      <c r="E3" s="158">
        <v>4142011405</v>
      </c>
      <c r="F3" s="57">
        <f>'Total State Expenditure Summary'!C4</f>
        <v>4682701982</v>
      </c>
      <c r="G3" s="162">
        <f>F3-E3</f>
        <v>540690577</v>
      </c>
      <c r="H3" s="160">
        <v>11048735130</v>
      </c>
      <c r="I3" s="140">
        <f>'Total State Expenditure Summary'!D4</f>
        <v>10758066878</v>
      </c>
      <c r="J3" s="55">
        <f>I3-H3</f>
        <v>-290668252</v>
      </c>
    </row>
    <row r="4" spans="1:10">
      <c r="A4" s="146" t="s">
        <v>11</v>
      </c>
      <c r="B4" s="148">
        <v>50612318</v>
      </c>
      <c r="C4" s="144">
        <f>IF(F4+I4='Total State Expenditure Summary'!B5,'Total State Expenditure Summary'!B5,"ERROR")</f>
        <v>75025160</v>
      </c>
      <c r="D4" s="149">
        <f t="shared" ref="D4:D54" si="0">C4-B4</f>
        <v>24412842</v>
      </c>
      <c r="E4" s="159">
        <v>4419540</v>
      </c>
      <c r="F4" s="57">
        <f>'Total State Expenditure Summary'!C5</f>
        <v>4987070</v>
      </c>
      <c r="G4" s="162">
        <f t="shared" ref="G4:G54" si="1">F4-E4</f>
        <v>567530</v>
      </c>
      <c r="H4" s="159">
        <v>46192778</v>
      </c>
      <c r="I4" s="140">
        <f>'Total State Expenditure Summary'!D5</f>
        <v>70038090</v>
      </c>
      <c r="J4" s="55">
        <f t="shared" ref="J4:J54" si="2">I4-H4</f>
        <v>23845312</v>
      </c>
    </row>
    <row r="5" spans="1:10">
      <c r="A5" s="146" t="s">
        <v>12</v>
      </c>
      <c r="B5" s="148">
        <v>40333541</v>
      </c>
      <c r="C5" s="144">
        <f>IF(F5+I5='Total State Expenditure Summary'!B6,'Total State Expenditure Summary'!B6,"ERROR")</f>
        <v>37814867</v>
      </c>
      <c r="D5" s="149">
        <f t="shared" si="0"/>
        <v>-2518674</v>
      </c>
      <c r="E5" s="159">
        <v>34221299</v>
      </c>
      <c r="F5" s="57">
        <f>'Total State Expenditure Summary'!C6</f>
        <v>35131707</v>
      </c>
      <c r="G5" s="162">
        <f t="shared" si="1"/>
        <v>910408</v>
      </c>
      <c r="H5" s="159">
        <v>6112242</v>
      </c>
      <c r="I5" s="140">
        <f>'Total State Expenditure Summary'!D6</f>
        <v>2683160</v>
      </c>
      <c r="J5" s="55">
        <f t="shared" si="2"/>
        <v>-3429082</v>
      </c>
    </row>
    <row r="6" spans="1:10">
      <c r="A6" s="146" t="s">
        <v>13</v>
      </c>
      <c r="B6" s="148">
        <v>157657115</v>
      </c>
      <c r="C6" s="144">
        <f>IF(F6+I6='Total State Expenditure Summary'!B7,'Total State Expenditure Summary'!B7,"ERROR")</f>
        <v>124139199</v>
      </c>
      <c r="D6" s="149">
        <f t="shared" si="0"/>
        <v>-33517916</v>
      </c>
      <c r="E6" s="159">
        <v>12213571</v>
      </c>
      <c r="F6" s="57">
        <f>'Total State Expenditure Summary'!C7</f>
        <v>5441</v>
      </c>
      <c r="G6" s="162">
        <f t="shared" si="1"/>
        <v>-12208130</v>
      </c>
      <c r="H6" s="159">
        <v>145443544</v>
      </c>
      <c r="I6" s="140">
        <f>'Total State Expenditure Summary'!D7</f>
        <v>124133758</v>
      </c>
      <c r="J6" s="55">
        <f t="shared" si="2"/>
        <v>-21309786</v>
      </c>
    </row>
    <row r="7" spans="1:10">
      <c r="A7" s="146" t="s">
        <v>14</v>
      </c>
      <c r="B7" s="148">
        <v>96243249</v>
      </c>
      <c r="C7" s="144">
        <f>IF(F7+I7='Total State Expenditure Summary'!B8,'Total State Expenditure Summary'!B8,"ERROR")</f>
        <v>117107604</v>
      </c>
      <c r="D7" s="149">
        <f t="shared" si="0"/>
        <v>20864355</v>
      </c>
      <c r="E7" s="159">
        <v>0</v>
      </c>
      <c r="F7" s="57">
        <f>'Total State Expenditure Summary'!C8</f>
        <v>0</v>
      </c>
      <c r="G7" s="162">
        <f t="shared" si="1"/>
        <v>0</v>
      </c>
      <c r="H7" s="159">
        <v>96243249</v>
      </c>
      <c r="I7" s="140">
        <f>'Total State Expenditure Summary'!D8</f>
        <v>117107604</v>
      </c>
      <c r="J7" s="55">
        <f t="shared" si="2"/>
        <v>20864355</v>
      </c>
    </row>
    <row r="8" spans="1:10">
      <c r="A8" s="146" t="s">
        <v>15</v>
      </c>
      <c r="B8" s="148">
        <v>2964570627</v>
      </c>
      <c r="C8" s="144">
        <f>IF(F8+I8='Total State Expenditure Summary'!B9,'Total State Expenditure Summary'!B9,"ERROR")</f>
        <v>3217214300</v>
      </c>
      <c r="D8" s="149">
        <f t="shared" si="0"/>
        <v>252643673</v>
      </c>
      <c r="E8" s="159">
        <v>1832341806</v>
      </c>
      <c r="F8" s="57">
        <f>'Total State Expenditure Summary'!C9</f>
        <v>2086658601</v>
      </c>
      <c r="G8" s="162">
        <f t="shared" si="1"/>
        <v>254316795</v>
      </c>
      <c r="H8" s="159">
        <v>1132228821</v>
      </c>
      <c r="I8" s="140">
        <f>'Total State Expenditure Summary'!D9</f>
        <v>1130555699</v>
      </c>
      <c r="J8" s="55">
        <f t="shared" si="2"/>
        <v>-1673122</v>
      </c>
    </row>
    <row r="9" spans="1:10">
      <c r="A9" s="146" t="s">
        <v>16</v>
      </c>
      <c r="B9" s="148">
        <v>118090469</v>
      </c>
      <c r="C9" s="144">
        <f>IF(F9+I9='Total State Expenditure Summary'!B10,'Total State Expenditure Summary'!B10,"ERROR")</f>
        <v>142034449</v>
      </c>
      <c r="D9" s="149">
        <f t="shared" si="0"/>
        <v>23943980</v>
      </c>
      <c r="E9" s="159">
        <v>4081724</v>
      </c>
      <c r="F9" s="57">
        <f>'Total State Expenditure Summary'!C10</f>
        <v>3584229</v>
      </c>
      <c r="G9" s="162">
        <f t="shared" si="1"/>
        <v>-497495</v>
      </c>
      <c r="H9" s="159">
        <v>114008745</v>
      </c>
      <c r="I9" s="140">
        <f>'Total State Expenditure Summary'!D10</f>
        <v>138450220</v>
      </c>
      <c r="J9" s="55">
        <f t="shared" si="2"/>
        <v>24441475</v>
      </c>
    </row>
    <row r="10" spans="1:10">
      <c r="A10" s="146" t="s">
        <v>17</v>
      </c>
      <c r="B10" s="148">
        <v>233178393</v>
      </c>
      <c r="C10" s="144">
        <f>IF(F10+I10='Total State Expenditure Summary'!B11,'Total State Expenditure Summary'!B11,"ERROR")</f>
        <v>237083101</v>
      </c>
      <c r="D10" s="149">
        <f t="shared" si="0"/>
        <v>3904708</v>
      </c>
      <c r="E10" s="159">
        <v>75250800</v>
      </c>
      <c r="F10" s="57">
        <f>'Total State Expenditure Summary'!C11</f>
        <v>93280814</v>
      </c>
      <c r="G10" s="162">
        <f t="shared" si="1"/>
        <v>18030014</v>
      </c>
      <c r="H10" s="159">
        <v>157927593</v>
      </c>
      <c r="I10" s="140">
        <f>'Total State Expenditure Summary'!D11</f>
        <v>143802287</v>
      </c>
      <c r="J10" s="55">
        <f t="shared" si="2"/>
        <v>-14125306</v>
      </c>
    </row>
    <row r="11" spans="1:10">
      <c r="A11" s="146" t="s">
        <v>18</v>
      </c>
      <c r="B11" s="148">
        <v>35687171</v>
      </c>
      <c r="C11" s="144">
        <f>IF(F11+I11='Total State Expenditure Summary'!B12,'Total State Expenditure Summary'!B12,"ERROR")</f>
        <v>47712082</v>
      </c>
      <c r="D11" s="149">
        <f t="shared" si="0"/>
        <v>12024911</v>
      </c>
      <c r="E11" s="159">
        <v>10428827</v>
      </c>
      <c r="F11" s="57">
        <f>'Total State Expenditure Summary'!C12</f>
        <v>18163898</v>
      </c>
      <c r="G11" s="162">
        <f t="shared" si="1"/>
        <v>7735071</v>
      </c>
      <c r="H11" s="159">
        <v>25258344</v>
      </c>
      <c r="I11" s="140">
        <f>'Total State Expenditure Summary'!D12</f>
        <v>29548184</v>
      </c>
      <c r="J11" s="55">
        <f t="shared" si="2"/>
        <v>4289840</v>
      </c>
    </row>
    <row r="12" spans="1:10">
      <c r="A12" s="146" t="s">
        <v>19</v>
      </c>
      <c r="B12" s="148">
        <v>138572872</v>
      </c>
      <c r="C12" s="144">
        <f>IF(F12+I12='Total State Expenditure Summary'!B13,'Total State Expenditure Summary'!B13,"ERROR")</f>
        <v>142367333</v>
      </c>
      <c r="D12" s="149">
        <f t="shared" si="0"/>
        <v>3794461</v>
      </c>
      <c r="E12" s="159">
        <v>44581929</v>
      </c>
      <c r="F12" s="57">
        <f>'Total State Expenditure Summary'!C13</f>
        <v>53313570</v>
      </c>
      <c r="G12" s="162">
        <f t="shared" si="1"/>
        <v>8731641</v>
      </c>
      <c r="H12" s="159">
        <v>93990943</v>
      </c>
      <c r="I12" s="140">
        <f>'Total State Expenditure Summary'!D13</f>
        <v>89053763</v>
      </c>
      <c r="J12" s="55">
        <f t="shared" si="2"/>
        <v>-4937180</v>
      </c>
    </row>
    <row r="13" spans="1:10">
      <c r="A13" s="146" t="s">
        <v>20</v>
      </c>
      <c r="B13" s="148">
        <v>411373862</v>
      </c>
      <c r="C13" s="144">
        <f>IF(F13+I13='Total State Expenditure Summary'!B14,'Total State Expenditure Summary'!B14,"ERROR")</f>
        <v>406238491</v>
      </c>
      <c r="D13" s="149">
        <f t="shared" si="0"/>
        <v>-5135371</v>
      </c>
      <c r="E13" s="159">
        <v>133185586</v>
      </c>
      <c r="F13" s="57">
        <f>'Total State Expenditure Summary'!C14</f>
        <v>142309328</v>
      </c>
      <c r="G13" s="162">
        <f t="shared" si="1"/>
        <v>9123742</v>
      </c>
      <c r="H13" s="159">
        <v>278188276</v>
      </c>
      <c r="I13" s="140">
        <f>'Total State Expenditure Summary'!D14</f>
        <v>263929163</v>
      </c>
      <c r="J13" s="55">
        <f t="shared" si="2"/>
        <v>-14259113</v>
      </c>
    </row>
    <row r="14" spans="1:10">
      <c r="A14" s="146" t="s">
        <v>21</v>
      </c>
      <c r="B14" s="148">
        <v>173368528</v>
      </c>
      <c r="C14" s="144">
        <f>IF(F14+I14='Total State Expenditure Summary'!B15,'Total State Expenditure Summary'!B15,"ERROR")</f>
        <v>173368527</v>
      </c>
      <c r="D14" s="149">
        <f t="shared" si="0"/>
        <v>-1</v>
      </c>
      <c r="E14" s="159">
        <v>27390293</v>
      </c>
      <c r="F14" s="57">
        <f>'Total State Expenditure Summary'!C15</f>
        <v>24990754</v>
      </c>
      <c r="G14" s="162">
        <f t="shared" si="1"/>
        <v>-2399539</v>
      </c>
      <c r="H14" s="159">
        <v>145978235</v>
      </c>
      <c r="I14" s="140">
        <f>'Total State Expenditure Summary'!D15</f>
        <v>148377773</v>
      </c>
      <c r="J14" s="55">
        <f t="shared" si="2"/>
        <v>2399538</v>
      </c>
    </row>
    <row r="15" spans="1:10">
      <c r="A15" s="146" t="s">
        <v>22</v>
      </c>
      <c r="B15" s="148">
        <v>219776537</v>
      </c>
      <c r="C15" s="144">
        <f>IF(F15+I15='Total State Expenditure Summary'!B16,'Total State Expenditure Summary'!B16,"ERROR")</f>
        <v>235107059</v>
      </c>
      <c r="D15" s="149">
        <f t="shared" si="0"/>
        <v>15330522</v>
      </c>
      <c r="E15" s="159">
        <v>13681486</v>
      </c>
      <c r="F15" s="57">
        <f>'Total State Expenditure Summary'!C16</f>
        <v>39480658</v>
      </c>
      <c r="G15" s="162">
        <f t="shared" si="1"/>
        <v>25799172</v>
      </c>
      <c r="H15" s="159">
        <v>206095051</v>
      </c>
      <c r="I15" s="140">
        <f>'Total State Expenditure Summary'!D16</f>
        <v>195626401</v>
      </c>
      <c r="J15" s="55">
        <f t="shared" si="2"/>
        <v>-10468650</v>
      </c>
    </row>
    <row r="16" spans="1:10">
      <c r="A16" s="146" t="s">
        <v>23</v>
      </c>
      <c r="B16" s="148">
        <v>13025379</v>
      </c>
      <c r="C16" s="144">
        <f>IF(F16+I16='Total State Expenditure Summary'!B17,'Total State Expenditure Summary'!B17,"ERROR")</f>
        <v>13025379</v>
      </c>
      <c r="D16" s="149">
        <f t="shared" si="0"/>
        <v>0</v>
      </c>
      <c r="E16" s="159">
        <v>0</v>
      </c>
      <c r="F16" s="57">
        <f>'Total State Expenditure Summary'!C17</f>
        <v>5045438</v>
      </c>
      <c r="G16" s="162">
        <f t="shared" si="1"/>
        <v>5045438</v>
      </c>
      <c r="H16" s="159">
        <v>13025379</v>
      </c>
      <c r="I16" s="140">
        <f>'Total State Expenditure Summary'!D17</f>
        <v>7979941</v>
      </c>
      <c r="J16" s="55">
        <f t="shared" si="2"/>
        <v>-5045438</v>
      </c>
    </row>
    <row r="17" spans="1:10">
      <c r="A17" s="146" t="s">
        <v>24</v>
      </c>
      <c r="B17" s="148">
        <v>530310108</v>
      </c>
      <c r="C17" s="144">
        <f>IF(F17+I17='Total State Expenditure Summary'!B18,'Total State Expenditure Summary'!B18,"ERROR")</f>
        <v>706202810</v>
      </c>
      <c r="D17" s="149">
        <f t="shared" si="0"/>
        <v>175892702</v>
      </c>
      <c r="E17" s="159">
        <v>34985818</v>
      </c>
      <c r="F17" s="57">
        <f>'Total State Expenditure Summary'!C18</f>
        <v>38143840</v>
      </c>
      <c r="G17" s="162">
        <f t="shared" si="1"/>
        <v>3158022</v>
      </c>
      <c r="H17" s="159">
        <v>495324290</v>
      </c>
      <c r="I17" s="140">
        <f>'Total State Expenditure Summary'!D18</f>
        <v>668058970</v>
      </c>
      <c r="J17" s="55">
        <f t="shared" si="2"/>
        <v>172734680</v>
      </c>
    </row>
    <row r="18" spans="1:10">
      <c r="A18" s="146" t="s">
        <v>25</v>
      </c>
      <c r="B18" s="148">
        <v>165409543</v>
      </c>
      <c r="C18" s="144">
        <f>IF(F18+I18='Total State Expenditure Summary'!B19,'Total State Expenditure Summary'!B19,"ERROR")</f>
        <v>156354268</v>
      </c>
      <c r="D18" s="149">
        <f t="shared" si="0"/>
        <v>-9055275</v>
      </c>
      <c r="E18" s="159">
        <v>0</v>
      </c>
      <c r="F18" s="57">
        <f>'Total State Expenditure Summary'!C19</f>
        <v>0</v>
      </c>
      <c r="G18" s="162">
        <f t="shared" si="1"/>
        <v>0</v>
      </c>
      <c r="H18" s="159">
        <v>165409543</v>
      </c>
      <c r="I18" s="140">
        <f>'Total State Expenditure Summary'!D19</f>
        <v>156354268</v>
      </c>
      <c r="J18" s="55">
        <f t="shared" si="2"/>
        <v>-9055275</v>
      </c>
    </row>
    <row r="19" spans="1:10">
      <c r="A19" s="146" t="s">
        <v>26</v>
      </c>
      <c r="B19" s="148">
        <v>68498926</v>
      </c>
      <c r="C19" s="144">
        <f>IF(F19+I19='Total State Expenditure Summary'!B20,'Total State Expenditure Summary'!B20,"ERROR")</f>
        <v>79823274</v>
      </c>
      <c r="D19" s="149">
        <f t="shared" si="0"/>
        <v>11324348</v>
      </c>
      <c r="E19" s="159">
        <v>39566209</v>
      </c>
      <c r="F19" s="57">
        <f>'Total State Expenditure Summary'!C20</f>
        <v>47495686</v>
      </c>
      <c r="G19" s="162">
        <f t="shared" si="1"/>
        <v>7929477</v>
      </c>
      <c r="H19" s="159">
        <v>28932717</v>
      </c>
      <c r="I19" s="140">
        <f>'Total State Expenditure Summary'!D20</f>
        <v>32327588</v>
      </c>
      <c r="J19" s="55">
        <f t="shared" si="2"/>
        <v>3394871</v>
      </c>
    </row>
    <row r="20" spans="1:10">
      <c r="A20" s="146" t="s">
        <v>27</v>
      </c>
      <c r="B20" s="148">
        <v>76180740</v>
      </c>
      <c r="C20" s="144">
        <f>IF(F20+I20='Total State Expenditure Summary'!B21,'Total State Expenditure Summary'!B21,"ERROR")</f>
        <v>122877263</v>
      </c>
      <c r="D20" s="149">
        <f t="shared" si="0"/>
        <v>46696523</v>
      </c>
      <c r="E20" s="159">
        <v>22460389</v>
      </c>
      <c r="F20" s="57">
        <f>'Total State Expenditure Summary'!C21</f>
        <v>45228889</v>
      </c>
      <c r="G20" s="162">
        <f t="shared" si="1"/>
        <v>22768500</v>
      </c>
      <c r="H20" s="159">
        <v>53720351</v>
      </c>
      <c r="I20" s="140">
        <f>'Total State Expenditure Summary'!D21</f>
        <v>77648374</v>
      </c>
      <c r="J20" s="55">
        <f t="shared" si="2"/>
        <v>23928023</v>
      </c>
    </row>
    <row r="21" spans="1:10">
      <c r="A21" s="146" t="s">
        <v>28</v>
      </c>
      <c r="B21" s="148">
        <v>86005694</v>
      </c>
      <c r="C21" s="144">
        <f>IF(F21+I21='Total State Expenditure Summary'!B22,'Total State Expenditure Summary'!B22,"ERROR")</f>
        <v>91938927</v>
      </c>
      <c r="D21" s="149">
        <f t="shared" si="0"/>
        <v>5933233</v>
      </c>
      <c r="E21" s="159">
        <v>58562832</v>
      </c>
      <c r="F21" s="57">
        <f>'Total State Expenditure Summary'!C22</f>
        <v>56783929</v>
      </c>
      <c r="G21" s="162">
        <f t="shared" si="1"/>
        <v>-1778903</v>
      </c>
      <c r="H21" s="159">
        <v>27442862</v>
      </c>
      <c r="I21" s="140">
        <f>'Total State Expenditure Summary'!D22</f>
        <v>35154998</v>
      </c>
      <c r="J21" s="55">
        <f t="shared" si="2"/>
        <v>7712136</v>
      </c>
    </row>
    <row r="22" spans="1:10">
      <c r="A22" s="146" t="s">
        <v>29</v>
      </c>
      <c r="B22" s="148">
        <v>90555626</v>
      </c>
      <c r="C22" s="144">
        <f>IF(F22+I22='Total State Expenditure Summary'!B23,'Total State Expenditure Summary'!B23,"ERROR")</f>
        <v>64244589</v>
      </c>
      <c r="D22" s="149">
        <f t="shared" si="0"/>
        <v>-26311037</v>
      </c>
      <c r="E22" s="159">
        <v>0</v>
      </c>
      <c r="F22" s="57">
        <f>'Total State Expenditure Summary'!C23</f>
        <v>0</v>
      </c>
      <c r="G22" s="162">
        <f t="shared" si="1"/>
        <v>0</v>
      </c>
      <c r="H22" s="159">
        <v>90555626</v>
      </c>
      <c r="I22" s="140">
        <f>'Total State Expenditure Summary'!D23</f>
        <v>64244589</v>
      </c>
      <c r="J22" s="55">
        <f t="shared" si="2"/>
        <v>-26311037</v>
      </c>
    </row>
    <row r="23" spans="1:10">
      <c r="A23" s="146" t="s">
        <v>30</v>
      </c>
      <c r="B23" s="148">
        <v>45375271</v>
      </c>
      <c r="C23" s="144">
        <f>IF(F23+I23='Total State Expenditure Summary'!B24,'Total State Expenditure Summary'!B24,"ERROR")</f>
        <v>48165755</v>
      </c>
      <c r="D23" s="149">
        <f t="shared" si="0"/>
        <v>2790484</v>
      </c>
      <c r="E23" s="159">
        <v>36386385</v>
      </c>
      <c r="F23" s="57">
        <f>'Total State Expenditure Summary'!C24</f>
        <v>41344226</v>
      </c>
      <c r="G23" s="162">
        <f t="shared" si="1"/>
        <v>4957841</v>
      </c>
      <c r="H23" s="159">
        <v>8988886</v>
      </c>
      <c r="I23" s="140">
        <f>'Total State Expenditure Summary'!D24</f>
        <v>6821529</v>
      </c>
      <c r="J23" s="55">
        <f t="shared" si="2"/>
        <v>-2167357</v>
      </c>
    </row>
    <row r="24" spans="1:10">
      <c r="A24" s="146" t="s">
        <v>31</v>
      </c>
      <c r="B24" s="148">
        <v>240469011</v>
      </c>
      <c r="C24" s="144">
        <f>IF(F24+I24='Total State Expenditure Summary'!B25,'Total State Expenditure Summary'!B25,"ERROR")</f>
        <v>234402738</v>
      </c>
      <c r="D24" s="149">
        <f t="shared" si="0"/>
        <v>-6066273</v>
      </c>
      <c r="E24" s="159">
        <v>7236245</v>
      </c>
      <c r="F24" s="57">
        <f>'Total State Expenditure Summary'!C25</f>
        <v>7265184</v>
      </c>
      <c r="G24" s="162">
        <f t="shared" si="1"/>
        <v>28939</v>
      </c>
      <c r="H24" s="159">
        <v>233232766</v>
      </c>
      <c r="I24" s="140">
        <f>'Total State Expenditure Summary'!D25</f>
        <v>227137554</v>
      </c>
      <c r="J24" s="55">
        <f t="shared" si="2"/>
        <v>-6095212</v>
      </c>
    </row>
    <row r="25" spans="1:10">
      <c r="A25" s="146" t="s">
        <v>32</v>
      </c>
      <c r="B25" s="148">
        <v>601075914</v>
      </c>
      <c r="C25" s="144">
        <f>IF(F25+I25='Total State Expenditure Summary'!B26,'Total State Expenditure Summary'!B26,"ERROR")</f>
        <v>677527226</v>
      </c>
      <c r="D25" s="149">
        <f t="shared" si="0"/>
        <v>76451312</v>
      </c>
      <c r="E25" s="159">
        <v>257688180</v>
      </c>
      <c r="F25" s="57">
        <f>'Total State Expenditure Summary'!C26</f>
        <v>327505556</v>
      </c>
      <c r="G25" s="162">
        <f t="shared" si="1"/>
        <v>69817376</v>
      </c>
      <c r="H25" s="159">
        <v>343387734</v>
      </c>
      <c r="I25" s="140">
        <f>'Total State Expenditure Summary'!D26</f>
        <v>350021670</v>
      </c>
      <c r="J25" s="55">
        <f t="shared" si="2"/>
        <v>6633936</v>
      </c>
    </row>
    <row r="26" spans="1:10">
      <c r="A26" s="146" t="s">
        <v>33</v>
      </c>
      <c r="B26" s="148">
        <v>616702391</v>
      </c>
      <c r="C26" s="144">
        <f>IF(F26+I26='Total State Expenditure Summary'!B27,'Total State Expenditure Summary'!B27,"ERROR")</f>
        <v>711509889</v>
      </c>
      <c r="D26" s="149">
        <f t="shared" si="0"/>
        <v>94807498</v>
      </c>
      <c r="E26" s="159">
        <v>75657839</v>
      </c>
      <c r="F26" s="57">
        <f>'Total State Expenditure Summary'!C27</f>
        <v>92867719</v>
      </c>
      <c r="G26" s="162">
        <f t="shared" si="1"/>
        <v>17209880</v>
      </c>
      <c r="H26" s="159">
        <v>541044552</v>
      </c>
      <c r="I26" s="140">
        <f>'Total State Expenditure Summary'!D27</f>
        <v>618642170</v>
      </c>
      <c r="J26" s="55">
        <f t="shared" si="2"/>
        <v>77597618</v>
      </c>
    </row>
    <row r="27" spans="1:10">
      <c r="A27" s="146" t="s">
        <v>34</v>
      </c>
      <c r="B27" s="148">
        <v>206362024</v>
      </c>
      <c r="C27" s="144">
        <f>IF(F27+I27='Total State Expenditure Summary'!B28,'Total State Expenditure Summary'!B28,"ERROR")</f>
        <v>233459387</v>
      </c>
      <c r="D27" s="149">
        <f t="shared" si="0"/>
        <v>27097363</v>
      </c>
      <c r="E27" s="159">
        <v>29051240</v>
      </c>
      <c r="F27" s="57">
        <f>'Total State Expenditure Summary'!C28</f>
        <v>52828138</v>
      </c>
      <c r="G27" s="162">
        <f t="shared" si="1"/>
        <v>23776898</v>
      </c>
      <c r="H27" s="159">
        <v>177310784</v>
      </c>
      <c r="I27" s="140">
        <f>'Total State Expenditure Summary'!D28</f>
        <v>180631249</v>
      </c>
      <c r="J27" s="55">
        <f t="shared" si="2"/>
        <v>3320465</v>
      </c>
    </row>
    <row r="28" spans="1:10">
      <c r="A28" s="146" t="s">
        <v>35</v>
      </c>
      <c r="B28" s="148">
        <v>21724308</v>
      </c>
      <c r="C28" s="144">
        <f>IF(F28+I28='Total State Expenditure Summary'!B29,'Total State Expenditure Summary'!B29,"ERROR")</f>
        <v>21724308</v>
      </c>
      <c r="D28" s="149">
        <f t="shared" si="0"/>
        <v>0</v>
      </c>
      <c r="E28" s="159">
        <v>3362237</v>
      </c>
      <c r="F28" s="57">
        <f>'Total State Expenditure Summary'!C29</f>
        <v>8009503</v>
      </c>
      <c r="G28" s="162">
        <f t="shared" si="1"/>
        <v>4647266</v>
      </c>
      <c r="H28" s="159">
        <v>18362071</v>
      </c>
      <c r="I28" s="140">
        <f>'Total State Expenditure Summary'!D29</f>
        <v>13714805</v>
      </c>
      <c r="J28" s="55">
        <f t="shared" si="2"/>
        <v>-4647266</v>
      </c>
    </row>
    <row r="29" spans="1:10">
      <c r="A29" s="146" t="s">
        <v>36</v>
      </c>
      <c r="B29" s="148">
        <v>192178483</v>
      </c>
      <c r="C29" s="144">
        <f>IF(F29+I29='Total State Expenditure Summary'!B30,'Total State Expenditure Summary'!B30,"ERROR")</f>
        <v>132929242</v>
      </c>
      <c r="D29" s="149">
        <f t="shared" si="0"/>
        <v>-59249241</v>
      </c>
      <c r="E29" s="159">
        <v>50178200</v>
      </c>
      <c r="F29" s="57">
        <f>'Total State Expenditure Summary'!C30</f>
        <v>56472819</v>
      </c>
      <c r="G29" s="162">
        <f t="shared" si="1"/>
        <v>6294619</v>
      </c>
      <c r="H29" s="159">
        <v>142000283</v>
      </c>
      <c r="I29" s="140">
        <f>'Total State Expenditure Summary'!D30</f>
        <v>76456423</v>
      </c>
      <c r="J29" s="55">
        <f t="shared" si="2"/>
        <v>-65543860</v>
      </c>
    </row>
    <row r="30" spans="1:10">
      <c r="A30" s="146" t="s">
        <v>37</v>
      </c>
      <c r="B30" s="148">
        <v>13527055</v>
      </c>
      <c r="C30" s="144">
        <f>IF(F30+I30='Total State Expenditure Summary'!B31,'Total State Expenditure Summary'!B31,"ERROR")</f>
        <v>14415922</v>
      </c>
      <c r="D30" s="149">
        <f t="shared" si="0"/>
        <v>888867</v>
      </c>
      <c r="E30" s="159">
        <v>1824990</v>
      </c>
      <c r="F30" s="57">
        <f>'Total State Expenditure Summary'!C31</f>
        <v>1313990</v>
      </c>
      <c r="G30" s="162">
        <f t="shared" si="1"/>
        <v>-511000</v>
      </c>
      <c r="H30" s="159">
        <v>11702065</v>
      </c>
      <c r="I30" s="140">
        <f>'Total State Expenditure Summary'!D31</f>
        <v>13101932</v>
      </c>
      <c r="J30" s="55">
        <f t="shared" si="2"/>
        <v>1399867</v>
      </c>
    </row>
    <row r="31" spans="1:10">
      <c r="A31" s="146" t="s">
        <v>38</v>
      </c>
      <c r="B31" s="148">
        <v>64516372</v>
      </c>
      <c r="C31" s="144">
        <f>IF(F31+I31='Total State Expenditure Summary'!B32,'Total State Expenditure Summary'!B32,"ERROR")</f>
        <v>58787369</v>
      </c>
      <c r="D31" s="149">
        <f t="shared" si="0"/>
        <v>-5729003</v>
      </c>
      <c r="E31" s="159">
        <v>13973381</v>
      </c>
      <c r="F31" s="57">
        <f>'Total State Expenditure Summary'!C32</f>
        <v>9376027</v>
      </c>
      <c r="G31" s="162">
        <f t="shared" si="1"/>
        <v>-4597354</v>
      </c>
      <c r="H31" s="159">
        <v>50542991</v>
      </c>
      <c r="I31" s="140">
        <f>'Total State Expenditure Summary'!D32</f>
        <v>49411342</v>
      </c>
      <c r="J31" s="55">
        <f t="shared" si="2"/>
        <v>-1131649</v>
      </c>
    </row>
    <row r="32" spans="1:10">
      <c r="A32" s="146" t="s">
        <v>39</v>
      </c>
      <c r="B32" s="148">
        <v>56245747</v>
      </c>
      <c r="C32" s="144">
        <f>IF(F32+I32='Total State Expenditure Summary'!B33,'Total State Expenditure Summary'!B33,"ERROR")</f>
        <v>63225403</v>
      </c>
      <c r="D32" s="149">
        <f t="shared" si="0"/>
        <v>6979656</v>
      </c>
      <c r="E32" s="159">
        <v>16181689</v>
      </c>
      <c r="F32" s="57">
        <f>'Total State Expenditure Summary'!C33</f>
        <v>21118595</v>
      </c>
      <c r="G32" s="162">
        <f t="shared" si="1"/>
        <v>4936906</v>
      </c>
      <c r="H32" s="159">
        <v>40064058</v>
      </c>
      <c r="I32" s="140">
        <f>'Total State Expenditure Summary'!D33</f>
        <v>42106808</v>
      </c>
      <c r="J32" s="55">
        <f t="shared" si="2"/>
        <v>2042750</v>
      </c>
    </row>
    <row r="33" spans="1:10">
      <c r="A33" s="146" t="s">
        <v>40</v>
      </c>
      <c r="B33" s="148">
        <v>40279047</v>
      </c>
      <c r="C33" s="144">
        <f>IF(F33+I33='Total State Expenditure Summary'!B34,'Total State Expenditure Summary'!B34,"ERROR")</f>
        <v>37865410</v>
      </c>
      <c r="D33" s="149">
        <f t="shared" si="0"/>
        <v>-2413637</v>
      </c>
      <c r="E33" s="159">
        <v>13546677</v>
      </c>
      <c r="F33" s="57">
        <f>'Total State Expenditure Summary'!C34</f>
        <v>18547663</v>
      </c>
      <c r="G33" s="162">
        <f t="shared" si="1"/>
        <v>5000986</v>
      </c>
      <c r="H33" s="159">
        <v>26732370</v>
      </c>
      <c r="I33" s="140">
        <f>'Total State Expenditure Summary'!D34</f>
        <v>19317747</v>
      </c>
      <c r="J33" s="55">
        <f t="shared" si="2"/>
        <v>-7414623</v>
      </c>
    </row>
    <row r="34" spans="1:10">
      <c r="A34" s="146" t="s">
        <v>41</v>
      </c>
      <c r="B34" s="148">
        <v>868632263</v>
      </c>
      <c r="C34" s="144">
        <f>IF(F34+I34='Total State Expenditure Summary'!B35,'Total State Expenditure Summary'!B35,"ERROR")</f>
        <v>880351980</v>
      </c>
      <c r="D34" s="149">
        <f t="shared" si="0"/>
        <v>11719717</v>
      </c>
      <c r="E34" s="159">
        <v>99926743</v>
      </c>
      <c r="F34" s="57">
        <f>'Total State Expenditure Summary'!C35</f>
        <v>140039140</v>
      </c>
      <c r="G34" s="162">
        <f t="shared" si="1"/>
        <v>40112397</v>
      </c>
      <c r="H34" s="159">
        <v>768705520</v>
      </c>
      <c r="I34" s="140">
        <f>'Total State Expenditure Summary'!D35</f>
        <v>740312840</v>
      </c>
      <c r="J34" s="55">
        <f t="shared" si="2"/>
        <v>-28392680</v>
      </c>
    </row>
    <row r="35" spans="1:10">
      <c r="A35" s="146" t="s">
        <v>42</v>
      </c>
      <c r="B35" s="148">
        <v>93330239</v>
      </c>
      <c r="C35" s="144">
        <f>IF(F35+I35='Total State Expenditure Summary'!B36,'Total State Expenditure Summary'!B36,"ERROR")</f>
        <v>90295966</v>
      </c>
      <c r="D35" s="149">
        <f t="shared" si="0"/>
        <v>-3034273</v>
      </c>
      <c r="E35" s="159">
        <v>7230485</v>
      </c>
      <c r="F35" s="57">
        <f>'Total State Expenditure Summary'!C36</f>
        <v>284641</v>
      </c>
      <c r="G35" s="162">
        <f t="shared" si="1"/>
        <v>-6945844</v>
      </c>
      <c r="H35" s="159">
        <v>86099754</v>
      </c>
      <c r="I35" s="140">
        <f>'Total State Expenditure Summary'!D36</f>
        <v>90011325</v>
      </c>
      <c r="J35" s="55">
        <f t="shared" si="2"/>
        <v>3911571</v>
      </c>
    </row>
    <row r="36" spans="1:10">
      <c r="A36" s="146" t="s">
        <v>43</v>
      </c>
      <c r="B36" s="148">
        <v>2958562627</v>
      </c>
      <c r="C36" s="144">
        <f>IF(F36+I36='Total State Expenditure Summary'!B37,'Total State Expenditure Summary'!B37,"ERROR")</f>
        <v>2708919151</v>
      </c>
      <c r="D36" s="149">
        <f t="shared" si="0"/>
        <v>-249643476</v>
      </c>
      <c r="E36" s="159">
        <v>566033868</v>
      </c>
      <c r="F36" s="57">
        <f>'Total State Expenditure Summary'!C37</f>
        <v>494109590</v>
      </c>
      <c r="G36" s="162">
        <f t="shared" si="1"/>
        <v>-71924278</v>
      </c>
      <c r="H36" s="159">
        <v>2392528759</v>
      </c>
      <c r="I36" s="140">
        <f>'Total State Expenditure Summary'!D37</f>
        <v>2214809561</v>
      </c>
      <c r="J36" s="55">
        <f t="shared" si="2"/>
        <v>-177719198</v>
      </c>
    </row>
    <row r="37" spans="1:10">
      <c r="A37" s="146" t="s">
        <v>44</v>
      </c>
      <c r="B37" s="148">
        <v>315381259</v>
      </c>
      <c r="C37" s="144">
        <f>IF(F37+I37='Total State Expenditure Summary'!B38,'Total State Expenditure Summary'!B38,"ERROR")</f>
        <v>314570006</v>
      </c>
      <c r="D37" s="149">
        <f t="shared" si="0"/>
        <v>-811253</v>
      </c>
      <c r="E37" s="159">
        <v>0</v>
      </c>
      <c r="F37" s="57">
        <f>'Total State Expenditure Summary'!C38</f>
        <v>0</v>
      </c>
      <c r="G37" s="162">
        <f t="shared" si="1"/>
        <v>0</v>
      </c>
      <c r="H37" s="159">
        <v>315381259</v>
      </c>
      <c r="I37" s="140">
        <f>'Total State Expenditure Summary'!D38</f>
        <v>314570006</v>
      </c>
      <c r="J37" s="55">
        <f t="shared" si="2"/>
        <v>-811253</v>
      </c>
    </row>
    <row r="38" spans="1:10">
      <c r="A38" s="146" t="s">
        <v>45</v>
      </c>
      <c r="B38" s="148">
        <v>9069286</v>
      </c>
      <c r="C38" s="144">
        <f>IF(F38+I38='Total State Expenditure Summary'!B39,'Total State Expenditure Summary'!B39,"ERROR")</f>
        <v>9069286</v>
      </c>
      <c r="D38" s="149">
        <f t="shared" si="0"/>
        <v>0</v>
      </c>
      <c r="E38" s="159">
        <v>8169437</v>
      </c>
      <c r="F38" s="57">
        <f>'Total State Expenditure Summary'!C39</f>
        <v>7897855</v>
      </c>
      <c r="G38" s="162">
        <f t="shared" si="1"/>
        <v>-271582</v>
      </c>
      <c r="H38" s="159">
        <v>899849</v>
      </c>
      <c r="I38" s="140">
        <f>'Total State Expenditure Summary'!D39</f>
        <v>1171431</v>
      </c>
      <c r="J38" s="55">
        <f t="shared" si="2"/>
        <v>271582</v>
      </c>
    </row>
    <row r="39" spans="1:10">
      <c r="A39" s="146" t="s">
        <v>46</v>
      </c>
      <c r="B39" s="148">
        <v>526796606</v>
      </c>
      <c r="C39" s="144">
        <f>IF(F39+I39='Total State Expenditure Summary'!B40,'Total State Expenditure Summary'!B40,"ERROR")</f>
        <v>469426142</v>
      </c>
      <c r="D39" s="149">
        <f t="shared" si="0"/>
        <v>-57370464</v>
      </c>
      <c r="E39" s="159">
        <v>117568743</v>
      </c>
      <c r="F39" s="57">
        <f>'Total State Expenditure Summary'!C40</f>
        <v>138792874</v>
      </c>
      <c r="G39" s="162">
        <f t="shared" si="1"/>
        <v>21224131</v>
      </c>
      <c r="H39" s="159">
        <v>409227863</v>
      </c>
      <c r="I39" s="140">
        <f>'Total State Expenditure Summary'!D40</f>
        <v>330633268</v>
      </c>
      <c r="J39" s="55">
        <f t="shared" si="2"/>
        <v>-78594595</v>
      </c>
    </row>
    <row r="40" spans="1:10">
      <c r="A40" s="146" t="s">
        <v>47</v>
      </c>
      <c r="B40" s="148">
        <v>60119714</v>
      </c>
      <c r="C40" s="144">
        <f>IF(F40+I40='Total State Expenditure Summary'!B41,'Total State Expenditure Summary'!B41,"ERROR")</f>
        <v>60119714</v>
      </c>
      <c r="D40" s="149">
        <f t="shared" si="0"/>
        <v>0</v>
      </c>
      <c r="E40" s="159">
        <v>33796892</v>
      </c>
      <c r="F40" s="57">
        <f>'Total State Expenditure Summary'!C41</f>
        <v>33988612</v>
      </c>
      <c r="G40" s="162">
        <f t="shared" si="1"/>
        <v>191720</v>
      </c>
      <c r="H40" s="159">
        <v>26322822</v>
      </c>
      <c r="I40" s="140">
        <f>'Total State Expenditure Summary'!D41</f>
        <v>26131102</v>
      </c>
      <c r="J40" s="55">
        <f t="shared" si="2"/>
        <v>-191720</v>
      </c>
    </row>
    <row r="41" spans="1:10">
      <c r="A41" s="146" t="s">
        <v>48</v>
      </c>
      <c r="B41" s="148">
        <v>141437222</v>
      </c>
      <c r="C41" s="144">
        <f>IF(F41+I41='Total State Expenditure Summary'!B42,'Total State Expenditure Summary'!B42,"ERROR")</f>
        <v>167450501</v>
      </c>
      <c r="D41" s="149">
        <f t="shared" si="0"/>
        <v>26013279</v>
      </c>
      <c r="E41" s="159">
        <v>90629623</v>
      </c>
      <c r="F41" s="57">
        <f>'Total State Expenditure Summary'!C42</f>
        <v>96847839</v>
      </c>
      <c r="G41" s="162">
        <f t="shared" si="1"/>
        <v>6218216</v>
      </c>
      <c r="H41" s="159">
        <v>50807599</v>
      </c>
      <c r="I41" s="140">
        <f>'Total State Expenditure Summary'!D42</f>
        <v>70602662</v>
      </c>
      <c r="J41" s="55">
        <f t="shared" si="2"/>
        <v>19795063</v>
      </c>
    </row>
    <row r="42" spans="1:10">
      <c r="A42" s="146" t="s">
        <v>49</v>
      </c>
      <c r="B42" s="148">
        <v>430149025</v>
      </c>
      <c r="C42" s="144">
        <f>IF(F42+I42='Total State Expenditure Summary'!B43,'Total State Expenditure Summary'!B43,"ERROR")</f>
        <v>417946379</v>
      </c>
      <c r="D42" s="149">
        <f t="shared" si="0"/>
        <v>-12202646</v>
      </c>
      <c r="E42" s="159">
        <v>24411645</v>
      </c>
      <c r="F42" s="57">
        <f>'Total State Expenditure Summary'!C43</f>
        <v>30937034</v>
      </c>
      <c r="G42" s="162">
        <f t="shared" si="1"/>
        <v>6525389</v>
      </c>
      <c r="H42" s="159">
        <v>405737380</v>
      </c>
      <c r="I42" s="140">
        <f>'Total State Expenditure Summary'!D43</f>
        <v>387009345</v>
      </c>
      <c r="J42" s="55">
        <f t="shared" si="2"/>
        <v>-18728035</v>
      </c>
    </row>
    <row r="43" spans="1:10">
      <c r="A43" s="146" t="s">
        <v>50</v>
      </c>
      <c r="B43" s="148">
        <v>74554220</v>
      </c>
      <c r="C43" s="144">
        <f>IF(F43+I43='Total State Expenditure Summary'!B44,'Total State Expenditure Summary'!B44,"ERROR")</f>
        <v>64564151</v>
      </c>
      <c r="D43" s="149">
        <f t="shared" si="0"/>
        <v>-9990069</v>
      </c>
      <c r="E43" s="159">
        <v>1186995</v>
      </c>
      <c r="F43" s="57">
        <f>'Total State Expenditure Summary'!C44</f>
        <v>1376232</v>
      </c>
      <c r="G43" s="162">
        <f t="shared" si="1"/>
        <v>189237</v>
      </c>
      <c r="H43" s="159">
        <v>73367225</v>
      </c>
      <c r="I43" s="140">
        <f>'Total State Expenditure Summary'!D44</f>
        <v>63187919</v>
      </c>
      <c r="J43" s="55">
        <f t="shared" si="2"/>
        <v>-10179306</v>
      </c>
    </row>
    <row r="44" spans="1:10">
      <c r="A44" s="146" t="s">
        <v>51</v>
      </c>
      <c r="B44" s="148">
        <v>50090591</v>
      </c>
      <c r="C44" s="144">
        <f>IF(F44+I44='Total State Expenditure Summary'!B45,'Total State Expenditure Summary'!B45,"ERROR")</f>
        <v>132522472</v>
      </c>
      <c r="D44" s="149">
        <f t="shared" si="0"/>
        <v>82431881</v>
      </c>
      <c r="E44" s="159">
        <v>1160045</v>
      </c>
      <c r="F44" s="57">
        <f>'Total State Expenditure Summary'!C45</f>
        <v>1240194</v>
      </c>
      <c r="G44" s="162">
        <f t="shared" si="1"/>
        <v>80149</v>
      </c>
      <c r="H44" s="159">
        <v>48930546</v>
      </c>
      <c r="I44" s="140">
        <f>'Total State Expenditure Summary'!D45</f>
        <v>131282278</v>
      </c>
      <c r="J44" s="55">
        <f t="shared" si="2"/>
        <v>82351732</v>
      </c>
    </row>
    <row r="45" spans="1:10">
      <c r="A45" s="146" t="s">
        <v>52</v>
      </c>
      <c r="B45" s="148">
        <v>8540000</v>
      </c>
      <c r="C45" s="144">
        <f>IF(F45+I45='Total State Expenditure Summary'!B46,'Total State Expenditure Summary'!B46,"ERROR")</f>
        <v>8540000</v>
      </c>
      <c r="D45" s="149">
        <f t="shared" si="0"/>
        <v>0</v>
      </c>
      <c r="E45" s="159">
        <v>5751767</v>
      </c>
      <c r="F45" s="57">
        <f>'Total State Expenditure Summary'!C46</f>
        <v>6015753</v>
      </c>
      <c r="G45" s="162">
        <f t="shared" si="1"/>
        <v>263986</v>
      </c>
      <c r="H45" s="159">
        <v>2788233</v>
      </c>
      <c r="I45" s="140">
        <f>'Total State Expenditure Summary'!D46</f>
        <v>2524247</v>
      </c>
      <c r="J45" s="55">
        <f t="shared" si="2"/>
        <v>-263986</v>
      </c>
    </row>
    <row r="46" spans="1:10">
      <c r="A46" s="146" t="s">
        <v>53</v>
      </c>
      <c r="B46" s="148">
        <v>119826560</v>
      </c>
      <c r="C46" s="144">
        <f>IF(F46+I46='Total State Expenditure Summary'!B47,'Total State Expenditure Summary'!B47,"ERROR")</f>
        <v>145301840</v>
      </c>
      <c r="D46" s="149">
        <f t="shared" si="0"/>
        <v>25475280</v>
      </c>
      <c r="E46" s="159">
        <v>15786172</v>
      </c>
      <c r="F46" s="57">
        <f>'Total State Expenditure Summary'!C47</f>
        <v>22066417</v>
      </c>
      <c r="G46" s="162">
        <f t="shared" si="1"/>
        <v>6280245</v>
      </c>
      <c r="H46" s="159">
        <v>104040388</v>
      </c>
      <c r="I46" s="140">
        <f>'Total State Expenditure Summary'!D47</f>
        <v>123235423</v>
      </c>
      <c r="J46" s="55">
        <f t="shared" si="2"/>
        <v>19195035</v>
      </c>
    </row>
    <row r="47" spans="1:10">
      <c r="A47" s="146" t="s">
        <v>54</v>
      </c>
      <c r="B47" s="148">
        <v>249558905</v>
      </c>
      <c r="C47" s="144">
        <f>IF(F47+I47='Total State Expenditure Summary'!B48,'Total State Expenditure Summary'!B48,"ERROR")</f>
        <v>260434799</v>
      </c>
      <c r="D47" s="149">
        <f t="shared" si="0"/>
        <v>10875894</v>
      </c>
      <c r="E47" s="159">
        <v>63900218</v>
      </c>
      <c r="F47" s="57">
        <f>'Total State Expenditure Summary'!C48</f>
        <v>62866243</v>
      </c>
      <c r="G47" s="162">
        <f t="shared" si="1"/>
        <v>-1033975</v>
      </c>
      <c r="H47" s="159">
        <v>185658687</v>
      </c>
      <c r="I47" s="140">
        <f>'Total State Expenditure Summary'!D48</f>
        <v>197568556</v>
      </c>
      <c r="J47" s="55">
        <f t="shared" si="2"/>
        <v>11909869</v>
      </c>
    </row>
    <row r="48" spans="1:10">
      <c r="A48" s="146" t="s">
        <v>55</v>
      </c>
      <c r="B48" s="148">
        <v>34486683</v>
      </c>
      <c r="C48" s="144">
        <f>IF(F48+I48='Total State Expenditure Summary'!B49,'Total State Expenditure Summary'!B49,"ERROR")</f>
        <v>30375498</v>
      </c>
      <c r="D48" s="149">
        <f t="shared" si="0"/>
        <v>-4111185</v>
      </c>
      <c r="E48" s="159">
        <v>3859620</v>
      </c>
      <c r="F48" s="57">
        <f>'Total State Expenditure Summary'!C49</f>
        <v>4249108</v>
      </c>
      <c r="G48" s="162">
        <f t="shared" si="1"/>
        <v>389488</v>
      </c>
      <c r="H48" s="159">
        <v>30627063</v>
      </c>
      <c r="I48" s="140">
        <f>'Total State Expenditure Summary'!D49</f>
        <v>26126390</v>
      </c>
      <c r="J48" s="55">
        <f t="shared" si="2"/>
        <v>-4500673</v>
      </c>
    </row>
    <row r="49" spans="1:10">
      <c r="A49" s="146" t="s">
        <v>56</v>
      </c>
      <c r="B49" s="148">
        <v>31299682</v>
      </c>
      <c r="C49" s="144">
        <f>IF(F49+I49='Total State Expenditure Summary'!B50,'Total State Expenditure Summary'!B50,"ERROR")</f>
        <v>39648039</v>
      </c>
      <c r="D49" s="149">
        <f t="shared" si="0"/>
        <v>8348357</v>
      </c>
      <c r="E49" s="159">
        <v>14931990</v>
      </c>
      <c r="F49" s="57">
        <f>'Total State Expenditure Summary'!C50</f>
        <v>20106643</v>
      </c>
      <c r="G49" s="162">
        <f t="shared" si="1"/>
        <v>5174653</v>
      </c>
      <c r="H49" s="159">
        <v>16367692</v>
      </c>
      <c r="I49" s="140">
        <f>'Total State Expenditure Summary'!D50</f>
        <v>19541396</v>
      </c>
      <c r="J49" s="55">
        <f t="shared" si="2"/>
        <v>3173704</v>
      </c>
    </row>
    <row r="50" spans="1:10">
      <c r="A50" s="146" t="s">
        <v>57</v>
      </c>
      <c r="B50" s="148">
        <v>141989757</v>
      </c>
      <c r="C50" s="144">
        <f>IF(F50+I50='Total State Expenditure Summary'!B51,'Total State Expenditure Summary'!B51,"ERROR")</f>
        <v>141465586</v>
      </c>
      <c r="D50" s="149">
        <f t="shared" si="0"/>
        <v>-524171</v>
      </c>
      <c r="E50" s="159">
        <v>53925254</v>
      </c>
      <c r="F50" s="57">
        <f>'Total State Expenditure Summary'!C51</f>
        <v>49369483</v>
      </c>
      <c r="G50" s="162">
        <f t="shared" si="1"/>
        <v>-4555771</v>
      </c>
      <c r="H50" s="159">
        <v>88064503</v>
      </c>
      <c r="I50" s="140">
        <f>'Total State Expenditure Summary'!D51</f>
        <v>92096103</v>
      </c>
      <c r="J50" s="55">
        <f t="shared" si="2"/>
        <v>4031600</v>
      </c>
    </row>
    <row r="51" spans="1:10">
      <c r="A51" s="146" t="s">
        <v>58</v>
      </c>
      <c r="B51" s="148">
        <v>1059373803</v>
      </c>
      <c r="C51" s="144">
        <f>IF(F51+I51='Total State Expenditure Summary'!B52,'Total State Expenditure Summary'!B52,"ERROR")</f>
        <v>754060580</v>
      </c>
      <c r="D51" s="149">
        <f t="shared" si="0"/>
        <v>-305313223</v>
      </c>
      <c r="E51" s="159">
        <v>122528655</v>
      </c>
      <c r="F51" s="57">
        <f>'Total State Expenditure Summary'!C52</f>
        <v>97948805</v>
      </c>
      <c r="G51" s="162">
        <f t="shared" si="1"/>
        <v>-24579850</v>
      </c>
      <c r="H51" s="159">
        <v>936845148</v>
      </c>
      <c r="I51" s="140">
        <f>'Total State Expenditure Summary'!D52</f>
        <v>656111775</v>
      </c>
      <c r="J51" s="55">
        <f t="shared" si="2"/>
        <v>-280733373</v>
      </c>
    </row>
    <row r="52" spans="1:10">
      <c r="A52" s="146" t="s">
        <v>59</v>
      </c>
      <c r="B52" s="148">
        <v>34446446</v>
      </c>
      <c r="C52" s="144">
        <f>IF(F52+I52='Total State Expenditure Summary'!B53,'Total State Expenditure Summary'!B53,"ERROR")</f>
        <v>34446446</v>
      </c>
      <c r="D52" s="149">
        <f t="shared" si="0"/>
        <v>0</v>
      </c>
      <c r="E52" s="159">
        <v>29279478</v>
      </c>
      <c r="F52" s="57">
        <f>'Total State Expenditure Summary'!C53</f>
        <v>29279480</v>
      </c>
      <c r="G52" s="162">
        <f t="shared" si="1"/>
        <v>2</v>
      </c>
      <c r="H52" s="159">
        <v>5166968</v>
      </c>
      <c r="I52" s="140">
        <f>'Total State Expenditure Summary'!D53</f>
        <v>5166966</v>
      </c>
      <c r="J52" s="55">
        <f t="shared" si="2"/>
        <v>-2</v>
      </c>
    </row>
    <row r="53" spans="1:10">
      <c r="A53" s="146" t="s">
        <v>60</v>
      </c>
      <c r="B53" s="148">
        <v>205521584</v>
      </c>
      <c r="C53" s="144">
        <f>IF(F53+I53='Total State Expenditure Summary'!B54,'Total State Expenditure Summary'!B54,"ERROR")</f>
        <v>277887190</v>
      </c>
      <c r="D53" s="149">
        <f t="shared" si="0"/>
        <v>72365606</v>
      </c>
      <c r="E53" s="159">
        <v>24584949</v>
      </c>
      <c r="F53" s="57">
        <f>'Total State Expenditure Summary'!C54</f>
        <v>106442831</v>
      </c>
      <c r="G53" s="162">
        <f t="shared" si="1"/>
        <v>81857882</v>
      </c>
      <c r="H53" s="159">
        <v>180936635</v>
      </c>
      <c r="I53" s="140">
        <f>'Total State Expenditure Summary'!D54</f>
        <v>171444359</v>
      </c>
      <c r="J53" s="55">
        <f t="shared" si="2"/>
        <v>-9492276</v>
      </c>
    </row>
    <row r="54" spans="1:10">
      <c r="A54" s="12" t="s">
        <v>61</v>
      </c>
      <c r="B54" s="148">
        <v>9673742</v>
      </c>
      <c r="C54" s="144">
        <f>IF(F54+I54='Total State Expenditure Summary'!B55,'Total State Expenditure Summary'!B55,"ERROR")</f>
        <v>9681803</v>
      </c>
      <c r="D54" s="149">
        <f t="shared" si="0"/>
        <v>8061</v>
      </c>
      <c r="E54" s="159">
        <v>4889654</v>
      </c>
      <c r="F54" s="57">
        <f>'Total State Expenditure Summary'!C55</f>
        <v>7589936</v>
      </c>
      <c r="G54" s="162">
        <f t="shared" si="1"/>
        <v>2700282</v>
      </c>
      <c r="H54" s="159">
        <v>4784088</v>
      </c>
      <c r="I54" s="140">
        <f>'Total State Expenditure Summary'!D55</f>
        <v>2091867</v>
      </c>
      <c r="J54" s="55">
        <f t="shared" si="2"/>
        <v>-2692221</v>
      </c>
    </row>
  </sheetData>
  <mergeCells count="1">
    <mergeCell ref="A1:J1"/>
  </mergeCells>
  <conditionalFormatting sqref="B3:J54">
    <cfRule type="cellIs" dxfId="3" priority="1" operator="lessThan">
      <formula>0</formula>
    </cfRule>
  </conditionalFormatting>
  <pageMargins left="0.7" right="0.7" top="0.75" bottom="0.75" header="0.3" footer="0.3"/>
  <pageSetup scale="51" orientation="landscape"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3" sqref="B3:E28"/>
    </sheetView>
  </sheetViews>
  <sheetFormatPr defaultRowHeight="15"/>
  <cols>
    <col min="1" max="1" width="22.7109375" customWidth="1"/>
    <col min="2" max="5" width="32.7109375" customWidth="1"/>
  </cols>
  <sheetData>
    <row r="1" spans="1:5" ht="18.75" thickBot="1">
      <c r="A1" s="499" t="s">
        <v>179</v>
      </c>
      <c r="B1" s="500"/>
      <c r="C1" s="500"/>
      <c r="D1" s="500"/>
      <c r="E1" s="556"/>
    </row>
    <row r="2" spans="1:5" ht="31.5" thickBot="1">
      <c r="A2" s="179" t="s">
        <v>135</v>
      </c>
      <c r="B2" s="180" t="s">
        <v>136</v>
      </c>
      <c r="C2" s="181" t="s">
        <v>137</v>
      </c>
      <c r="D2" s="182" t="s">
        <v>138</v>
      </c>
      <c r="E2" s="183" t="s">
        <v>139</v>
      </c>
    </row>
    <row r="3" spans="1:5" ht="24">
      <c r="A3" s="184" t="s">
        <v>74</v>
      </c>
      <c r="B3" s="185">
        <f>IF(SUM(B4:B7)='Federal Assistance'!B39,'Federal Assistance'!B39,"ERROR")</f>
        <v>75160984</v>
      </c>
      <c r="C3" s="185">
        <f>IF(SUM(C4:C6)='State Assistance'!B39,'State Assistance'!B39,"ERROR")</f>
        <v>0</v>
      </c>
      <c r="D3" s="186">
        <f>B3+C3</f>
        <v>75160984</v>
      </c>
      <c r="E3" s="187">
        <f>D3/($D26)</f>
        <v>0.1037037160703934</v>
      </c>
    </row>
    <row r="4" spans="1:5">
      <c r="A4" s="188" t="s">
        <v>62</v>
      </c>
      <c r="B4" s="189">
        <f>'Federal Assistance'!C39</f>
        <v>58364304</v>
      </c>
      <c r="C4" s="190">
        <f>'State Assistance'!C39</f>
        <v>0</v>
      </c>
      <c r="D4" s="191">
        <f>B4+C4</f>
        <v>58364304</v>
      </c>
      <c r="E4" s="192">
        <f>D4/($D26)</f>
        <v>8.0528418982142719E-2</v>
      </c>
    </row>
    <row r="5" spans="1:5">
      <c r="A5" s="188" t="s">
        <v>63</v>
      </c>
      <c r="B5" s="189">
        <f>'Federal Assistance'!D39</f>
        <v>16271769</v>
      </c>
      <c r="C5" s="190">
        <f>'State Assistance'!D39</f>
        <v>0</v>
      </c>
      <c r="D5" s="191">
        <f t="shared" ref="D5:D7" si="0">B5+C5</f>
        <v>16271769</v>
      </c>
      <c r="E5" s="192">
        <f>D5/($D26)</f>
        <v>2.2451048702861968E-2</v>
      </c>
    </row>
    <row r="6" spans="1:5" ht="19.5">
      <c r="A6" s="188" t="s">
        <v>75</v>
      </c>
      <c r="B6" s="189">
        <f>'Federal Assistance'!E39</f>
        <v>0</v>
      </c>
      <c r="C6" s="190">
        <f>'State Assistance'!E39</f>
        <v>0</v>
      </c>
      <c r="D6" s="191">
        <f t="shared" si="0"/>
        <v>0</v>
      </c>
      <c r="E6" s="192">
        <f>D6/($D26)</f>
        <v>0</v>
      </c>
    </row>
    <row r="7" spans="1:5" ht="19.5">
      <c r="A7" s="188" t="s">
        <v>76</v>
      </c>
      <c r="B7" s="189">
        <f>'Federal Assistance'!F39</f>
        <v>524911</v>
      </c>
      <c r="C7" s="193"/>
      <c r="D7" s="194">
        <f t="shared" si="0"/>
        <v>524911</v>
      </c>
      <c r="E7" s="192">
        <f>D7/($D26)</f>
        <v>7.2424838538870471E-4</v>
      </c>
    </row>
    <row r="8" spans="1:5" ht="24">
      <c r="A8" s="195" t="s">
        <v>65</v>
      </c>
      <c r="B8" s="196">
        <f>IF(SUM(B9:B21)='Federal Non-Assistance'!B39,'Federal Non-Assistance'!B39,"ERROR")</f>
        <v>238926913</v>
      </c>
      <c r="C8" s="197">
        <f>IF(SUM(C9:C21)='State Non-Assistance'!B39,'State Non-Assistance'!B39,"ERROR")</f>
        <v>314570006</v>
      </c>
      <c r="D8" s="198">
        <f>B8+C8</f>
        <v>553496919</v>
      </c>
      <c r="E8" s="199">
        <f>D8/($D26)</f>
        <v>0.763689939634286</v>
      </c>
    </row>
    <row r="9" spans="1:5" ht="19.5">
      <c r="A9" s="188" t="s">
        <v>78</v>
      </c>
      <c r="B9" s="200">
        <f>'Federal Non-Assistance'!C39</f>
        <v>48795698</v>
      </c>
      <c r="C9" s="201">
        <f>'State Non-Assistance'!C39</f>
        <v>45325909</v>
      </c>
      <c r="D9" s="191">
        <f t="shared" ref="D9:D21" si="1">B9+C9</f>
        <v>94121607</v>
      </c>
      <c r="E9" s="192">
        <f>D9/($D26)</f>
        <v>0.12986472354349635</v>
      </c>
    </row>
    <row r="10" spans="1:5">
      <c r="A10" s="188" t="s">
        <v>63</v>
      </c>
      <c r="B10" s="200">
        <f>'Federal Non-Assistance'!D39</f>
        <v>69123511</v>
      </c>
      <c r="C10" s="201">
        <f>'State Non-Assistance'!D39</f>
        <v>32076518</v>
      </c>
      <c r="D10" s="191">
        <f t="shared" si="1"/>
        <v>101200029</v>
      </c>
      <c r="E10" s="192">
        <f>D10/($D26)</f>
        <v>0.13963120910885862</v>
      </c>
    </row>
    <row r="11" spans="1:5">
      <c r="A11" s="188" t="s">
        <v>64</v>
      </c>
      <c r="B11" s="200">
        <f>'Federal Non-Assistance'!E39</f>
        <v>849001</v>
      </c>
      <c r="C11" s="201">
        <f>'State Non-Assistance'!E39</f>
        <v>4343146</v>
      </c>
      <c r="D11" s="191">
        <f t="shared" si="1"/>
        <v>5192147</v>
      </c>
      <c r="E11" s="192">
        <f>D11/($D26)</f>
        <v>7.1638888905944187E-3</v>
      </c>
    </row>
    <row r="12" spans="1:5" ht="19.5">
      <c r="A12" s="188" t="s">
        <v>79</v>
      </c>
      <c r="B12" s="200">
        <f>'Federal Non-Assistance'!F39</f>
        <v>2000</v>
      </c>
      <c r="C12" s="201">
        <f>'State Non-Assistance'!F39</f>
        <v>1136</v>
      </c>
      <c r="D12" s="191">
        <f t="shared" si="1"/>
        <v>3136</v>
      </c>
      <c r="E12" s="192">
        <f>D12/($D26)</f>
        <v>4.3269105364127974E-6</v>
      </c>
    </row>
    <row r="13" spans="1:5">
      <c r="A13" s="188" t="s">
        <v>67</v>
      </c>
      <c r="B13" s="200">
        <f>'Federal Non-Assistance'!G39</f>
        <v>0</v>
      </c>
      <c r="C13" s="201">
        <f>'State Non-Assistance'!G39</f>
        <v>51426213</v>
      </c>
      <c r="D13" s="191">
        <f t="shared" si="1"/>
        <v>51426213</v>
      </c>
      <c r="E13" s="192">
        <f>D13/($D26)</f>
        <v>7.0955555764511735E-2</v>
      </c>
    </row>
    <row r="14" spans="1:5" ht="19.5">
      <c r="A14" s="188" t="s">
        <v>80</v>
      </c>
      <c r="B14" s="200">
        <f>'Federal Non-Assistance'!H39</f>
        <v>0</v>
      </c>
      <c r="C14" s="201">
        <f>'State Non-Assistance'!H39</f>
        <v>0</v>
      </c>
      <c r="D14" s="191">
        <f t="shared" si="1"/>
        <v>0</v>
      </c>
      <c r="E14" s="192">
        <f>D14/($D26)</f>
        <v>0</v>
      </c>
    </row>
    <row r="15" spans="1:5" ht="19.5">
      <c r="A15" s="188" t="s">
        <v>81</v>
      </c>
      <c r="B15" s="200">
        <f>'Federal Non-Assistance'!I39</f>
        <v>3256321</v>
      </c>
      <c r="C15" s="201">
        <f>'State Non-Assistance'!I39</f>
        <v>5367729</v>
      </c>
      <c r="D15" s="191">
        <f t="shared" si="1"/>
        <v>8624050</v>
      </c>
      <c r="E15" s="192">
        <f>D15/($D26)</f>
        <v>1.189907296286696E-2</v>
      </c>
    </row>
    <row r="16" spans="1:5" ht="19.5">
      <c r="A16" s="188" t="s">
        <v>82</v>
      </c>
      <c r="B16" s="200">
        <f>'Federal Non-Assistance'!J39</f>
        <v>0</v>
      </c>
      <c r="C16" s="201">
        <f>'State Non-Assistance'!J39</f>
        <v>114923538</v>
      </c>
      <c r="D16" s="191">
        <f t="shared" si="1"/>
        <v>114923538</v>
      </c>
      <c r="E16" s="192">
        <f>D16/($D26)</f>
        <v>0.15856628426468</v>
      </c>
    </row>
    <row r="17" spans="1:5" ht="29.25">
      <c r="A17" s="188" t="s">
        <v>140</v>
      </c>
      <c r="B17" s="200">
        <f>'Federal Non-Assistance'!K39</f>
        <v>0</v>
      </c>
      <c r="C17" s="201">
        <f>'State Non-Assistance'!K39</f>
        <v>0</v>
      </c>
      <c r="D17" s="191">
        <f t="shared" si="1"/>
        <v>0</v>
      </c>
      <c r="E17" s="192">
        <f>D17/($D26)</f>
        <v>0</v>
      </c>
    </row>
    <row r="18" spans="1:5">
      <c r="A18" s="188" t="s">
        <v>88</v>
      </c>
      <c r="B18" s="200">
        <f>'Federal Non-Assistance'!L39</f>
        <v>19038615</v>
      </c>
      <c r="C18" s="201">
        <f>'State Non-Assistance'!L39</f>
        <v>22869822</v>
      </c>
      <c r="D18" s="191">
        <f>B18+C18</f>
        <v>41908437</v>
      </c>
      <c r="E18" s="192">
        <f>D18/($D26)</f>
        <v>5.7823360210424724E-2</v>
      </c>
    </row>
    <row r="19" spans="1:5">
      <c r="A19" s="188" t="s">
        <v>68</v>
      </c>
      <c r="B19" s="200">
        <f>'Federal Non-Assistance'!M39</f>
        <v>205028</v>
      </c>
      <c r="C19" s="201">
        <f>'State Non-Assistance'!M39</f>
        <v>1411010</v>
      </c>
      <c r="D19" s="191">
        <f>B19+C19</f>
        <v>1616038</v>
      </c>
      <c r="E19" s="192">
        <f>D19/($D26)</f>
        <v>2.2297359213786557E-3</v>
      </c>
    </row>
    <row r="20" spans="1:5" ht="19.5">
      <c r="A20" s="188" t="s">
        <v>141</v>
      </c>
      <c r="B20" s="200">
        <f>'Federal Non-Assistance'!N39</f>
        <v>95737699</v>
      </c>
      <c r="C20" s="202"/>
      <c r="D20" s="191">
        <f t="shared" si="1"/>
        <v>95737699</v>
      </c>
      <c r="E20" s="192">
        <f>D20/($D26)</f>
        <v>0.13209453397162529</v>
      </c>
    </row>
    <row r="21" spans="1:5">
      <c r="A21" s="188" t="s">
        <v>69</v>
      </c>
      <c r="B21" s="200">
        <f>'Federal Non-Assistance'!O39</f>
        <v>1919040</v>
      </c>
      <c r="C21" s="201">
        <f>'State Non-Assistance'!O39</f>
        <v>36824985</v>
      </c>
      <c r="D21" s="191">
        <f t="shared" si="1"/>
        <v>38744025</v>
      </c>
      <c r="E21" s="192">
        <f>D21/($D26)</f>
        <v>5.345724808531277E-2</v>
      </c>
    </row>
    <row r="22" spans="1:5" ht="39" thickBot="1">
      <c r="A22" s="203" t="s">
        <v>0</v>
      </c>
      <c r="B22" s="204">
        <f>B3+B8</f>
        <v>314087897</v>
      </c>
      <c r="C22" s="205">
        <f>C3+C8</f>
        <v>314570006</v>
      </c>
      <c r="D22" s="204">
        <f>B22+C22</f>
        <v>628657903</v>
      </c>
      <c r="E22" s="206">
        <f>D22/($D26)</f>
        <v>0.86739365570467941</v>
      </c>
    </row>
    <row r="23" spans="1:5" ht="36">
      <c r="A23" s="195" t="s">
        <v>142</v>
      </c>
      <c r="B23" s="207">
        <f>'Summary Federal Funds'!E39</f>
        <v>85797329</v>
      </c>
      <c r="C23" s="208"/>
      <c r="D23" s="198">
        <f>B23</f>
        <v>85797329</v>
      </c>
      <c r="E23" s="187">
        <f>D23/($D26)</f>
        <v>0.11837926238717324</v>
      </c>
    </row>
    <row r="24" spans="1:5" ht="36">
      <c r="A24" s="195" t="s">
        <v>143</v>
      </c>
      <c r="B24" s="209">
        <f>'Summary Federal Funds'!F39</f>
        <v>10311313</v>
      </c>
      <c r="C24" s="210"/>
      <c r="D24" s="198">
        <f>B24</f>
        <v>10311313</v>
      </c>
      <c r="E24" s="199">
        <f>D24/($D26)</f>
        <v>1.4227081908147402E-2</v>
      </c>
    </row>
    <row r="25" spans="1:5" ht="39" customHeight="1" thickBot="1">
      <c r="A25" s="211" t="s">
        <v>144</v>
      </c>
      <c r="B25" s="212">
        <f>B23+B24</f>
        <v>96108642</v>
      </c>
      <c r="C25" s="213"/>
      <c r="D25" s="212">
        <f>B25</f>
        <v>96108642</v>
      </c>
      <c r="E25" s="214">
        <f>D25/($D26)</f>
        <v>0.13260634429532064</v>
      </c>
    </row>
    <row r="26" spans="1:5" ht="33" thickTop="1" thickBot="1">
      <c r="A26" s="215" t="s">
        <v>145</v>
      </c>
      <c r="B26" s="216">
        <f>B22+B25</f>
        <v>410196539</v>
      </c>
      <c r="C26" s="217">
        <f>C22</f>
        <v>314570006</v>
      </c>
      <c r="D26" s="216">
        <f>B26+C26</f>
        <v>724766545</v>
      </c>
      <c r="E26" s="218">
        <f>IF(D26/($D26)=SUM(E25,E22),SUM(E22,E25),"ERROR")</f>
        <v>1</v>
      </c>
    </row>
    <row r="27" spans="1:5" ht="32.25" thickBot="1">
      <c r="A27" s="219" t="s">
        <v>104</v>
      </c>
      <c r="B27" s="220">
        <f>'Summary Federal Funds'!I39</f>
        <v>214350233</v>
      </c>
      <c r="C27" s="221"/>
      <c r="D27" s="220">
        <f>B27</f>
        <v>214350233</v>
      </c>
      <c r="E27" s="222"/>
    </row>
    <row r="28" spans="1:5" ht="31.5">
      <c r="A28" s="223" t="s">
        <v>105</v>
      </c>
      <c r="B28" s="224">
        <f>'Summary Federal Funds'!J39</f>
        <v>3517651</v>
      </c>
      <c r="C28" s="225"/>
      <c r="D28" s="224">
        <f>B28</f>
        <v>3517651</v>
      </c>
      <c r="E28" s="226"/>
    </row>
  </sheetData>
  <mergeCells count="1">
    <mergeCell ref="A1:E1"/>
  </mergeCells>
  <pageMargins left="0.7" right="0.7" top="0.75" bottom="0.75" header="0.3" footer="0.3"/>
  <pageSetup scale="79" orientation="landscape"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3" sqref="B3:E28"/>
    </sheetView>
  </sheetViews>
  <sheetFormatPr defaultRowHeight="15"/>
  <cols>
    <col min="1" max="1" width="22.7109375" customWidth="1"/>
    <col min="2" max="5" width="32.7109375" customWidth="1"/>
  </cols>
  <sheetData>
    <row r="1" spans="1:5" ht="18.75" thickBot="1">
      <c r="A1" s="499" t="s">
        <v>180</v>
      </c>
      <c r="B1" s="500"/>
      <c r="C1" s="500"/>
      <c r="D1" s="500"/>
      <c r="E1" s="556"/>
    </row>
    <row r="2" spans="1:5" ht="31.5" thickBot="1">
      <c r="A2" s="179" t="s">
        <v>135</v>
      </c>
      <c r="B2" s="180" t="s">
        <v>136</v>
      </c>
      <c r="C2" s="181" t="s">
        <v>137</v>
      </c>
      <c r="D2" s="182" t="s">
        <v>138</v>
      </c>
      <c r="E2" s="183" t="s">
        <v>139</v>
      </c>
    </row>
    <row r="3" spans="1:5" ht="24">
      <c r="A3" s="184" t="s">
        <v>74</v>
      </c>
      <c r="B3" s="185">
        <f>IF(SUM(B4:B7)='Federal Assistance'!B40,'Federal Assistance'!B40,"ERROR")</f>
        <v>12209056</v>
      </c>
      <c r="C3" s="185">
        <f>IF(SUM(C4:C6)='State Assistance'!B40,'State Assistance'!B40,"ERROR")</f>
        <v>7897855</v>
      </c>
      <c r="D3" s="186">
        <f>B3+C3</f>
        <v>20106911</v>
      </c>
      <c r="E3" s="187">
        <f>D3/($D26)</f>
        <v>0.57562226209986567</v>
      </c>
    </row>
    <row r="4" spans="1:5">
      <c r="A4" s="188" t="s">
        <v>62</v>
      </c>
      <c r="B4" s="189">
        <f>'Federal Assistance'!C40</f>
        <v>403513</v>
      </c>
      <c r="C4" s="190">
        <f>'State Assistance'!C40</f>
        <v>6442613</v>
      </c>
      <c r="D4" s="191">
        <f>B4+C4</f>
        <v>6846126</v>
      </c>
      <c r="E4" s="192">
        <f>D4/($D26)</f>
        <v>0.19599144466997964</v>
      </c>
    </row>
    <row r="5" spans="1:5">
      <c r="A5" s="188" t="s">
        <v>63</v>
      </c>
      <c r="B5" s="189">
        <f>'Federal Assistance'!D40</f>
        <v>0</v>
      </c>
      <c r="C5" s="190">
        <f>'State Assistance'!D40</f>
        <v>1017036</v>
      </c>
      <c r="D5" s="191">
        <f t="shared" ref="D5:D7" si="0">B5+C5</f>
        <v>1017036</v>
      </c>
      <c r="E5" s="192">
        <f>D5/($D26)</f>
        <v>2.9115788245991588E-2</v>
      </c>
    </row>
    <row r="6" spans="1:5" ht="19.5">
      <c r="A6" s="188" t="s">
        <v>75</v>
      </c>
      <c r="B6" s="189">
        <f>'Federal Assistance'!E40</f>
        <v>874310</v>
      </c>
      <c r="C6" s="190">
        <f>'State Assistance'!E40</f>
        <v>438206</v>
      </c>
      <c r="D6" s="191">
        <f t="shared" si="0"/>
        <v>1312516</v>
      </c>
      <c r="E6" s="192">
        <f>D6/($D26)</f>
        <v>3.7574813404319903E-2</v>
      </c>
    </row>
    <row r="7" spans="1:5" ht="19.5">
      <c r="A7" s="188" t="s">
        <v>76</v>
      </c>
      <c r="B7" s="189">
        <f>'Federal Assistance'!F40</f>
        <v>10931233</v>
      </c>
      <c r="C7" s="488"/>
      <c r="D7" s="194">
        <f t="shared" si="0"/>
        <v>10931233</v>
      </c>
      <c r="E7" s="192">
        <f>D7/($D26)</f>
        <v>0.31294021577957454</v>
      </c>
    </row>
    <row r="8" spans="1:5" ht="24">
      <c r="A8" s="195" t="s">
        <v>65</v>
      </c>
      <c r="B8" s="196">
        <f>IF(SUM(B9:B21)='Federal Non-Assistance'!B40,'Federal Non-Assistance'!B40,"ERROR")</f>
        <v>13652397</v>
      </c>
      <c r="C8" s="196">
        <f>IF(SUM(C9:C21)='State Non-Assistance'!B40,'State Non-Assistance'!B40,"ERROR")</f>
        <v>1171431</v>
      </c>
      <c r="D8" s="198">
        <f>B8+C8</f>
        <v>14823828</v>
      </c>
      <c r="E8" s="199">
        <f>D8/($D26)</f>
        <v>0.42437773790013433</v>
      </c>
    </row>
    <row r="9" spans="1:5" ht="19.5">
      <c r="A9" s="188" t="s">
        <v>78</v>
      </c>
      <c r="B9" s="200">
        <f>'Federal Non-Assistance'!C40</f>
        <v>4061520</v>
      </c>
      <c r="C9" s="200">
        <f>'State Non-Assistance'!C40</f>
        <v>74016</v>
      </c>
      <c r="D9" s="191">
        <f t="shared" ref="D9:D21" si="1">B9+C9</f>
        <v>4135536</v>
      </c>
      <c r="E9" s="192">
        <f>D9/($D26)</f>
        <v>0.11839245656955612</v>
      </c>
    </row>
    <row r="10" spans="1:5">
      <c r="A10" s="188" t="s">
        <v>63</v>
      </c>
      <c r="B10" s="200">
        <f>'Federal Non-Assistance'!D40</f>
        <v>0</v>
      </c>
      <c r="C10" s="200">
        <f>'State Non-Assistance'!D40</f>
        <v>0</v>
      </c>
      <c r="D10" s="191">
        <f t="shared" si="1"/>
        <v>0</v>
      </c>
      <c r="E10" s="192">
        <f>D10/($D26)</f>
        <v>0</v>
      </c>
    </row>
    <row r="11" spans="1:5">
      <c r="A11" s="188" t="s">
        <v>64</v>
      </c>
      <c r="B11" s="200">
        <f>'Federal Non-Assistance'!E40</f>
        <v>485212</v>
      </c>
      <c r="C11" s="200">
        <f>'State Non-Assistance'!E40</f>
        <v>29251</v>
      </c>
      <c r="D11" s="191">
        <f t="shared" si="1"/>
        <v>514463</v>
      </c>
      <c r="E11" s="192">
        <f>D11/($D26)</f>
        <v>1.4728088060203936E-2</v>
      </c>
    </row>
    <row r="12" spans="1:5" ht="19.5">
      <c r="A12" s="188" t="s">
        <v>79</v>
      </c>
      <c r="B12" s="200">
        <f>'Federal Non-Assistance'!F40</f>
        <v>0</v>
      </c>
      <c r="C12" s="200">
        <f>'State Non-Assistance'!F40</f>
        <v>0</v>
      </c>
      <c r="D12" s="191">
        <f t="shared" si="1"/>
        <v>0</v>
      </c>
      <c r="E12" s="192">
        <f>D12/($D26)</f>
        <v>0</v>
      </c>
    </row>
    <row r="13" spans="1:5">
      <c r="A13" s="188" t="s">
        <v>67</v>
      </c>
      <c r="B13" s="200">
        <f>'Federal Non-Assistance'!G40</f>
        <v>0</v>
      </c>
      <c r="C13" s="201">
        <f>'State Non-Assistance'!G40</f>
        <v>0</v>
      </c>
      <c r="D13" s="191">
        <f t="shared" si="1"/>
        <v>0</v>
      </c>
      <c r="E13" s="192">
        <f>D13/($D26)</f>
        <v>0</v>
      </c>
    </row>
    <row r="14" spans="1:5" ht="19.5">
      <c r="A14" s="188" t="s">
        <v>80</v>
      </c>
      <c r="B14" s="200">
        <f>'Federal Non-Assistance'!H40</f>
        <v>0</v>
      </c>
      <c r="C14" s="201">
        <f>'State Non-Assistance'!H40</f>
        <v>0</v>
      </c>
      <c r="D14" s="191">
        <f t="shared" si="1"/>
        <v>0</v>
      </c>
      <c r="E14" s="192">
        <f>D14/($D26)</f>
        <v>0</v>
      </c>
    </row>
    <row r="15" spans="1:5" ht="19.5">
      <c r="A15" s="188" t="s">
        <v>81</v>
      </c>
      <c r="B15" s="200">
        <f>'Federal Non-Assistance'!I40</f>
        <v>29872</v>
      </c>
      <c r="C15" s="201">
        <f>'State Non-Assistance'!I40</f>
        <v>10177</v>
      </c>
      <c r="D15" s="191">
        <f t="shared" si="1"/>
        <v>40049</v>
      </c>
      <c r="E15" s="192">
        <f>D15/($D26)</f>
        <v>1.1465259867533865E-3</v>
      </c>
    </row>
    <row r="16" spans="1:5" ht="19.5">
      <c r="A16" s="188" t="s">
        <v>82</v>
      </c>
      <c r="B16" s="200">
        <f>'Federal Non-Assistance'!J40</f>
        <v>0</v>
      </c>
      <c r="C16" s="200">
        <f>'State Non-Assistance'!J40</f>
        <v>0</v>
      </c>
      <c r="D16" s="191">
        <f t="shared" si="1"/>
        <v>0</v>
      </c>
      <c r="E16" s="192">
        <f>D16/($D26)</f>
        <v>0</v>
      </c>
    </row>
    <row r="17" spans="1:5" ht="29.25">
      <c r="A17" s="188" t="s">
        <v>140</v>
      </c>
      <c r="B17" s="200">
        <f>'Federal Non-Assistance'!K40</f>
        <v>1892762</v>
      </c>
      <c r="C17" s="200">
        <f>'State Non-Assistance'!K40</f>
        <v>1057987</v>
      </c>
      <c r="D17" s="194">
        <f t="shared" si="1"/>
        <v>2950749</v>
      </c>
      <c r="E17" s="192">
        <f>D17/($D26)</f>
        <v>8.4474279230107321E-2</v>
      </c>
    </row>
    <row r="18" spans="1:5">
      <c r="A18" s="188" t="s">
        <v>88</v>
      </c>
      <c r="B18" s="200">
        <f>'Federal Non-Assistance'!L40</f>
        <v>3489646</v>
      </c>
      <c r="C18" s="200">
        <f>'State Non-Assistance'!L40</f>
        <v>0</v>
      </c>
      <c r="D18" s="191">
        <f>B18+C18</f>
        <v>3489646</v>
      </c>
      <c r="E18" s="192">
        <f>D18/($D26)</f>
        <v>9.9901865803640744E-2</v>
      </c>
    </row>
    <row r="19" spans="1:5">
      <c r="A19" s="188" t="s">
        <v>68</v>
      </c>
      <c r="B19" s="200">
        <f>'Federal Non-Assistance'!M40</f>
        <v>662096</v>
      </c>
      <c r="C19" s="200">
        <f>'State Non-Assistance'!M40</f>
        <v>0</v>
      </c>
      <c r="D19" s="191">
        <f>B19+C19</f>
        <v>662096</v>
      </c>
      <c r="E19" s="192">
        <f>D19/($D26)</f>
        <v>1.8954537434779151E-2</v>
      </c>
    </row>
    <row r="20" spans="1:5" ht="19.5">
      <c r="A20" s="188" t="s">
        <v>141</v>
      </c>
      <c r="B20" s="200">
        <f>'Federal Non-Assistance'!N40</f>
        <v>2885497</v>
      </c>
      <c r="C20" s="483"/>
      <c r="D20" s="191">
        <f t="shared" si="1"/>
        <v>2885497</v>
      </c>
      <c r="E20" s="192">
        <f>D20/($D26)</f>
        <v>8.2606239736296452E-2</v>
      </c>
    </row>
    <row r="21" spans="1:5">
      <c r="A21" s="188" t="s">
        <v>69</v>
      </c>
      <c r="B21" s="200">
        <f>'Federal Non-Assistance'!O40</f>
        <v>145792</v>
      </c>
      <c r="C21" s="200">
        <f>'State Non-Assistance'!O40</f>
        <v>0</v>
      </c>
      <c r="D21" s="191">
        <f t="shared" si="1"/>
        <v>145792</v>
      </c>
      <c r="E21" s="192">
        <f>D21/($D26)</f>
        <v>4.1737450787972166E-3</v>
      </c>
    </row>
    <row r="22" spans="1:5" ht="39" thickBot="1">
      <c r="A22" s="203" t="s">
        <v>0</v>
      </c>
      <c r="B22" s="204">
        <f>B3+B8</f>
        <v>25861453</v>
      </c>
      <c r="C22" s="204">
        <f>C3+C8</f>
        <v>9069286</v>
      </c>
      <c r="D22" s="204">
        <f>B22+C22</f>
        <v>34930739</v>
      </c>
      <c r="E22" s="206">
        <f>D22/($D26)</f>
        <v>1</v>
      </c>
    </row>
    <row r="23" spans="1:5" ht="36">
      <c r="A23" s="195" t="s">
        <v>142</v>
      </c>
      <c r="B23" s="207">
        <f>'Summary Federal Funds'!E40</f>
        <v>0</v>
      </c>
      <c r="C23" s="481"/>
      <c r="D23" s="198">
        <f>B23</f>
        <v>0</v>
      </c>
      <c r="E23" s="187">
        <f>D23/($D26)</f>
        <v>0</v>
      </c>
    </row>
    <row r="24" spans="1:5" ht="36">
      <c r="A24" s="195" t="s">
        <v>143</v>
      </c>
      <c r="B24" s="209">
        <f>'Summary Federal Funds'!F40</f>
        <v>0</v>
      </c>
      <c r="C24" s="481"/>
      <c r="D24" s="198">
        <f>B24</f>
        <v>0</v>
      </c>
      <c r="E24" s="199">
        <f>D24/($D26)</f>
        <v>0</v>
      </c>
    </row>
    <row r="25" spans="1:5" ht="39" customHeight="1" thickBot="1">
      <c r="A25" s="211" t="s">
        <v>144</v>
      </c>
      <c r="B25" s="212">
        <f>B23+B24</f>
        <v>0</v>
      </c>
      <c r="C25" s="482"/>
      <c r="D25" s="212">
        <f>B25</f>
        <v>0</v>
      </c>
      <c r="E25" s="214">
        <f>D25/($D26)</f>
        <v>0</v>
      </c>
    </row>
    <row r="26" spans="1:5" ht="33" thickTop="1" thickBot="1">
      <c r="A26" s="215" t="s">
        <v>145</v>
      </c>
      <c r="B26" s="216">
        <f>B22+B25</f>
        <v>25861453</v>
      </c>
      <c r="C26" s="216">
        <f>C22</f>
        <v>9069286</v>
      </c>
      <c r="D26" s="216">
        <f>B26+C26</f>
        <v>34930739</v>
      </c>
      <c r="E26" s="218">
        <f>IF(D26/($D26)=SUM(E25,E22),SUM(E22,E25),"ERROR")</f>
        <v>1</v>
      </c>
    </row>
    <row r="27" spans="1:5" ht="32.25" thickBot="1">
      <c r="A27" s="219" t="s">
        <v>104</v>
      </c>
      <c r="B27" s="220">
        <f>'Summary Federal Funds'!I40</f>
        <v>4406929</v>
      </c>
      <c r="C27" s="484"/>
      <c r="D27" s="220">
        <f>B27</f>
        <v>4406929</v>
      </c>
      <c r="E27" s="222"/>
    </row>
    <row r="28" spans="1:5" ht="31.5">
      <c r="A28" s="223" t="s">
        <v>105</v>
      </c>
      <c r="B28" s="224">
        <f>'Summary Federal Funds'!J40</f>
        <v>16140737</v>
      </c>
      <c r="C28" s="485"/>
      <c r="D28" s="224">
        <f>B28</f>
        <v>16140737</v>
      </c>
      <c r="E28" s="226"/>
    </row>
  </sheetData>
  <mergeCells count="1">
    <mergeCell ref="A1:E1"/>
  </mergeCells>
  <pageMargins left="0.7" right="0.7" top="0.75" bottom="0.75" header="0.3" footer="0.3"/>
  <pageSetup scale="79" orientation="landscape"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3" sqref="B3:E28"/>
    </sheetView>
  </sheetViews>
  <sheetFormatPr defaultRowHeight="15"/>
  <cols>
    <col min="1" max="1" width="22.7109375" customWidth="1"/>
    <col min="2" max="5" width="32.7109375" customWidth="1"/>
  </cols>
  <sheetData>
    <row r="1" spans="1:5" ht="18.75" thickBot="1">
      <c r="A1" s="499" t="s">
        <v>181</v>
      </c>
      <c r="B1" s="500"/>
      <c r="C1" s="500"/>
      <c r="D1" s="500"/>
      <c r="E1" s="556"/>
    </row>
    <row r="2" spans="1:5" ht="31.5" thickBot="1">
      <c r="A2" s="179" t="s">
        <v>135</v>
      </c>
      <c r="B2" s="180" t="s">
        <v>136</v>
      </c>
      <c r="C2" s="181" t="s">
        <v>137</v>
      </c>
      <c r="D2" s="182" t="s">
        <v>138</v>
      </c>
      <c r="E2" s="183" t="s">
        <v>139</v>
      </c>
    </row>
    <row r="3" spans="1:5" ht="24">
      <c r="A3" s="184" t="s">
        <v>74</v>
      </c>
      <c r="B3" s="185">
        <f>IF(SUM(B4:B7)='Federal Assistance'!B41,'Federal Assistance'!B41,"ERROR")</f>
        <v>301334989</v>
      </c>
      <c r="C3" s="186">
        <f>IF(SUM(C4:C6)='State Assistance'!B41,'State Assistance'!B41,"ERROR")</f>
        <v>138792874</v>
      </c>
      <c r="D3" s="186">
        <f>B3+C3</f>
        <v>440127863</v>
      </c>
      <c r="E3" s="187">
        <f>D3/($D26)</f>
        <v>0.35760993309999173</v>
      </c>
    </row>
    <row r="4" spans="1:5">
      <c r="A4" s="188" t="s">
        <v>62</v>
      </c>
      <c r="B4" s="189">
        <f>'Federal Assistance'!C41</f>
        <v>301325624</v>
      </c>
      <c r="C4" s="194">
        <f>'State Assistance'!C41</f>
        <v>138792874</v>
      </c>
      <c r="D4" s="191">
        <f>B4+C4</f>
        <v>440118498</v>
      </c>
      <c r="E4" s="192">
        <f>D4/($D26)</f>
        <v>0.3576023239088793</v>
      </c>
    </row>
    <row r="5" spans="1:5">
      <c r="A5" s="188" t="s">
        <v>63</v>
      </c>
      <c r="B5" s="189">
        <f>'Federal Assistance'!D41</f>
        <v>0</v>
      </c>
      <c r="C5" s="194">
        <f>'State Assistance'!D41</f>
        <v>0</v>
      </c>
      <c r="D5" s="191">
        <f t="shared" ref="D5:D7" si="0">B5+C5</f>
        <v>0</v>
      </c>
      <c r="E5" s="192">
        <f>D5/($D26)</f>
        <v>0</v>
      </c>
    </row>
    <row r="6" spans="1:5" ht="19.5">
      <c r="A6" s="188" t="s">
        <v>75</v>
      </c>
      <c r="B6" s="189">
        <f>'Federal Assistance'!E41</f>
        <v>9365</v>
      </c>
      <c r="C6" s="194">
        <f>'State Assistance'!E41</f>
        <v>0</v>
      </c>
      <c r="D6" s="191">
        <f t="shared" si="0"/>
        <v>9365</v>
      </c>
      <c r="E6" s="192">
        <f>D6/($D26)</f>
        <v>7.6091911124504808E-6</v>
      </c>
    </row>
    <row r="7" spans="1:5" ht="19.5">
      <c r="A7" s="188" t="s">
        <v>76</v>
      </c>
      <c r="B7" s="189">
        <f>'Federal Assistance'!F41</f>
        <v>0</v>
      </c>
      <c r="C7" s="488"/>
      <c r="D7" s="194">
        <f t="shared" si="0"/>
        <v>0</v>
      </c>
      <c r="E7" s="192">
        <f>D7/($D26)</f>
        <v>0</v>
      </c>
    </row>
    <row r="8" spans="1:5" ht="24">
      <c r="A8" s="195" t="s">
        <v>65</v>
      </c>
      <c r="B8" s="196">
        <f>IF(SUM(B9:B21)='Federal Non-Assistance'!B41,'Federal Non-Assistance'!B41,"ERROR")</f>
        <v>416726655</v>
      </c>
      <c r="C8" s="196">
        <f>IF(SUM(C9:C21)='State Non-Assistance'!B41,'State Non-Assistance'!B41,"ERROR")</f>
        <v>330633268</v>
      </c>
      <c r="D8" s="198">
        <f>B8+C8</f>
        <v>747359923</v>
      </c>
      <c r="E8" s="199">
        <f>D8/($D26)</f>
        <v>0.60724020116319011</v>
      </c>
    </row>
    <row r="9" spans="1:5" ht="19.5">
      <c r="A9" s="188" t="s">
        <v>78</v>
      </c>
      <c r="B9" s="200">
        <f>'Federal Non-Assistance'!C41</f>
        <v>41828996</v>
      </c>
      <c r="C9" s="200">
        <f>'State Non-Assistance'!C41</f>
        <v>2340602</v>
      </c>
      <c r="D9" s="191">
        <f t="shared" ref="D9:D21" si="1">B9+C9</f>
        <v>44169598</v>
      </c>
      <c r="E9" s="192">
        <f>D9/($D26)</f>
        <v>3.5888404969792898E-2</v>
      </c>
    </row>
    <row r="10" spans="1:5">
      <c r="A10" s="188" t="s">
        <v>63</v>
      </c>
      <c r="B10" s="200">
        <f>'Federal Non-Assistance'!D41</f>
        <v>182744823</v>
      </c>
      <c r="C10" s="200">
        <f>'State Non-Assistance'!D41</f>
        <v>212250644</v>
      </c>
      <c r="D10" s="191">
        <f t="shared" si="1"/>
        <v>394995467</v>
      </c>
      <c r="E10" s="192">
        <f>D10/($D26)</f>
        <v>0.32093924153279518</v>
      </c>
    </row>
    <row r="11" spans="1:5">
      <c r="A11" s="188" t="s">
        <v>64</v>
      </c>
      <c r="B11" s="200">
        <f>'Federal Non-Assistance'!E41</f>
        <v>10358745</v>
      </c>
      <c r="C11" s="200">
        <f>'State Non-Assistance'!E41</f>
        <v>0</v>
      </c>
      <c r="D11" s="191">
        <f t="shared" si="1"/>
        <v>10358745</v>
      </c>
      <c r="E11" s="192">
        <f>D11/($D26)</f>
        <v>8.4166225723588742E-3</v>
      </c>
    </row>
    <row r="12" spans="1:5" ht="19.5">
      <c r="A12" s="188" t="s">
        <v>79</v>
      </c>
      <c r="B12" s="200">
        <f>'Federal Non-Assistance'!F41</f>
        <v>0</v>
      </c>
      <c r="C12" s="200">
        <f>'State Non-Assistance'!F41</f>
        <v>0</v>
      </c>
      <c r="D12" s="191">
        <f t="shared" si="1"/>
        <v>0</v>
      </c>
      <c r="E12" s="192">
        <f>D12/($D26)</f>
        <v>0</v>
      </c>
    </row>
    <row r="13" spans="1:5">
      <c r="A13" s="188" t="s">
        <v>67</v>
      </c>
      <c r="B13" s="200">
        <f>'Federal Non-Assistance'!G41</f>
        <v>0</v>
      </c>
      <c r="C13" s="200">
        <f>'State Non-Assistance'!G41</f>
        <v>0</v>
      </c>
      <c r="D13" s="191">
        <f t="shared" si="1"/>
        <v>0</v>
      </c>
      <c r="E13" s="192">
        <f>D13/($D26)</f>
        <v>0</v>
      </c>
    </row>
    <row r="14" spans="1:5" ht="19.5">
      <c r="A14" s="188" t="s">
        <v>80</v>
      </c>
      <c r="B14" s="200">
        <f>'Federal Non-Assistance'!H41</f>
        <v>0</v>
      </c>
      <c r="C14" s="201">
        <f>'State Non-Assistance'!H41</f>
        <v>0</v>
      </c>
      <c r="D14" s="191">
        <f t="shared" si="1"/>
        <v>0</v>
      </c>
      <c r="E14" s="192">
        <f>D14/($D26)</f>
        <v>0</v>
      </c>
    </row>
    <row r="15" spans="1:5" ht="19.5">
      <c r="A15" s="188" t="s">
        <v>81</v>
      </c>
      <c r="B15" s="200">
        <f>'Federal Non-Assistance'!I41</f>
        <v>16431195</v>
      </c>
      <c r="C15" s="201">
        <f>'State Non-Assistance'!I41</f>
        <v>33524908</v>
      </c>
      <c r="D15" s="191">
        <f t="shared" si="1"/>
        <v>49956103</v>
      </c>
      <c r="E15" s="192">
        <f>D15/($D26)</f>
        <v>4.059001975016132E-2</v>
      </c>
    </row>
    <row r="16" spans="1:5" ht="19.5">
      <c r="A16" s="188" t="s">
        <v>82</v>
      </c>
      <c r="B16" s="200">
        <f>'Federal Non-Assistance'!J41</f>
        <v>7089603</v>
      </c>
      <c r="C16" s="200">
        <f>'State Non-Assistance'!J41</f>
        <v>17268910</v>
      </c>
      <c r="D16" s="191">
        <f t="shared" si="1"/>
        <v>24358513</v>
      </c>
      <c r="E16" s="192">
        <f>D16/($D26)</f>
        <v>1.9791626335516229E-2</v>
      </c>
    </row>
    <row r="17" spans="1:5" ht="29.25">
      <c r="A17" s="188" t="s">
        <v>140</v>
      </c>
      <c r="B17" s="200">
        <f>'Federal Non-Assistance'!K41</f>
        <v>5721848</v>
      </c>
      <c r="C17" s="200">
        <f>'State Non-Assistance'!K41</f>
        <v>0</v>
      </c>
      <c r="D17" s="191">
        <f t="shared" si="1"/>
        <v>5721848</v>
      </c>
      <c r="E17" s="192">
        <f>D17/($D26)</f>
        <v>4.6490800799137803E-3</v>
      </c>
    </row>
    <row r="18" spans="1:5">
      <c r="A18" s="188" t="s">
        <v>88</v>
      </c>
      <c r="B18" s="200">
        <f>'Federal Non-Assistance'!L41</f>
        <v>98275587</v>
      </c>
      <c r="C18" s="200">
        <f>'State Non-Assistance'!L41</f>
        <v>54206055</v>
      </c>
      <c r="D18" s="191">
        <f>B18+C18</f>
        <v>152481642</v>
      </c>
      <c r="E18" s="192">
        <f>D18/($D26)</f>
        <v>0.12389342820269685</v>
      </c>
    </row>
    <row r="19" spans="1:5">
      <c r="A19" s="188" t="s">
        <v>68</v>
      </c>
      <c r="B19" s="200">
        <f>'Federal Non-Assistance'!M41</f>
        <v>0</v>
      </c>
      <c r="C19" s="200">
        <f>'State Non-Assistance'!M41</f>
        <v>1940130</v>
      </c>
      <c r="D19" s="191">
        <f>B19+C19</f>
        <v>1940130</v>
      </c>
      <c r="E19" s="192">
        <f>D19/($D26)</f>
        <v>1.576382269407213E-3</v>
      </c>
    </row>
    <row r="20" spans="1:5" ht="19.5">
      <c r="A20" s="188" t="s">
        <v>141</v>
      </c>
      <c r="B20" s="200">
        <f>'Federal Non-Assistance'!N41</f>
        <v>0</v>
      </c>
      <c r="C20" s="483"/>
      <c r="D20" s="191">
        <f t="shared" si="1"/>
        <v>0</v>
      </c>
      <c r="E20" s="192">
        <f>D20/($D26)</f>
        <v>0</v>
      </c>
    </row>
    <row r="21" spans="1:5">
      <c r="A21" s="188" t="s">
        <v>69</v>
      </c>
      <c r="B21" s="200">
        <f>'Federal Non-Assistance'!O41</f>
        <v>54275858</v>
      </c>
      <c r="C21" s="200">
        <f>'State Non-Assistance'!O41</f>
        <v>9102019</v>
      </c>
      <c r="D21" s="191">
        <f t="shared" si="1"/>
        <v>63377877</v>
      </c>
      <c r="E21" s="192">
        <f>D21/($D26)</f>
        <v>5.1495395450547751E-2</v>
      </c>
    </row>
    <row r="22" spans="1:5" ht="39" thickBot="1">
      <c r="A22" s="203" t="s">
        <v>0</v>
      </c>
      <c r="B22" s="204">
        <f>B3+B8</f>
        <v>718061644</v>
      </c>
      <c r="C22" s="204">
        <f>C3+C8</f>
        <v>469426142</v>
      </c>
      <c r="D22" s="204">
        <f>B22+C22</f>
        <v>1187487786</v>
      </c>
      <c r="E22" s="206">
        <f>D22/($D26)</f>
        <v>0.96485013426318189</v>
      </c>
    </row>
    <row r="23" spans="1:5" ht="36">
      <c r="A23" s="195" t="s">
        <v>142</v>
      </c>
      <c r="B23" s="207">
        <f>'Summary Federal Funds'!E41</f>
        <v>0</v>
      </c>
      <c r="C23" s="481"/>
      <c r="D23" s="198">
        <f>B23</f>
        <v>0</v>
      </c>
      <c r="E23" s="187">
        <f>D23/($D26)</f>
        <v>0</v>
      </c>
    </row>
    <row r="24" spans="1:5" ht="36">
      <c r="A24" s="195" t="s">
        <v>143</v>
      </c>
      <c r="B24" s="209">
        <f>'Summary Federal Funds'!F41</f>
        <v>43260642</v>
      </c>
      <c r="C24" s="481"/>
      <c r="D24" s="198">
        <f>B24</f>
        <v>43260642</v>
      </c>
      <c r="E24" s="199">
        <f>D24/($D26)</f>
        <v>3.5149865736818151E-2</v>
      </c>
    </row>
    <row r="25" spans="1:5" ht="39" customHeight="1" thickBot="1">
      <c r="A25" s="211" t="s">
        <v>144</v>
      </c>
      <c r="B25" s="212">
        <f>B23+B24</f>
        <v>43260642</v>
      </c>
      <c r="C25" s="482"/>
      <c r="D25" s="212">
        <f>B25</f>
        <v>43260642</v>
      </c>
      <c r="E25" s="214">
        <f>D25/($D26)</f>
        <v>3.5149865736818151E-2</v>
      </c>
    </row>
    <row r="26" spans="1:5" ht="33" thickTop="1" thickBot="1">
      <c r="A26" s="215" t="s">
        <v>145</v>
      </c>
      <c r="B26" s="216">
        <f>B22+B25</f>
        <v>761322286</v>
      </c>
      <c r="C26" s="216">
        <f>C22</f>
        <v>469426142</v>
      </c>
      <c r="D26" s="216">
        <f>B26+C26</f>
        <v>1230748428</v>
      </c>
      <c r="E26" s="218">
        <f>IF(D26/($D26)=SUM(E25,E22),SUM(E22,E25),"ERROR")</f>
        <v>1</v>
      </c>
    </row>
    <row r="27" spans="1:5" ht="32.25" thickBot="1">
      <c r="A27" s="219" t="s">
        <v>104</v>
      </c>
      <c r="B27" s="220">
        <f>'Summary Federal Funds'!I41</f>
        <v>31915625</v>
      </c>
      <c r="C27" s="221"/>
      <c r="D27" s="220">
        <f>B27</f>
        <v>31915625</v>
      </c>
      <c r="E27" s="222"/>
    </row>
    <row r="28" spans="1:5" ht="31.5">
      <c r="A28" s="223" t="s">
        <v>105</v>
      </c>
      <c r="B28" s="224">
        <f>'Summary Federal Funds'!J41</f>
        <v>1659280</v>
      </c>
      <c r="C28" s="225"/>
      <c r="D28" s="224">
        <f>B28</f>
        <v>1659280</v>
      </c>
      <c r="E28" s="226"/>
    </row>
  </sheetData>
  <mergeCells count="1">
    <mergeCell ref="A1:E1"/>
  </mergeCells>
  <pageMargins left="0.7" right="0.7" top="0.75" bottom="0.75" header="0.3" footer="0.3"/>
  <pageSetup scale="79" orientation="landscape"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16" sqref="B16"/>
    </sheetView>
  </sheetViews>
  <sheetFormatPr defaultRowHeight="15"/>
  <cols>
    <col min="1" max="1" width="22.7109375" customWidth="1"/>
    <col min="2" max="5" width="32.7109375" customWidth="1"/>
  </cols>
  <sheetData>
    <row r="1" spans="1:5" ht="18.75" thickBot="1">
      <c r="A1" s="499" t="s">
        <v>182</v>
      </c>
      <c r="B1" s="500"/>
      <c r="C1" s="500"/>
      <c r="D1" s="500"/>
      <c r="E1" s="556"/>
    </row>
    <row r="2" spans="1:5" ht="31.5" thickBot="1">
      <c r="A2" s="179" t="s">
        <v>135</v>
      </c>
      <c r="B2" s="180" t="s">
        <v>136</v>
      </c>
      <c r="C2" s="181" t="s">
        <v>137</v>
      </c>
      <c r="D2" s="182" t="s">
        <v>138</v>
      </c>
      <c r="E2" s="183" t="s">
        <v>139</v>
      </c>
    </row>
    <row r="3" spans="1:5" ht="24">
      <c r="A3" s="184" t="s">
        <v>74</v>
      </c>
      <c r="B3" s="185">
        <f>IF(SUM(B4:B7)='Federal Assistance'!B42,'Federal Assistance'!B42,"ERROR")</f>
        <v>34397702</v>
      </c>
      <c r="C3" s="185">
        <f>IF(SUM(C4:C6)='State Assistance'!B42,'State Assistance'!B42,"ERROR")</f>
        <v>33988612</v>
      </c>
      <c r="D3" s="186">
        <f>B3+C3</f>
        <v>68386314</v>
      </c>
      <c r="E3" s="187">
        <f>D3/($D26)</f>
        <v>0.31628475701967312</v>
      </c>
    </row>
    <row r="4" spans="1:5">
      <c r="A4" s="188" t="s">
        <v>62</v>
      </c>
      <c r="B4" s="189">
        <f>'Federal Assistance'!C42</f>
        <v>10834254</v>
      </c>
      <c r="C4" s="190">
        <f>'State Assistance'!C42</f>
        <v>10817623</v>
      </c>
      <c r="D4" s="191">
        <f>B4+C4</f>
        <v>21651877</v>
      </c>
      <c r="E4" s="192">
        <f>D4/($D26)</f>
        <v>0.10013931524317643</v>
      </c>
    </row>
    <row r="5" spans="1:5">
      <c r="A5" s="188" t="s">
        <v>63</v>
      </c>
      <c r="B5" s="189">
        <f>'Federal Assistance'!D42</f>
        <v>1179365</v>
      </c>
      <c r="C5" s="190">
        <f>'State Assistance'!D42</f>
        <v>10630233</v>
      </c>
      <c r="D5" s="191">
        <f t="shared" ref="D5:D7" si="0">B5+C5</f>
        <v>11809598</v>
      </c>
      <c r="E5" s="192">
        <f>D5/($D26)</f>
        <v>5.4619054829158034E-2</v>
      </c>
    </row>
    <row r="6" spans="1:5" ht="19.5">
      <c r="A6" s="188" t="s">
        <v>75</v>
      </c>
      <c r="B6" s="189">
        <f>'Federal Assistance'!E42</f>
        <v>13654945</v>
      </c>
      <c r="C6" s="190">
        <f>'State Assistance'!E42</f>
        <v>12540756</v>
      </c>
      <c r="D6" s="191">
        <f t="shared" si="0"/>
        <v>26195701</v>
      </c>
      <c r="E6" s="192">
        <f>D6/($D26)</f>
        <v>0.12115437199532364</v>
      </c>
    </row>
    <row r="7" spans="1:5" ht="19.5">
      <c r="A7" s="188" t="s">
        <v>76</v>
      </c>
      <c r="B7" s="189">
        <f>'Federal Assistance'!F42</f>
        <v>8729138</v>
      </c>
      <c r="C7" s="193"/>
      <c r="D7" s="194">
        <f t="shared" si="0"/>
        <v>8729138</v>
      </c>
      <c r="E7" s="192">
        <f>D7/($D26)</f>
        <v>4.0372014952015041E-2</v>
      </c>
    </row>
    <row r="8" spans="1:5" ht="24">
      <c r="A8" s="195" t="s">
        <v>65</v>
      </c>
      <c r="B8" s="196">
        <f>IF(SUM(B9:B21)='Federal Non-Assistance'!B42,'Federal Non-Assistance'!B42,"ERROR")</f>
        <v>78115698</v>
      </c>
      <c r="C8" s="197">
        <f>IF(SUM(C9:C21)='State Non-Assistance'!B42,'State Non-Assistance'!B42,"ERROR")</f>
        <v>26131102</v>
      </c>
      <c r="D8" s="198">
        <f>B8+C8</f>
        <v>104246800</v>
      </c>
      <c r="E8" s="199">
        <f>D8/($D26)</f>
        <v>0.48213848472778431</v>
      </c>
    </row>
    <row r="9" spans="1:5" ht="19.5">
      <c r="A9" s="188" t="s">
        <v>78</v>
      </c>
      <c r="B9" s="200">
        <f>'Federal Non-Assistance'!C42</f>
        <v>1058277</v>
      </c>
      <c r="C9" s="201">
        <f>'State Non-Assistance'!C42</f>
        <v>0</v>
      </c>
      <c r="D9" s="191">
        <f t="shared" ref="D9:D21" si="1">B9+C9</f>
        <v>1058277</v>
      </c>
      <c r="E9" s="192">
        <f>D9/($D26)</f>
        <v>4.8945010225950854E-3</v>
      </c>
    </row>
    <row r="10" spans="1:5">
      <c r="A10" s="188" t="s">
        <v>63</v>
      </c>
      <c r="B10" s="200">
        <f>'Federal Non-Assistance'!D42</f>
        <v>37322444</v>
      </c>
      <c r="C10" s="201">
        <f>'State Non-Assistance'!D42</f>
        <v>0</v>
      </c>
      <c r="D10" s="191">
        <f t="shared" si="1"/>
        <v>37322444</v>
      </c>
      <c r="E10" s="192">
        <f>D10/($D26)</f>
        <v>0.17261524187310867</v>
      </c>
    </row>
    <row r="11" spans="1:5">
      <c r="A11" s="188" t="s">
        <v>64</v>
      </c>
      <c r="B11" s="200">
        <f>'Federal Non-Assistance'!E42</f>
        <v>0</v>
      </c>
      <c r="C11" s="201">
        <f>'State Non-Assistance'!E42</f>
        <v>0</v>
      </c>
      <c r="D11" s="191">
        <f t="shared" si="1"/>
        <v>0</v>
      </c>
      <c r="E11" s="192">
        <f>D11/($D26)</f>
        <v>0</v>
      </c>
    </row>
    <row r="12" spans="1:5" ht="19.5">
      <c r="A12" s="188" t="s">
        <v>79</v>
      </c>
      <c r="B12" s="200">
        <f>'Federal Non-Assistance'!F42</f>
        <v>0</v>
      </c>
      <c r="C12" s="201">
        <f>'State Non-Assistance'!F42</f>
        <v>0</v>
      </c>
      <c r="D12" s="191">
        <f t="shared" si="1"/>
        <v>0</v>
      </c>
      <c r="E12" s="192">
        <f>D12/($D26)</f>
        <v>0</v>
      </c>
    </row>
    <row r="13" spans="1:5">
      <c r="A13" s="188" t="s">
        <v>67</v>
      </c>
      <c r="B13" s="200">
        <f>'Federal Non-Assistance'!G42</f>
        <v>0</v>
      </c>
      <c r="C13" s="201">
        <f>'State Non-Assistance'!G42</f>
        <v>0</v>
      </c>
      <c r="D13" s="191">
        <f t="shared" si="1"/>
        <v>0</v>
      </c>
      <c r="E13" s="192">
        <f>D13/($D26)</f>
        <v>0</v>
      </c>
    </row>
    <row r="14" spans="1:5" ht="19.5">
      <c r="A14" s="188" t="s">
        <v>80</v>
      </c>
      <c r="B14" s="200">
        <f>'Federal Non-Assistance'!H42</f>
        <v>0</v>
      </c>
      <c r="C14" s="201">
        <f>'State Non-Assistance'!H42</f>
        <v>0</v>
      </c>
      <c r="D14" s="191">
        <f t="shared" si="1"/>
        <v>0</v>
      </c>
      <c r="E14" s="192">
        <f>D14/($D26)</f>
        <v>0</v>
      </c>
    </row>
    <row r="15" spans="1:5" ht="19.5">
      <c r="A15" s="188" t="s">
        <v>81</v>
      </c>
      <c r="B15" s="200">
        <f>'Federal Non-Assistance'!I42</f>
        <v>4503933</v>
      </c>
      <c r="C15" s="201">
        <f>'State Non-Assistance'!I42</f>
        <v>201532</v>
      </c>
      <c r="D15" s="191">
        <f t="shared" si="1"/>
        <v>4705465</v>
      </c>
      <c r="E15" s="192">
        <f>D15/($D26)</f>
        <v>2.1762641779312395E-2</v>
      </c>
    </row>
    <row r="16" spans="1:5" ht="19.5">
      <c r="A16" s="188" t="s">
        <v>82</v>
      </c>
      <c r="B16" s="200">
        <f>'Federal Non-Assistance'!J42</f>
        <v>724584</v>
      </c>
      <c r="C16" s="201">
        <f>'State Non-Assistance'!J42</f>
        <v>705528</v>
      </c>
      <c r="D16" s="191">
        <f t="shared" si="1"/>
        <v>1430112</v>
      </c>
      <c r="E16" s="192">
        <f>D16/($D26)</f>
        <v>6.6142273208484202E-3</v>
      </c>
    </row>
    <row r="17" spans="1:5" ht="29.25">
      <c r="A17" s="188" t="s">
        <v>140</v>
      </c>
      <c r="B17" s="200">
        <f>'Federal Non-Assistance'!K42</f>
        <v>3709842</v>
      </c>
      <c r="C17" s="201">
        <f>'State Non-Assistance'!K42</f>
        <v>3740907</v>
      </c>
      <c r="D17" s="191">
        <f t="shared" si="1"/>
        <v>7450749</v>
      </c>
      <c r="E17" s="192">
        <f>D17/($D26)</f>
        <v>3.4459502190446654E-2</v>
      </c>
    </row>
    <row r="18" spans="1:5">
      <c r="A18" s="188" t="s">
        <v>88</v>
      </c>
      <c r="B18" s="200">
        <f>'Federal Non-Assistance'!L42</f>
        <v>11531668</v>
      </c>
      <c r="C18" s="201">
        <f>'State Non-Assistance'!L42</f>
        <v>9017957</v>
      </c>
      <c r="D18" s="191">
        <f>B18+C18</f>
        <v>20549625</v>
      </c>
      <c r="E18" s="192">
        <f>D18/($D26)</f>
        <v>9.5041431096438395E-2</v>
      </c>
    </row>
    <row r="19" spans="1:5">
      <c r="A19" s="188" t="s">
        <v>68</v>
      </c>
      <c r="B19" s="200">
        <f>'Federal Non-Assistance'!M42</f>
        <v>1020942</v>
      </c>
      <c r="C19" s="201">
        <f>'State Non-Assistance'!M42</f>
        <v>987493</v>
      </c>
      <c r="D19" s="191">
        <f>B19+C19</f>
        <v>2008435</v>
      </c>
      <c r="E19" s="192">
        <f>D19/($D26)</f>
        <v>9.2889547456060755E-3</v>
      </c>
    </row>
    <row r="20" spans="1:5" ht="19.5">
      <c r="A20" s="188" t="s">
        <v>141</v>
      </c>
      <c r="B20" s="200">
        <f>'Federal Non-Assistance'!N42</f>
        <v>0</v>
      </c>
      <c r="C20" s="202"/>
      <c r="D20" s="191">
        <f t="shared" si="1"/>
        <v>0</v>
      </c>
      <c r="E20" s="192">
        <f>D20/($D26)</f>
        <v>0</v>
      </c>
    </row>
    <row r="21" spans="1:5">
      <c r="A21" s="188" t="s">
        <v>69</v>
      </c>
      <c r="B21" s="200">
        <f>'Federal Non-Assistance'!O42</f>
        <v>18244008</v>
      </c>
      <c r="C21" s="201">
        <f>'State Non-Assistance'!O42</f>
        <v>11477685</v>
      </c>
      <c r="D21" s="191">
        <f t="shared" si="1"/>
        <v>29721693</v>
      </c>
      <c r="E21" s="192">
        <f>D21/($D26)</f>
        <v>0.13746198469942861</v>
      </c>
    </row>
    <row r="22" spans="1:5" ht="39" thickBot="1">
      <c r="A22" s="203" t="s">
        <v>0</v>
      </c>
      <c r="B22" s="204">
        <f>B3+B8</f>
        <v>112513400</v>
      </c>
      <c r="C22" s="205">
        <f>C3+C8</f>
        <v>60119714</v>
      </c>
      <c r="D22" s="204">
        <f>B22+C22</f>
        <v>172633114</v>
      </c>
      <c r="E22" s="206">
        <f>D22/($D26)</f>
        <v>0.79842324174745749</v>
      </c>
    </row>
    <row r="23" spans="1:5" ht="36">
      <c r="A23" s="195" t="s">
        <v>142</v>
      </c>
      <c r="B23" s="207">
        <f>'Summary Federal Funds'!E42</f>
        <v>29056288</v>
      </c>
      <c r="C23" s="208"/>
      <c r="D23" s="198">
        <f>B23</f>
        <v>29056288</v>
      </c>
      <c r="E23" s="187">
        <f>D23/($D26)</f>
        <v>0.13438450550169503</v>
      </c>
    </row>
    <row r="24" spans="1:5" ht="36">
      <c r="A24" s="195" t="s">
        <v>143</v>
      </c>
      <c r="B24" s="209">
        <f>'Summary Federal Funds'!F42</f>
        <v>14528144</v>
      </c>
      <c r="C24" s="210"/>
      <c r="D24" s="198">
        <f>B24</f>
        <v>14528144</v>
      </c>
      <c r="E24" s="199">
        <f>D24/($D26)</f>
        <v>6.7192252750847517E-2</v>
      </c>
    </row>
    <row r="25" spans="1:5" ht="39" customHeight="1" thickBot="1">
      <c r="A25" s="211" t="s">
        <v>144</v>
      </c>
      <c r="B25" s="212">
        <f>B23+B24</f>
        <v>43584432</v>
      </c>
      <c r="C25" s="213"/>
      <c r="D25" s="212">
        <f>B25</f>
        <v>43584432</v>
      </c>
      <c r="E25" s="214">
        <f>D25/($D26)</f>
        <v>0.20157675825254256</v>
      </c>
    </row>
    <row r="26" spans="1:5" ht="33" thickTop="1" thickBot="1">
      <c r="A26" s="215" t="s">
        <v>145</v>
      </c>
      <c r="B26" s="216">
        <f>B22+B25</f>
        <v>156097832</v>
      </c>
      <c r="C26" s="217">
        <f>C22</f>
        <v>60119714</v>
      </c>
      <c r="D26" s="216">
        <f>B26+C26</f>
        <v>216217546</v>
      </c>
      <c r="E26" s="218">
        <f>IF(D26/($D26)=SUM(E25,E22),SUM(E22,E25),"ERROR")</f>
        <v>1</v>
      </c>
    </row>
    <row r="27" spans="1:5" ht="32.25" thickBot="1">
      <c r="A27" s="219" t="s">
        <v>104</v>
      </c>
      <c r="B27" s="220">
        <f>'Summary Federal Funds'!I42</f>
        <v>33658530</v>
      </c>
      <c r="C27" s="221"/>
      <c r="D27" s="220">
        <f>B27</f>
        <v>33658530</v>
      </c>
      <c r="E27" s="222"/>
    </row>
    <row r="28" spans="1:5" ht="31.5">
      <c r="A28" s="223" t="s">
        <v>105</v>
      </c>
      <c r="B28" s="224">
        <f>'Summary Federal Funds'!J42</f>
        <v>6752604</v>
      </c>
      <c r="C28" s="225"/>
      <c r="D28" s="224">
        <f>B28</f>
        <v>6752604</v>
      </c>
      <c r="E28" s="226"/>
    </row>
  </sheetData>
  <mergeCells count="1">
    <mergeCell ref="A1:E1"/>
  </mergeCells>
  <pageMargins left="0.7" right="0.7" top="0.75" bottom="0.75" header="0.3" footer="0.3"/>
  <pageSetup scale="79" orientation="landscape"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19" sqref="C19"/>
    </sheetView>
  </sheetViews>
  <sheetFormatPr defaultRowHeight="15"/>
  <cols>
    <col min="1" max="1" width="22.7109375" customWidth="1"/>
    <col min="2" max="5" width="32.7109375" customWidth="1"/>
  </cols>
  <sheetData>
    <row r="1" spans="1:5" ht="18.75" thickBot="1">
      <c r="A1" s="499" t="s">
        <v>183</v>
      </c>
      <c r="B1" s="500"/>
      <c r="C1" s="500"/>
      <c r="D1" s="500"/>
      <c r="E1" s="556"/>
    </row>
    <row r="2" spans="1:5" ht="31.5" thickBot="1">
      <c r="A2" s="179" t="s">
        <v>135</v>
      </c>
      <c r="B2" s="180" t="s">
        <v>136</v>
      </c>
      <c r="C2" s="181" t="s">
        <v>137</v>
      </c>
      <c r="D2" s="182" t="s">
        <v>138</v>
      </c>
      <c r="E2" s="183" t="s">
        <v>139</v>
      </c>
    </row>
    <row r="3" spans="1:5" ht="24">
      <c r="A3" s="184" t="s">
        <v>74</v>
      </c>
      <c r="B3" s="185">
        <f>IF(SUM(B4:B7)='Federal Assistance'!B43,'Federal Assistance'!B43,"ERROR")</f>
        <v>104648310</v>
      </c>
      <c r="C3" s="185">
        <f>IF(SUM(C4:C6)='State Assistance'!B43,'State Assistance'!B43,"ERROR")</f>
        <v>96847839</v>
      </c>
      <c r="D3" s="186">
        <f>B3+C3</f>
        <v>201496149</v>
      </c>
      <c r="E3" s="187">
        <f>D3/($D26)</f>
        <v>0.58815698438193853</v>
      </c>
    </row>
    <row r="4" spans="1:5">
      <c r="A4" s="188" t="s">
        <v>62</v>
      </c>
      <c r="B4" s="189">
        <f>'Federal Assistance'!C43</f>
        <v>81859293</v>
      </c>
      <c r="C4" s="190">
        <f>'State Assistance'!C43</f>
        <v>80703581</v>
      </c>
      <c r="D4" s="191">
        <f>B4+C4</f>
        <v>162562874</v>
      </c>
      <c r="E4" s="192">
        <f>D4/($D26)</f>
        <v>0.47451273991495019</v>
      </c>
    </row>
    <row r="5" spans="1:5">
      <c r="A5" s="188" t="s">
        <v>63</v>
      </c>
      <c r="B5" s="189">
        <f>'Federal Assistance'!D43</f>
        <v>9015779</v>
      </c>
      <c r="C5" s="190">
        <f>'State Assistance'!D43</f>
        <v>13800780</v>
      </c>
      <c r="D5" s="191">
        <f t="shared" ref="D5:D7" si="0">B5+C5</f>
        <v>22816559</v>
      </c>
      <c r="E5" s="192">
        <f>D5/($D26)</f>
        <v>6.6600372275167297E-2</v>
      </c>
    </row>
    <row r="6" spans="1:5" ht="19.5">
      <c r="A6" s="188" t="s">
        <v>75</v>
      </c>
      <c r="B6" s="189">
        <f>'Federal Assistance'!E43</f>
        <v>3564989</v>
      </c>
      <c r="C6" s="190">
        <f>'State Assistance'!E43</f>
        <v>2343478</v>
      </c>
      <c r="D6" s="191">
        <f t="shared" si="0"/>
        <v>5908467</v>
      </c>
      <c r="E6" s="192">
        <f>D6/($D26)</f>
        <v>1.7246513892631266E-2</v>
      </c>
    </row>
    <row r="7" spans="1:5" ht="19.5">
      <c r="A7" s="188" t="s">
        <v>76</v>
      </c>
      <c r="B7" s="189">
        <f>'Federal Assistance'!F43</f>
        <v>10208249</v>
      </c>
      <c r="C7" s="193"/>
      <c r="D7" s="194">
        <f t="shared" si="0"/>
        <v>10208249</v>
      </c>
      <c r="E7" s="192">
        <f>D7/($D26)</f>
        <v>2.9797358299189829E-2</v>
      </c>
    </row>
    <row r="8" spans="1:5" ht="24">
      <c r="A8" s="195" t="s">
        <v>65</v>
      </c>
      <c r="B8" s="196">
        <f>IF(SUM(B9:B21)='Federal Non-Assistance'!B43,'Federal Non-Assistance'!B43,"ERROR")</f>
        <v>70490250</v>
      </c>
      <c r="C8" s="197">
        <f>IF(SUM(C9:C21)='State Non-Assistance'!B43,'State Non-Assistance'!B43,"ERROR")</f>
        <v>70602662</v>
      </c>
      <c r="D8" s="198">
        <f>B8+C8</f>
        <v>141092912</v>
      </c>
      <c r="E8" s="199">
        <f>D8/($D26)</f>
        <v>0.41184301561806141</v>
      </c>
    </row>
    <row r="9" spans="1:5" ht="19.5">
      <c r="A9" s="188" t="s">
        <v>78</v>
      </c>
      <c r="B9" s="200">
        <f>'Federal Non-Assistance'!C43</f>
        <v>19300002</v>
      </c>
      <c r="C9" s="201">
        <f>'State Non-Assistance'!C43</f>
        <v>25863956</v>
      </c>
      <c r="D9" s="191">
        <f t="shared" ref="D9:D21" si="1">B9+C9</f>
        <v>45163958</v>
      </c>
      <c r="E9" s="192">
        <f>D9/($D26)</f>
        <v>0.13183129043340938</v>
      </c>
    </row>
    <row r="10" spans="1:5">
      <c r="A10" s="188" t="s">
        <v>63</v>
      </c>
      <c r="B10" s="200">
        <f>'Federal Non-Assistance'!D43</f>
        <v>20583</v>
      </c>
      <c r="C10" s="201">
        <f>'State Non-Assistance'!D43</f>
        <v>55107</v>
      </c>
      <c r="D10" s="191">
        <f t="shared" si="1"/>
        <v>75690</v>
      </c>
      <c r="E10" s="192">
        <f>D10/($D26)</f>
        <v>2.2093525046907437E-4</v>
      </c>
    </row>
    <row r="11" spans="1:5">
      <c r="A11" s="188" t="s">
        <v>64</v>
      </c>
      <c r="B11" s="200">
        <f>'Federal Non-Assistance'!E43</f>
        <v>307026</v>
      </c>
      <c r="C11" s="201">
        <f>'State Non-Assistance'!E43</f>
        <v>192505</v>
      </c>
      <c r="D11" s="191">
        <f t="shared" si="1"/>
        <v>499531</v>
      </c>
      <c r="E11" s="192">
        <f>D11/($D26)</f>
        <v>1.4581055172686907E-3</v>
      </c>
    </row>
    <row r="12" spans="1:5" ht="19.5">
      <c r="A12" s="188" t="s">
        <v>79</v>
      </c>
      <c r="B12" s="200">
        <f>'Federal Non-Assistance'!F43</f>
        <v>0</v>
      </c>
      <c r="C12" s="201">
        <f>'State Non-Assistance'!F43</f>
        <v>0</v>
      </c>
      <c r="D12" s="191">
        <f t="shared" si="1"/>
        <v>0</v>
      </c>
      <c r="E12" s="192">
        <f>D12/($D26)</f>
        <v>0</v>
      </c>
    </row>
    <row r="13" spans="1:5">
      <c r="A13" s="188" t="s">
        <v>67</v>
      </c>
      <c r="B13" s="200">
        <f>'Federal Non-Assistance'!G43</f>
        <v>0</v>
      </c>
      <c r="C13" s="201">
        <f>'State Non-Assistance'!G43</f>
        <v>0</v>
      </c>
      <c r="D13" s="191">
        <f t="shared" si="1"/>
        <v>0</v>
      </c>
      <c r="E13" s="192">
        <f>D13/($D26)</f>
        <v>0</v>
      </c>
    </row>
    <row r="14" spans="1:5" ht="19.5">
      <c r="A14" s="188" t="s">
        <v>80</v>
      </c>
      <c r="B14" s="200">
        <f>'Federal Non-Assistance'!H43</f>
        <v>0</v>
      </c>
      <c r="C14" s="201">
        <f>'State Non-Assistance'!H43</f>
        <v>1591295</v>
      </c>
      <c r="D14" s="191">
        <f t="shared" si="1"/>
        <v>1591295</v>
      </c>
      <c r="E14" s="192">
        <f>D14/($D26)</f>
        <v>4.6449089628112792E-3</v>
      </c>
    </row>
    <row r="15" spans="1:5" ht="19.5">
      <c r="A15" s="188" t="s">
        <v>81</v>
      </c>
      <c r="B15" s="200">
        <f>'Federal Non-Assistance'!I43</f>
        <v>0</v>
      </c>
      <c r="C15" s="201">
        <f>'State Non-Assistance'!I43</f>
        <v>0</v>
      </c>
      <c r="D15" s="191">
        <f t="shared" si="1"/>
        <v>0</v>
      </c>
      <c r="E15" s="192">
        <f>D15/($D26)</f>
        <v>0</v>
      </c>
    </row>
    <row r="16" spans="1:5" ht="19.5">
      <c r="A16" s="188" t="s">
        <v>82</v>
      </c>
      <c r="B16" s="200">
        <f>'Federal Non-Assistance'!J43</f>
        <v>69430</v>
      </c>
      <c r="C16" s="201">
        <f>'State Non-Assistance'!J43</f>
        <v>0</v>
      </c>
      <c r="D16" s="191">
        <f t="shared" si="1"/>
        <v>69430</v>
      </c>
      <c r="E16" s="192">
        <f>D16/($D26)</f>
        <v>2.0266262967456511E-4</v>
      </c>
    </row>
    <row r="17" spans="1:5" ht="29.25">
      <c r="A17" s="188" t="s">
        <v>140</v>
      </c>
      <c r="B17" s="200">
        <f>'Federal Non-Assistance'!K43</f>
        <v>0</v>
      </c>
      <c r="C17" s="201">
        <f>'State Non-Assistance'!K43</f>
        <v>0</v>
      </c>
      <c r="D17" s="191">
        <f t="shared" si="1"/>
        <v>0</v>
      </c>
      <c r="E17" s="192">
        <f>D17/($D26)</f>
        <v>0</v>
      </c>
    </row>
    <row r="18" spans="1:5">
      <c r="A18" s="188" t="s">
        <v>88</v>
      </c>
      <c r="B18" s="200">
        <f>'Federal Non-Assistance'!L43</f>
        <v>17331337</v>
      </c>
      <c r="C18" s="201">
        <f>'State Non-Assistance'!L43</f>
        <v>2670600</v>
      </c>
      <c r="D18" s="191">
        <f>B18+C18</f>
        <v>20001937</v>
      </c>
      <c r="E18" s="192">
        <f>D18/($D26)</f>
        <v>5.8384634178380843E-2</v>
      </c>
    </row>
    <row r="19" spans="1:5">
      <c r="A19" s="188" t="s">
        <v>68</v>
      </c>
      <c r="B19" s="200">
        <f>'Federal Non-Assistance'!M43</f>
        <v>3968951</v>
      </c>
      <c r="C19" s="201">
        <f>'State Non-Assistance'!M43</f>
        <v>206541</v>
      </c>
      <c r="D19" s="191">
        <f>B19+C19</f>
        <v>4175492</v>
      </c>
      <c r="E19" s="192">
        <f>D19/($D26)</f>
        <v>1.2188048234266301E-2</v>
      </c>
    </row>
    <row r="20" spans="1:5" ht="19.5">
      <c r="A20" s="188" t="s">
        <v>141</v>
      </c>
      <c r="B20" s="200">
        <f>'Federal Non-Assistance'!N43</f>
        <v>0</v>
      </c>
      <c r="C20" s="202"/>
      <c r="D20" s="191">
        <f t="shared" si="1"/>
        <v>0</v>
      </c>
      <c r="E20" s="192">
        <f>D20/($D26)</f>
        <v>0</v>
      </c>
    </row>
    <row r="21" spans="1:5">
      <c r="A21" s="188" t="s">
        <v>69</v>
      </c>
      <c r="B21" s="200">
        <f>'Federal Non-Assistance'!O43</f>
        <v>29492921</v>
      </c>
      <c r="C21" s="201">
        <f>'State Non-Assistance'!O43</f>
        <v>40022658</v>
      </c>
      <c r="D21" s="191">
        <f t="shared" si="1"/>
        <v>69515579</v>
      </c>
      <c r="E21" s="192">
        <f>D21/($D26)</f>
        <v>0.20291243041178131</v>
      </c>
    </row>
    <row r="22" spans="1:5" ht="39" thickBot="1">
      <c r="A22" s="203" t="s">
        <v>0</v>
      </c>
      <c r="B22" s="204">
        <f>B3+B8</f>
        <v>175138560</v>
      </c>
      <c r="C22" s="205">
        <f>C3+C8</f>
        <v>167450501</v>
      </c>
      <c r="D22" s="204">
        <f>B22+C22</f>
        <v>342589061</v>
      </c>
      <c r="E22" s="206">
        <f>D22/($D26)</f>
        <v>1</v>
      </c>
    </row>
    <row r="23" spans="1:5" ht="36">
      <c r="A23" s="195" t="s">
        <v>142</v>
      </c>
      <c r="B23" s="207">
        <f>'Summary Federal Funds'!E43</f>
        <v>0</v>
      </c>
      <c r="C23" s="208"/>
      <c r="D23" s="198">
        <f>B23</f>
        <v>0</v>
      </c>
      <c r="E23" s="187">
        <f>D23/($D26)</f>
        <v>0</v>
      </c>
    </row>
    <row r="24" spans="1:5" ht="36">
      <c r="A24" s="195" t="s">
        <v>143</v>
      </c>
      <c r="B24" s="209">
        <f>'Summary Federal Funds'!F43</f>
        <v>0</v>
      </c>
      <c r="C24" s="210"/>
      <c r="D24" s="198">
        <f>B24</f>
        <v>0</v>
      </c>
      <c r="E24" s="199">
        <f>D24/($D26)</f>
        <v>0</v>
      </c>
    </row>
    <row r="25" spans="1:5" ht="39" customHeight="1" thickBot="1">
      <c r="A25" s="211" t="s">
        <v>144</v>
      </c>
      <c r="B25" s="212">
        <f>B23+B24</f>
        <v>0</v>
      </c>
      <c r="C25" s="213"/>
      <c r="D25" s="212">
        <f>B25</f>
        <v>0</v>
      </c>
      <c r="E25" s="214">
        <f>D25/($D26)</f>
        <v>0</v>
      </c>
    </row>
    <row r="26" spans="1:5" ht="33" thickTop="1" thickBot="1">
      <c r="A26" s="215" t="s">
        <v>145</v>
      </c>
      <c r="B26" s="216">
        <f>B22+B25</f>
        <v>175138560</v>
      </c>
      <c r="C26" s="217">
        <f>C22</f>
        <v>167450501</v>
      </c>
      <c r="D26" s="216">
        <f>B26+C26</f>
        <v>342589061</v>
      </c>
      <c r="E26" s="218">
        <f>IF(D26/($D26)=SUM(E25,E22),SUM(E22,E25),"ERROR")</f>
        <v>1</v>
      </c>
    </row>
    <row r="27" spans="1:5" ht="32.25" thickBot="1">
      <c r="A27" s="219" t="s">
        <v>104</v>
      </c>
      <c r="B27" s="220">
        <f>'Summary Federal Funds'!I43</f>
        <v>0</v>
      </c>
      <c r="C27" s="221"/>
      <c r="D27" s="220">
        <f>B27</f>
        <v>0</v>
      </c>
      <c r="E27" s="222"/>
    </row>
    <row r="28" spans="1:5" ht="31.5">
      <c r="A28" s="223" t="s">
        <v>105</v>
      </c>
      <c r="B28" s="224">
        <f>'Summary Federal Funds'!J43</f>
        <v>0</v>
      </c>
      <c r="C28" s="225"/>
      <c r="D28" s="224">
        <f>B28</f>
        <v>0</v>
      </c>
      <c r="E28" s="226"/>
    </row>
  </sheetData>
  <mergeCells count="1">
    <mergeCell ref="A1:E1"/>
  </mergeCells>
  <pageMargins left="0.7" right="0.7" top="0.75" bottom="0.75" header="0.3" footer="0.3"/>
  <pageSetup scale="79" orientation="landscape"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3" sqref="B3:E28"/>
    </sheetView>
  </sheetViews>
  <sheetFormatPr defaultRowHeight="15"/>
  <cols>
    <col min="1" max="1" width="22.7109375" customWidth="1"/>
    <col min="2" max="5" width="32.7109375" customWidth="1"/>
  </cols>
  <sheetData>
    <row r="1" spans="1:5" ht="18.75" thickBot="1">
      <c r="A1" s="499" t="s">
        <v>184</v>
      </c>
      <c r="B1" s="500"/>
      <c r="C1" s="500"/>
      <c r="D1" s="500"/>
      <c r="E1" s="556"/>
    </row>
    <row r="2" spans="1:5" ht="31.5" thickBot="1">
      <c r="A2" s="179" t="s">
        <v>135</v>
      </c>
      <c r="B2" s="180" t="s">
        <v>136</v>
      </c>
      <c r="C2" s="181" t="s">
        <v>137</v>
      </c>
      <c r="D2" s="182" t="s">
        <v>138</v>
      </c>
      <c r="E2" s="183" t="s">
        <v>139</v>
      </c>
    </row>
    <row r="3" spans="1:5" ht="24">
      <c r="A3" s="184" t="s">
        <v>74</v>
      </c>
      <c r="B3" s="185">
        <f>IF(SUM(B4:B7)='Federal Assistance'!B44,'Federal Assistance'!B44,"ERROR")</f>
        <v>170676171</v>
      </c>
      <c r="C3" s="185">
        <f>IF(SUM(C4:C6)='State Assistance'!B44,'State Assistance'!B44,"ERROR")</f>
        <v>30937034</v>
      </c>
      <c r="D3" s="186">
        <f>B3+C3</f>
        <v>201613205</v>
      </c>
      <c r="E3" s="187">
        <f>D3/($D26)</f>
        <v>0.17803786104568861</v>
      </c>
    </row>
    <row r="4" spans="1:5">
      <c r="A4" s="188" t="s">
        <v>62</v>
      </c>
      <c r="B4" s="189">
        <f>'Federal Assistance'!C44</f>
        <v>158280767</v>
      </c>
      <c r="C4" s="190">
        <f>'State Assistance'!C44</f>
        <v>30389773</v>
      </c>
      <c r="D4" s="191">
        <f>B4+C4</f>
        <v>188670540</v>
      </c>
      <c r="E4" s="192">
        <f>D4/($D26)</f>
        <v>0.16660862756452405</v>
      </c>
    </row>
    <row r="5" spans="1:5">
      <c r="A5" s="188" t="s">
        <v>63</v>
      </c>
      <c r="B5" s="189">
        <f>'Federal Assistance'!D44</f>
        <v>0</v>
      </c>
      <c r="C5" s="190">
        <f>'State Assistance'!D44</f>
        <v>0</v>
      </c>
      <c r="D5" s="191">
        <f t="shared" ref="D5:D7" si="0">B5+C5</f>
        <v>0</v>
      </c>
      <c r="E5" s="192">
        <f>D5/($D26)</f>
        <v>0</v>
      </c>
    </row>
    <row r="6" spans="1:5" ht="19.5">
      <c r="A6" s="188" t="s">
        <v>75</v>
      </c>
      <c r="B6" s="189">
        <f>'Federal Assistance'!E44</f>
        <v>12395404</v>
      </c>
      <c r="C6" s="190">
        <f>'State Assistance'!E44</f>
        <v>547261</v>
      </c>
      <c r="D6" s="194">
        <f t="shared" si="0"/>
        <v>12942665</v>
      </c>
      <c r="E6" s="192">
        <f>D6/($D26)</f>
        <v>1.1429233481164577E-2</v>
      </c>
    </row>
    <row r="7" spans="1:5" ht="19.5">
      <c r="A7" s="188" t="s">
        <v>76</v>
      </c>
      <c r="B7" s="189">
        <f>'Federal Assistance'!F44</f>
        <v>0</v>
      </c>
      <c r="C7" s="193"/>
      <c r="D7" s="194">
        <f t="shared" si="0"/>
        <v>0</v>
      </c>
      <c r="E7" s="192">
        <f>D7/($D26)</f>
        <v>0</v>
      </c>
    </row>
    <row r="8" spans="1:5" ht="24">
      <c r="A8" s="195" t="s">
        <v>65</v>
      </c>
      <c r="B8" s="196">
        <f>IF(SUM(B9:B21)='Federal Non-Assistance'!B44,'Federal Non-Assistance'!B44,"ERROR")</f>
        <v>354532037</v>
      </c>
      <c r="C8" s="196">
        <f>IF(SUM(C9:C21)='State Non-Assistance'!B44,'State Non-Assistance'!B44,"ERROR")</f>
        <v>387009345</v>
      </c>
      <c r="D8" s="198">
        <f>B8+C8</f>
        <v>741541382</v>
      </c>
      <c r="E8" s="199">
        <f>D8/($D26)</f>
        <v>0.65483032982955602</v>
      </c>
    </row>
    <row r="9" spans="1:5" ht="19.5">
      <c r="A9" s="188" t="s">
        <v>78</v>
      </c>
      <c r="B9" s="200">
        <f>'Federal Non-Assistance'!C44</f>
        <v>132832585</v>
      </c>
      <c r="C9" s="200">
        <f>'State Non-Assistance'!C44</f>
        <v>16348627</v>
      </c>
      <c r="D9" s="191">
        <f t="shared" ref="D9:D21" si="1">B9+C9</f>
        <v>149181212</v>
      </c>
      <c r="E9" s="192">
        <f>D9/($D26)</f>
        <v>0.13173692612387872</v>
      </c>
    </row>
    <row r="10" spans="1:5">
      <c r="A10" s="188" t="s">
        <v>63</v>
      </c>
      <c r="B10" s="200">
        <f>'Federal Non-Assistance'!D44</f>
        <v>29472059</v>
      </c>
      <c r="C10" s="200">
        <f>'State Non-Assistance'!D44</f>
        <v>281527070</v>
      </c>
      <c r="D10" s="191">
        <f t="shared" si="1"/>
        <v>310999129</v>
      </c>
      <c r="E10" s="192">
        <f>D10/($D26)</f>
        <v>0.27463290271206287</v>
      </c>
    </row>
    <row r="11" spans="1:5">
      <c r="A11" s="188" t="s">
        <v>64</v>
      </c>
      <c r="B11" s="200">
        <f>'Federal Non-Assistance'!E44</f>
        <v>10005867</v>
      </c>
      <c r="C11" s="200">
        <f>'State Non-Assistance'!E44</f>
        <v>856536</v>
      </c>
      <c r="D11" s="191">
        <f t="shared" si="1"/>
        <v>10862403</v>
      </c>
      <c r="E11" s="192">
        <f>D11/($D26)</f>
        <v>9.5922238622032276E-3</v>
      </c>
    </row>
    <row r="12" spans="1:5" ht="19.5">
      <c r="A12" s="188" t="s">
        <v>79</v>
      </c>
      <c r="B12" s="200">
        <f>'Federal Non-Assistance'!F44</f>
        <v>0</v>
      </c>
      <c r="C12" s="200">
        <f>'State Non-Assistance'!F44</f>
        <v>0</v>
      </c>
      <c r="D12" s="191">
        <f t="shared" si="1"/>
        <v>0</v>
      </c>
      <c r="E12" s="192">
        <f>D12/($D26)</f>
        <v>0</v>
      </c>
    </row>
    <row r="13" spans="1:5">
      <c r="A13" s="188" t="s">
        <v>67</v>
      </c>
      <c r="B13" s="200">
        <f>'Federal Non-Assistance'!G44</f>
        <v>0</v>
      </c>
      <c r="C13" s="200">
        <f>'State Non-Assistance'!G44</f>
        <v>0</v>
      </c>
      <c r="D13" s="191">
        <f t="shared" si="1"/>
        <v>0</v>
      </c>
      <c r="E13" s="192">
        <f>D13/($D26)</f>
        <v>0</v>
      </c>
    </row>
    <row r="14" spans="1:5" ht="19.5">
      <c r="A14" s="188" t="s">
        <v>80</v>
      </c>
      <c r="B14" s="200">
        <f>'Federal Non-Assistance'!H44</f>
        <v>0</v>
      </c>
      <c r="C14" s="200">
        <f>'State Non-Assistance'!H44</f>
        <v>0</v>
      </c>
      <c r="D14" s="191">
        <f t="shared" si="1"/>
        <v>0</v>
      </c>
      <c r="E14" s="192">
        <f>D14/($D26)</f>
        <v>0</v>
      </c>
    </row>
    <row r="15" spans="1:5" ht="19.5">
      <c r="A15" s="188" t="s">
        <v>81</v>
      </c>
      <c r="B15" s="200">
        <f>'Federal Non-Assistance'!I44</f>
        <v>36488187</v>
      </c>
      <c r="C15" s="200">
        <f>'State Non-Assistance'!I44</f>
        <v>9122706</v>
      </c>
      <c r="D15" s="191">
        <f t="shared" si="1"/>
        <v>45610893</v>
      </c>
      <c r="E15" s="192">
        <f>D15/($D26)</f>
        <v>4.0277450230027205E-2</v>
      </c>
    </row>
    <row r="16" spans="1:5" ht="19.5">
      <c r="A16" s="188" t="s">
        <v>82</v>
      </c>
      <c r="B16" s="200">
        <f>'Federal Non-Assistance'!J44</f>
        <v>28858690</v>
      </c>
      <c r="C16" s="200">
        <f>'State Non-Assistance'!J44</f>
        <v>53279430</v>
      </c>
      <c r="D16" s="191">
        <f t="shared" si="1"/>
        <v>82138120</v>
      </c>
      <c r="E16" s="192">
        <f>D16/($D26)</f>
        <v>7.2533419599743465E-2</v>
      </c>
    </row>
    <row r="17" spans="1:5" ht="29.25">
      <c r="A17" s="188" t="s">
        <v>140</v>
      </c>
      <c r="B17" s="200">
        <f>'Federal Non-Assistance'!K44</f>
        <v>2175542</v>
      </c>
      <c r="C17" s="200">
        <f>'State Non-Assistance'!K44</f>
        <v>0</v>
      </c>
      <c r="D17" s="191">
        <f t="shared" si="1"/>
        <v>2175542</v>
      </c>
      <c r="E17" s="192">
        <f>D17/($D26)</f>
        <v>1.9211481921288811E-3</v>
      </c>
    </row>
    <row r="18" spans="1:5">
      <c r="A18" s="188" t="s">
        <v>88</v>
      </c>
      <c r="B18" s="200">
        <f>'Federal Non-Assistance'!L44</f>
        <v>44895684</v>
      </c>
      <c r="C18" s="200">
        <f>'State Non-Assistance'!L44</f>
        <v>22750304</v>
      </c>
      <c r="D18" s="191">
        <f>B18+C18</f>
        <v>67645988</v>
      </c>
      <c r="E18" s="192">
        <f>D18/($D26)</f>
        <v>5.973590376603715E-2</v>
      </c>
    </row>
    <row r="19" spans="1:5">
      <c r="A19" s="188" t="s">
        <v>68</v>
      </c>
      <c r="B19" s="200">
        <f>'Federal Non-Assistance'!M44</f>
        <v>9652851</v>
      </c>
      <c r="C19" s="200">
        <f>'State Non-Assistance'!M44</f>
        <v>3124672</v>
      </c>
      <c r="D19" s="191">
        <f>B19+C19</f>
        <v>12777523</v>
      </c>
      <c r="E19" s="192">
        <f>D19/($D26)</f>
        <v>1.1283402118338877E-2</v>
      </c>
    </row>
    <row r="20" spans="1:5" ht="19.5">
      <c r="A20" s="188" t="s">
        <v>141</v>
      </c>
      <c r="B20" s="200">
        <f>'Federal Non-Assistance'!N44</f>
        <v>60390781</v>
      </c>
      <c r="C20" s="483"/>
      <c r="D20" s="191">
        <f t="shared" si="1"/>
        <v>60390781</v>
      </c>
      <c r="E20" s="192">
        <f>D20/($D26)</f>
        <v>5.3329073738590742E-2</v>
      </c>
    </row>
    <row r="21" spans="1:5">
      <c r="A21" s="188" t="s">
        <v>69</v>
      </c>
      <c r="B21" s="200">
        <f>'Federal Non-Assistance'!O44</f>
        <v>-240209</v>
      </c>
      <c r="C21" s="200">
        <f>'State Non-Assistance'!O44</f>
        <v>0</v>
      </c>
      <c r="D21" s="191">
        <f t="shared" si="1"/>
        <v>-240209</v>
      </c>
      <c r="E21" s="192">
        <f>D21/($D26)</f>
        <v>-2.121205134550776E-4</v>
      </c>
    </row>
    <row r="22" spans="1:5" ht="39" thickBot="1">
      <c r="A22" s="203" t="s">
        <v>0</v>
      </c>
      <c r="B22" s="204">
        <f>B3+B8</f>
        <v>525208208</v>
      </c>
      <c r="C22" s="204">
        <f>C3+C8</f>
        <v>417946379</v>
      </c>
      <c r="D22" s="204">
        <f>B22+C22</f>
        <v>943154587</v>
      </c>
      <c r="E22" s="206">
        <f>D22/($D26)</f>
        <v>0.83286819087524466</v>
      </c>
    </row>
    <row r="23" spans="1:5" ht="36">
      <c r="A23" s="195" t="s">
        <v>142</v>
      </c>
      <c r="B23" s="207">
        <f>'Summary Federal Funds'!E44</f>
        <v>158286000</v>
      </c>
      <c r="C23" s="481"/>
      <c r="D23" s="198">
        <f>B23</f>
        <v>158286000</v>
      </c>
      <c r="E23" s="187">
        <f>D23/($D26)</f>
        <v>0.13977705911414814</v>
      </c>
    </row>
    <row r="24" spans="1:5" ht="36">
      <c r="A24" s="195" t="s">
        <v>143</v>
      </c>
      <c r="B24" s="209">
        <f>'Summary Federal Funds'!F44</f>
        <v>30977000</v>
      </c>
      <c r="C24" s="481"/>
      <c r="D24" s="198">
        <f>B24</f>
        <v>30977000</v>
      </c>
      <c r="E24" s="199">
        <f>D24/($D26)</f>
        <v>2.7354750010607172E-2</v>
      </c>
    </row>
    <row r="25" spans="1:5" ht="39" customHeight="1" thickBot="1">
      <c r="A25" s="211" t="s">
        <v>144</v>
      </c>
      <c r="B25" s="212">
        <f>B23+B24</f>
        <v>189263000</v>
      </c>
      <c r="C25" s="482"/>
      <c r="D25" s="212">
        <f>B25</f>
        <v>189263000</v>
      </c>
      <c r="E25" s="214">
        <f>D25/($D26)</f>
        <v>0.16713180912475531</v>
      </c>
    </row>
    <row r="26" spans="1:5" ht="33" thickTop="1" thickBot="1">
      <c r="A26" s="215" t="s">
        <v>145</v>
      </c>
      <c r="B26" s="216">
        <f>B22+B25</f>
        <v>714471208</v>
      </c>
      <c r="C26" s="216">
        <f>C22</f>
        <v>417946379</v>
      </c>
      <c r="D26" s="216">
        <f>B26+C26</f>
        <v>1132417587</v>
      </c>
      <c r="E26" s="218">
        <f>IF(D26/($D26)=SUM(E25,E22),SUM(E22,E25),"ERROR")</f>
        <v>1</v>
      </c>
    </row>
    <row r="27" spans="1:5" ht="32.25" thickBot="1">
      <c r="A27" s="219" t="s">
        <v>104</v>
      </c>
      <c r="B27" s="220">
        <f>'Summary Federal Funds'!I44</f>
        <v>49595662</v>
      </c>
      <c r="C27" s="484"/>
      <c r="D27" s="220">
        <f>B27</f>
        <v>49595662</v>
      </c>
      <c r="E27" s="222"/>
    </row>
    <row r="28" spans="1:5" ht="31.5">
      <c r="A28" s="223" t="s">
        <v>105</v>
      </c>
      <c r="B28" s="224">
        <f>'Summary Federal Funds'!J44</f>
        <v>188156475</v>
      </c>
      <c r="C28" s="485"/>
      <c r="D28" s="224">
        <f>B28</f>
        <v>188156475</v>
      </c>
      <c r="E28" s="226"/>
    </row>
  </sheetData>
  <mergeCells count="1">
    <mergeCell ref="A1:E1"/>
  </mergeCells>
  <pageMargins left="0.7" right="0.7" top="0.75" bottom="0.75" header="0.3" footer="0.3"/>
  <pageSetup scale="79" orientation="landscape"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3" sqref="B3:E28"/>
    </sheetView>
  </sheetViews>
  <sheetFormatPr defaultRowHeight="15"/>
  <cols>
    <col min="1" max="1" width="22.7109375" customWidth="1"/>
    <col min="2" max="5" width="32.7109375" customWidth="1"/>
  </cols>
  <sheetData>
    <row r="1" spans="1:5" ht="18.75" thickBot="1">
      <c r="A1" s="499" t="s">
        <v>185</v>
      </c>
      <c r="B1" s="500"/>
      <c r="C1" s="500"/>
      <c r="D1" s="500"/>
      <c r="E1" s="556"/>
    </row>
    <row r="2" spans="1:5" ht="31.5" thickBot="1">
      <c r="A2" s="179" t="s">
        <v>135</v>
      </c>
      <c r="B2" s="180" t="s">
        <v>136</v>
      </c>
      <c r="C2" s="181" t="s">
        <v>137</v>
      </c>
      <c r="D2" s="182" t="s">
        <v>138</v>
      </c>
      <c r="E2" s="183" t="s">
        <v>139</v>
      </c>
    </row>
    <row r="3" spans="1:5" ht="24">
      <c r="A3" s="486" t="s">
        <v>74</v>
      </c>
      <c r="B3" s="185">
        <f>IF(SUM(B4:B7)='Federal Assistance'!B45,'Federal Assistance'!B45,"ERROR")</f>
        <v>34391609</v>
      </c>
      <c r="C3" s="185">
        <f>IF(SUM(C4:C6)='State Assistance'!B45,'State Assistance'!B45,"ERROR")</f>
        <v>1376232</v>
      </c>
      <c r="D3" s="186">
        <f>B3+C3</f>
        <v>35767841</v>
      </c>
      <c r="E3" s="187">
        <f>D3/($D26)</f>
        <v>0.22460730956742411</v>
      </c>
    </row>
    <row r="4" spans="1:5">
      <c r="A4" s="188" t="s">
        <v>62</v>
      </c>
      <c r="B4" s="189">
        <f>'Federal Assistance'!C45</f>
        <v>35216417</v>
      </c>
      <c r="C4" s="190">
        <f>'State Assistance'!C45</f>
        <v>459807</v>
      </c>
      <c r="D4" s="191">
        <f>B4+C4</f>
        <v>35676224</v>
      </c>
      <c r="E4" s="192">
        <f>D4/($D26)</f>
        <v>0.22403199254226067</v>
      </c>
    </row>
    <row r="5" spans="1:5">
      <c r="A5" s="188" t="s">
        <v>63</v>
      </c>
      <c r="B5" s="189">
        <f>'Federal Assistance'!D45</f>
        <v>-949854</v>
      </c>
      <c r="C5" s="190">
        <f>'State Assistance'!D45</f>
        <v>916425</v>
      </c>
      <c r="D5" s="191">
        <f t="shared" ref="D5:D7" si="0">B5+C5</f>
        <v>-33429</v>
      </c>
      <c r="E5" s="192">
        <f>D5/($D26)</f>
        <v>-2.0992035139972301E-4</v>
      </c>
    </row>
    <row r="6" spans="1:5" ht="19.5">
      <c r="A6" s="188" t="s">
        <v>75</v>
      </c>
      <c r="B6" s="189">
        <f>'Federal Assistance'!E45</f>
        <v>125046</v>
      </c>
      <c r="C6" s="190">
        <f>'State Assistance'!E45</f>
        <v>0</v>
      </c>
      <c r="D6" s="191">
        <f t="shared" si="0"/>
        <v>125046</v>
      </c>
      <c r="E6" s="192">
        <f>D6/($D26)</f>
        <v>7.8523737656315668E-4</v>
      </c>
    </row>
    <row r="7" spans="1:5" ht="19.5">
      <c r="A7" s="188" t="s">
        <v>76</v>
      </c>
      <c r="B7" s="189">
        <f>'Federal Assistance'!F45</f>
        <v>0</v>
      </c>
      <c r="C7" s="488"/>
      <c r="D7" s="194">
        <f t="shared" si="0"/>
        <v>0</v>
      </c>
      <c r="E7" s="192">
        <f>D7/($D26)</f>
        <v>0</v>
      </c>
    </row>
    <row r="8" spans="1:5" ht="24">
      <c r="A8" s="195" t="s">
        <v>65</v>
      </c>
      <c r="B8" s="196">
        <f>IF(SUM(B9:B21)='Federal Non-Assistance'!B45,'Federal Non-Assistance'!B45,"ERROR")</f>
        <v>40940002</v>
      </c>
      <c r="C8" s="196">
        <f>IF(SUM(C9:C21)='State Non-Assistance'!B45,'State Non-Assistance'!B45,"ERROR")</f>
        <v>63187919</v>
      </c>
      <c r="D8" s="198">
        <f>B8+C8</f>
        <v>104127921</v>
      </c>
      <c r="E8" s="199">
        <f>D8/($D26)</f>
        <v>0.65388045609628165</v>
      </c>
    </row>
    <row r="9" spans="1:5" ht="19.5">
      <c r="A9" s="188" t="s">
        <v>78</v>
      </c>
      <c r="B9" s="200">
        <f>'Federal Non-Assistance'!C45</f>
        <v>9343223</v>
      </c>
      <c r="C9" s="200">
        <f>'State Non-Assistance'!C45</f>
        <v>650775</v>
      </c>
      <c r="D9" s="194">
        <f t="shared" ref="D9:D21" si="1">B9+C9</f>
        <v>9993998</v>
      </c>
      <c r="E9" s="192">
        <f>D9/($D26)</f>
        <v>6.2758191152835235E-2</v>
      </c>
    </row>
    <row r="10" spans="1:5">
      <c r="A10" s="188" t="s">
        <v>63</v>
      </c>
      <c r="B10" s="200">
        <f>'Federal Non-Assistance'!D45</f>
        <v>7571638</v>
      </c>
      <c r="C10" s="200">
        <f>'State Non-Assistance'!D45</f>
        <v>5381874</v>
      </c>
      <c r="D10" s="191">
        <f t="shared" si="1"/>
        <v>12953512</v>
      </c>
      <c r="E10" s="192">
        <f>D10/($D26)</f>
        <v>8.134272012027069E-2</v>
      </c>
    </row>
    <row r="11" spans="1:5">
      <c r="A11" s="188" t="s">
        <v>64</v>
      </c>
      <c r="B11" s="200">
        <f>'Federal Non-Assistance'!E45</f>
        <v>3287584</v>
      </c>
      <c r="C11" s="200">
        <f>'State Non-Assistance'!E45</f>
        <v>0</v>
      </c>
      <c r="D11" s="191">
        <f t="shared" si="1"/>
        <v>3287584</v>
      </c>
      <c r="E11" s="192">
        <f>D11/($D26)</f>
        <v>2.0644673443300936E-2</v>
      </c>
    </row>
    <row r="12" spans="1:5" ht="19.5">
      <c r="A12" s="188" t="s">
        <v>79</v>
      </c>
      <c r="B12" s="200">
        <f>'Federal Non-Assistance'!F45</f>
        <v>0</v>
      </c>
      <c r="C12" s="200">
        <f>'State Non-Assistance'!F45</f>
        <v>0</v>
      </c>
      <c r="D12" s="191">
        <f t="shared" si="1"/>
        <v>0</v>
      </c>
      <c r="E12" s="192">
        <f>D12/($D26)</f>
        <v>0</v>
      </c>
    </row>
    <row r="13" spans="1:5">
      <c r="A13" s="188" t="s">
        <v>67</v>
      </c>
      <c r="B13" s="200">
        <f>'Federal Non-Assistance'!G45</f>
        <v>0</v>
      </c>
      <c r="C13" s="200">
        <f>'State Non-Assistance'!G45</f>
        <v>5085656</v>
      </c>
      <c r="D13" s="191">
        <f t="shared" si="1"/>
        <v>5085656</v>
      </c>
      <c r="E13" s="192">
        <f>D13/($D26)</f>
        <v>3.1935825020733784E-2</v>
      </c>
    </row>
    <row r="14" spans="1:5" ht="19.5">
      <c r="A14" s="188" t="s">
        <v>80</v>
      </c>
      <c r="B14" s="200">
        <f>'Federal Non-Assistance'!H45</f>
        <v>0</v>
      </c>
      <c r="C14" s="200">
        <f>'State Non-Assistance'!H45</f>
        <v>5085144</v>
      </c>
      <c r="D14" s="191">
        <f t="shared" si="1"/>
        <v>5085144</v>
      </c>
      <c r="E14" s="192">
        <f>D14/($D26)</f>
        <v>3.1932609871614261E-2</v>
      </c>
    </row>
    <row r="15" spans="1:5" ht="19.5">
      <c r="A15" s="188" t="s">
        <v>81</v>
      </c>
      <c r="B15" s="200">
        <f>'Federal Non-Assistance'!I45</f>
        <v>0</v>
      </c>
      <c r="C15" s="200">
        <f>'State Non-Assistance'!I45</f>
        <v>0</v>
      </c>
      <c r="D15" s="191">
        <f t="shared" si="1"/>
        <v>0</v>
      </c>
      <c r="E15" s="192">
        <f>D15/($D26)</f>
        <v>0</v>
      </c>
    </row>
    <row r="16" spans="1:5" ht="19.5">
      <c r="A16" s="188" t="s">
        <v>82</v>
      </c>
      <c r="B16" s="200">
        <f>'Federal Non-Assistance'!J45</f>
        <v>0</v>
      </c>
      <c r="C16" s="200">
        <f>'State Non-Assistance'!J45</f>
        <v>0</v>
      </c>
      <c r="D16" s="191">
        <f t="shared" si="1"/>
        <v>0</v>
      </c>
      <c r="E16" s="192">
        <f>D16/($D26)</f>
        <v>0</v>
      </c>
    </row>
    <row r="17" spans="1:5" ht="29.25">
      <c r="A17" s="188" t="s">
        <v>140</v>
      </c>
      <c r="B17" s="200">
        <f>'Federal Non-Assistance'!K45</f>
        <v>0</v>
      </c>
      <c r="C17" s="200">
        <f>'State Non-Assistance'!K45</f>
        <v>0</v>
      </c>
      <c r="D17" s="191">
        <f t="shared" si="1"/>
        <v>0</v>
      </c>
      <c r="E17" s="192">
        <f>D17/($D26)</f>
        <v>0</v>
      </c>
    </row>
    <row r="18" spans="1:5">
      <c r="A18" s="188" t="s">
        <v>88</v>
      </c>
      <c r="B18" s="200">
        <f>'Federal Non-Assistance'!L45</f>
        <v>8755018</v>
      </c>
      <c r="C18" s="200">
        <f>'State Non-Assistance'!L45</f>
        <v>2298062</v>
      </c>
      <c r="D18" s="191">
        <f>B18+C18</f>
        <v>11053080</v>
      </c>
      <c r="E18" s="192">
        <f>D18/($D26)</f>
        <v>6.9408789902457468E-2</v>
      </c>
    </row>
    <row r="19" spans="1:5">
      <c r="A19" s="188" t="s">
        <v>68</v>
      </c>
      <c r="B19" s="200">
        <f>'Federal Non-Assistance'!M45</f>
        <v>2257438</v>
      </c>
      <c r="C19" s="200">
        <f>'State Non-Assistance'!M45</f>
        <v>353411</v>
      </c>
      <c r="D19" s="191">
        <f>B19+C19</f>
        <v>2610849</v>
      </c>
      <c r="E19" s="192">
        <f>D19/($D26)</f>
        <v>1.6395056374154639E-2</v>
      </c>
    </row>
    <row r="20" spans="1:5" ht="19.5">
      <c r="A20" s="188" t="s">
        <v>141</v>
      </c>
      <c r="B20" s="200">
        <f>'Federal Non-Assistance'!N45</f>
        <v>805031</v>
      </c>
      <c r="C20" s="483"/>
      <c r="D20" s="191">
        <f t="shared" si="1"/>
        <v>805031</v>
      </c>
      <c r="E20" s="192">
        <f>D20/($D26)</f>
        <v>5.0552631071126989E-3</v>
      </c>
    </row>
    <row r="21" spans="1:5">
      <c r="A21" s="188" t="s">
        <v>69</v>
      </c>
      <c r="B21" s="200">
        <f>'Federal Non-Assistance'!O45</f>
        <v>8920070</v>
      </c>
      <c r="C21" s="200">
        <f>'State Non-Assistance'!O45</f>
        <v>44332997</v>
      </c>
      <c r="D21" s="191">
        <f t="shared" si="1"/>
        <v>53253067</v>
      </c>
      <c r="E21" s="192">
        <f>D21/($D26)</f>
        <v>0.33440732710380189</v>
      </c>
    </row>
    <row r="22" spans="1:5" ht="39" thickBot="1">
      <c r="A22" s="203" t="s">
        <v>0</v>
      </c>
      <c r="B22" s="204">
        <f>B3+B8</f>
        <v>75331611</v>
      </c>
      <c r="C22" s="204">
        <f>C3+C8</f>
        <v>64564151</v>
      </c>
      <c r="D22" s="204">
        <f>B22+C22</f>
        <v>139895762</v>
      </c>
      <c r="E22" s="206">
        <f>D22/($D26)</f>
        <v>0.87848776566370568</v>
      </c>
    </row>
    <row r="23" spans="1:5" ht="36">
      <c r="A23" s="195" t="s">
        <v>142</v>
      </c>
      <c r="B23" s="207">
        <f>'Summary Federal Funds'!E45</f>
        <v>11792679</v>
      </c>
      <c r="C23" s="481"/>
      <c r="D23" s="198">
        <f>B23</f>
        <v>11792679</v>
      </c>
      <c r="E23" s="187">
        <f>D23/($D26)</f>
        <v>7.4053166999435649E-2</v>
      </c>
    </row>
    <row r="24" spans="1:5" ht="36">
      <c r="A24" s="195" t="s">
        <v>143</v>
      </c>
      <c r="B24" s="209">
        <f>'Summary Federal Funds'!F45</f>
        <v>7557672</v>
      </c>
      <c r="C24" s="481"/>
      <c r="D24" s="198">
        <f>B24</f>
        <v>7557672</v>
      </c>
      <c r="E24" s="199">
        <f>D24/($D26)</f>
        <v>4.7459067336858639E-2</v>
      </c>
    </row>
    <row r="25" spans="1:5" ht="39" customHeight="1" thickBot="1">
      <c r="A25" s="211" t="s">
        <v>144</v>
      </c>
      <c r="B25" s="212">
        <f>B23+B24</f>
        <v>19350351</v>
      </c>
      <c r="C25" s="482"/>
      <c r="D25" s="212">
        <f>B25</f>
        <v>19350351</v>
      </c>
      <c r="E25" s="214">
        <f>D25/($D26)</f>
        <v>0.12151223433629428</v>
      </c>
    </row>
    <row r="26" spans="1:5" ht="33" thickTop="1" thickBot="1">
      <c r="A26" s="215" t="s">
        <v>145</v>
      </c>
      <c r="B26" s="216">
        <f>B22+B25</f>
        <v>94681962</v>
      </c>
      <c r="C26" s="216">
        <f>C22</f>
        <v>64564151</v>
      </c>
      <c r="D26" s="216">
        <f>B26+C26</f>
        <v>159246113</v>
      </c>
      <c r="E26" s="218">
        <f>IF(D26/($D26)=SUM(E25,E22),SUM(E22,E25),"ERROR")</f>
        <v>1</v>
      </c>
    </row>
    <row r="27" spans="1:5" ht="32.25" thickBot="1">
      <c r="A27" s="219" t="s">
        <v>104</v>
      </c>
      <c r="B27" s="220">
        <f>'Summary Federal Funds'!I45</f>
        <v>12812175</v>
      </c>
      <c r="C27" s="484"/>
      <c r="D27" s="220">
        <f>B27</f>
        <v>12812175</v>
      </c>
      <c r="E27" s="222"/>
    </row>
    <row r="28" spans="1:5" ht="31.5">
      <c r="A28" s="223" t="s">
        <v>105</v>
      </c>
      <c r="B28" s="224">
        <f>'Summary Federal Funds'!J45</f>
        <v>1921121</v>
      </c>
      <c r="C28" s="485"/>
      <c r="D28" s="224">
        <f>B28</f>
        <v>1921121</v>
      </c>
      <c r="E28" s="226"/>
    </row>
  </sheetData>
  <mergeCells count="1">
    <mergeCell ref="A1:E1"/>
  </mergeCells>
  <pageMargins left="0.7" right="0.7" top="0.75" bottom="0.75" header="0.3" footer="0.3"/>
  <pageSetup scale="79"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18" sqref="B18"/>
    </sheetView>
  </sheetViews>
  <sheetFormatPr defaultRowHeight="15"/>
  <cols>
    <col min="1" max="1" width="22.7109375" customWidth="1"/>
    <col min="2" max="5" width="32.7109375" customWidth="1"/>
  </cols>
  <sheetData>
    <row r="1" spans="1:5" ht="18.75" thickBot="1">
      <c r="A1" s="499" t="s">
        <v>186</v>
      </c>
      <c r="B1" s="500"/>
      <c r="C1" s="500"/>
      <c r="D1" s="500"/>
      <c r="E1" s="556"/>
    </row>
    <row r="2" spans="1:5" ht="31.5" thickBot="1">
      <c r="A2" s="179" t="s">
        <v>135</v>
      </c>
      <c r="B2" s="180" t="s">
        <v>136</v>
      </c>
      <c r="C2" s="181" t="s">
        <v>137</v>
      </c>
      <c r="D2" s="182" t="s">
        <v>138</v>
      </c>
      <c r="E2" s="183" t="s">
        <v>139</v>
      </c>
    </row>
    <row r="3" spans="1:5" ht="24">
      <c r="A3" s="184" t="s">
        <v>74</v>
      </c>
      <c r="B3" s="185">
        <f>IF(SUM(B4:B7)='Federal Assistance'!B46,'Federal Assistance'!B46,"ERROR")</f>
        <v>38018317</v>
      </c>
      <c r="C3" s="185">
        <f>IF(SUM(C4:C6)='State Assistance'!B46,'State Assistance'!B46,"ERROR")</f>
        <v>1240194</v>
      </c>
      <c r="D3" s="186">
        <f>B3+C3</f>
        <v>39258511</v>
      </c>
      <c r="E3" s="187">
        <f>D3/($D26)</f>
        <v>0.16530686855541404</v>
      </c>
    </row>
    <row r="4" spans="1:5">
      <c r="A4" s="188" t="s">
        <v>62</v>
      </c>
      <c r="B4" s="189">
        <f>'Federal Assistance'!C46</f>
        <v>36140779</v>
      </c>
      <c r="C4" s="190">
        <f>'State Assistance'!C46</f>
        <v>1240194</v>
      </c>
      <c r="D4" s="191">
        <f>B4+C4</f>
        <v>37380973</v>
      </c>
      <c r="E4" s="192">
        <f>D4/($D26)</f>
        <v>0.15740106878186189</v>
      </c>
    </row>
    <row r="5" spans="1:5">
      <c r="A5" s="188" t="s">
        <v>63</v>
      </c>
      <c r="B5" s="189">
        <f>'Federal Assistance'!D46</f>
        <v>0</v>
      </c>
      <c r="C5" s="190">
        <f>'State Assistance'!D46</f>
        <v>0</v>
      </c>
      <c r="D5" s="191">
        <f t="shared" ref="D5:D7" si="0">B5+C5</f>
        <v>0</v>
      </c>
      <c r="E5" s="192">
        <f>D5/($D26)</f>
        <v>0</v>
      </c>
    </row>
    <row r="6" spans="1:5" ht="19.5">
      <c r="A6" s="188" t="s">
        <v>75</v>
      </c>
      <c r="B6" s="189">
        <f>'Federal Assistance'!E46</f>
        <v>1877538</v>
      </c>
      <c r="C6" s="190">
        <f>'State Assistance'!E46</f>
        <v>0</v>
      </c>
      <c r="D6" s="191">
        <f t="shared" si="0"/>
        <v>1877538</v>
      </c>
      <c r="E6" s="192">
        <f>D6/($D26)</f>
        <v>7.9057997735521596E-3</v>
      </c>
    </row>
    <row r="7" spans="1:5" ht="19.5">
      <c r="A7" s="188" t="s">
        <v>76</v>
      </c>
      <c r="B7" s="189">
        <f>'Federal Assistance'!F46</f>
        <v>0</v>
      </c>
      <c r="C7" s="193"/>
      <c r="D7" s="194">
        <f t="shared" si="0"/>
        <v>0</v>
      </c>
      <c r="E7" s="192">
        <f>D7/($D26)</f>
        <v>0</v>
      </c>
    </row>
    <row r="8" spans="1:5" ht="24">
      <c r="A8" s="195" t="s">
        <v>65</v>
      </c>
      <c r="B8" s="196">
        <f>IF(SUM(B9:B21)='Federal Non-Assistance'!B46,'Federal Non-Assistance'!B46,"ERROR")</f>
        <v>66947897</v>
      </c>
      <c r="C8" s="197">
        <f>IF(SUM(C9:C21)='State Non-Assistance'!B46,'State Non-Assistance'!B46,"ERROR")</f>
        <v>131282278</v>
      </c>
      <c r="D8" s="198">
        <f>B8+C8</f>
        <v>198230175</v>
      </c>
      <c r="E8" s="199">
        <f>D8/($D26)</f>
        <v>0.8346931314445859</v>
      </c>
    </row>
    <row r="9" spans="1:5" ht="19.5">
      <c r="A9" s="188" t="s">
        <v>78</v>
      </c>
      <c r="B9" s="200">
        <f>'Federal Non-Assistance'!C46</f>
        <v>15318638</v>
      </c>
      <c r="C9" s="201">
        <f>'State Non-Assistance'!C46</f>
        <v>2000137</v>
      </c>
      <c r="D9" s="191">
        <f t="shared" ref="D9:D21" si="1">B9+C9</f>
        <v>17318775</v>
      </c>
      <c r="E9" s="192">
        <f>D9/($D26)</f>
        <v>7.292463187067362E-2</v>
      </c>
    </row>
    <row r="10" spans="1:5">
      <c r="A10" s="188" t="s">
        <v>63</v>
      </c>
      <c r="B10" s="200">
        <f>'Federal Non-Assistance'!D46</f>
        <v>11200000</v>
      </c>
      <c r="C10" s="201">
        <f>'State Non-Assistance'!D46</f>
        <v>4085268</v>
      </c>
      <c r="D10" s="191">
        <f t="shared" si="1"/>
        <v>15285268</v>
      </c>
      <c r="E10" s="192">
        <f>D10/($D26)</f>
        <v>6.4362089232326627E-2</v>
      </c>
    </row>
    <row r="11" spans="1:5">
      <c r="A11" s="188" t="s">
        <v>64</v>
      </c>
      <c r="B11" s="200">
        <f>'Federal Non-Assistance'!E46</f>
        <v>66798</v>
      </c>
      <c r="C11" s="201">
        <f>'State Non-Assistance'!E46</f>
        <v>0</v>
      </c>
      <c r="D11" s="191">
        <f t="shared" si="1"/>
        <v>66798</v>
      </c>
      <c r="E11" s="192">
        <f>D11/($D26)</f>
        <v>2.8126813586395436E-4</v>
      </c>
    </row>
    <row r="12" spans="1:5" ht="19.5">
      <c r="A12" s="188" t="s">
        <v>79</v>
      </c>
      <c r="B12" s="200">
        <f>'Federal Non-Assistance'!F46</f>
        <v>0</v>
      </c>
      <c r="C12" s="201">
        <f>'State Non-Assistance'!F46</f>
        <v>0</v>
      </c>
      <c r="D12" s="191">
        <f t="shared" si="1"/>
        <v>0</v>
      </c>
      <c r="E12" s="192">
        <f>D12/($D26)</f>
        <v>0</v>
      </c>
    </row>
    <row r="13" spans="1:5">
      <c r="A13" s="188" t="s">
        <v>67</v>
      </c>
      <c r="B13" s="200">
        <f>'Federal Non-Assistance'!G46</f>
        <v>0</v>
      </c>
      <c r="C13" s="201">
        <f>'State Non-Assistance'!G46</f>
        <v>0</v>
      </c>
      <c r="D13" s="191">
        <f t="shared" si="1"/>
        <v>0</v>
      </c>
      <c r="E13" s="192">
        <f>D13/($D26)</f>
        <v>0</v>
      </c>
    </row>
    <row r="14" spans="1:5" ht="19.5">
      <c r="A14" s="188" t="s">
        <v>80</v>
      </c>
      <c r="B14" s="200">
        <f>'Federal Non-Assistance'!H46</f>
        <v>0</v>
      </c>
      <c r="C14" s="201">
        <f>'State Non-Assistance'!H46</f>
        <v>0</v>
      </c>
      <c r="D14" s="191">
        <f t="shared" si="1"/>
        <v>0</v>
      </c>
      <c r="E14" s="192">
        <f>D14/($D26)</f>
        <v>0</v>
      </c>
    </row>
    <row r="15" spans="1:5" ht="19.5">
      <c r="A15" s="188" t="s">
        <v>81</v>
      </c>
      <c r="B15" s="200">
        <f>'Federal Non-Assistance'!I46</f>
        <v>0</v>
      </c>
      <c r="C15" s="201">
        <f>'State Non-Assistance'!I46</f>
        <v>0</v>
      </c>
      <c r="D15" s="191">
        <f t="shared" si="1"/>
        <v>0</v>
      </c>
      <c r="E15" s="192">
        <f>D15/($D26)</f>
        <v>0</v>
      </c>
    </row>
    <row r="16" spans="1:5" ht="19.5">
      <c r="A16" s="188" t="s">
        <v>82</v>
      </c>
      <c r="B16" s="200">
        <f>'Federal Non-Assistance'!J46</f>
        <v>156119</v>
      </c>
      <c r="C16" s="201">
        <f>'State Non-Assistance'!J46</f>
        <v>0</v>
      </c>
      <c r="D16" s="191">
        <f t="shared" si="1"/>
        <v>156119</v>
      </c>
      <c r="E16" s="192">
        <f>D16/($D26)</f>
        <v>6.5737447383072386E-4</v>
      </c>
    </row>
    <row r="17" spans="1:5" ht="29.25">
      <c r="A17" s="188" t="s">
        <v>140</v>
      </c>
      <c r="B17" s="200">
        <f>'Federal Non-Assistance'!K46</f>
        <v>0</v>
      </c>
      <c r="C17" s="201">
        <f>'State Non-Assistance'!K46</f>
        <v>0</v>
      </c>
      <c r="D17" s="191">
        <f t="shared" si="1"/>
        <v>0</v>
      </c>
      <c r="E17" s="192">
        <f>D17/($D26)</f>
        <v>0</v>
      </c>
    </row>
    <row r="18" spans="1:5">
      <c r="A18" s="188" t="s">
        <v>88</v>
      </c>
      <c r="B18" s="200">
        <f>'Federal Non-Assistance'!L46</f>
        <v>8160405</v>
      </c>
      <c r="C18" s="201">
        <f>'State Non-Assistance'!L46</f>
        <v>2459317</v>
      </c>
      <c r="D18" s="191">
        <f>B18+C18</f>
        <v>10619722</v>
      </c>
      <c r="E18" s="192">
        <f>D18/($D26)</f>
        <v>4.471674915915784E-2</v>
      </c>
    </row>
    <row r="19" spans="1:5">
      <c r="A19" s="188" t="s">
        <v>68</v>
      </c>
      <c r="B19" s="200">
        <f>'Federal Non-Assistance'!M46</f>
        <v>2684578</v>
      </c>
      <c r="C19" s="201">
        <f>'State Non-Assistance'!M46</f>
        <v>1214085</v>
      </c>
      <c r="D19" s="191">
        <f>B19+C19</f>
        <v>3898663</v>
      </c>
      <c r="E19" s="192">
        <f>D19/($D26)</f>
        <v>1.641620519134962E-2</v>
      </c>
    </row>
    <row r="20" spans="1:5" ht="19.5">
      <c r="A20" s="188" t="s">
        <v>141</v>
      </c>
      <c r="B20" s="200">
        <f>'Federal Non-Assistance'!N46</f>
        <v>0</v>
      </c>
      <c r="C20" s="202"/>
      <c r="D20" s="191">
        <f t="shared" si="1"/>
        <v>0</v>
      </c>
      <c r="E20" s="192">
        <f>D20/($D26)</f>
        <v>0</v>
      </c>
    </row>
    <row r="21" spans="1:5">
      <c r="A21" s="188" t="s">
        <v>69</v>
      </c>
      <c r="B21" s="200">
        <f>'Federal Non-Assistance'!O46</f>
        <v>29361359</v>
      </c>
      <c r="C21" s="201">
        <f>'State Non-Assistance'!O46</f>
        <v>121523471</v>
      </c>
      <c r="D21" s="191">
        <f t="shared" si="1"/>
        <v>150884830</v>
      </c>
      <c r="E21" s="192">
        <f>D21/($D26)</f>
        <v>0.63533481338138353</v>
      </c>
    </row>
    <row r="22" spans="1:5" ht="39" thickBot="1">
      <c r="A22" s="203" t="s">
        <v>0</v>
      </c>
      <c r="B22" s="204">
        <f>B3+B8</f>
        <v>104966214</v>
      </c>
      <c r="C22" s="205">
        <f>C3+C8</f>
        <v>132522472</v>
      </c>
      <c r="D22" s="204">
        <f>B22+C22</f>
        <v>237488686</v>
      </c>
      <c r="E22" s="206">
        <f>D22/($D26)</f>
        <v>1</v>
      </c>
    </row>
    <row r="23" spans="1:5" ht="36">
      <c r="A23" s="195" t="s">
        <v>142</v>
      </c>
      <c r="B23" s="207">
        <f>'Summary Federal Funds'!E46</f>
        <v>0</v>
      </c>
      <c r="C23" s="208"/>
      <c r="D23" s="198">
        <f>B23</f>
        <v>0</v>
      </c>
      <c r="E23" s="187">
        <f>D23/($D26)</f>
        <v>0</v>
      </c>
    </row>
    <row r="24" spans="1:5" ht="36">
      <c r="A24" s="195" t="s">
        <v>143</v>
      </c>
      <c r="B24" s="209">
        <f>'Summary Federal Funds'!F46</f>
        <v>0</v>
      </c>
      <c r="C24" s="210"/>
      <c r="D24" s="198">
        <f>B24</f>
        <v>0</v>
      </c>
      <c r="E24" s="199">
        <f>D24/($D26)</f>
        <v>0</v>
      </c>
    </row>
    <row r="25" spans="1:5" ht="39" customHeight="1" thickBot="1">
      <c r="A25" s="211" t="s">
        <v>144</v>
      </c>
      <c r="B25" s="212">
        <f>B23+B24</f>
        <v>0</v>
      </c>
      <c r="C25" s="213"/>
      <c r="D25" s="212">
        <f>B25</f>
        <v>0</v>
      </c>
      <c r="E25" s="214">
        <f>D25/($D26)</f>
        <v>0</v>
      </c>
    </row>
    <row r="26" spans="1:5" ht="33" thickTop="1" thickBot="1">
      <c r="A26" s="215" t="s">
        <v>145</v>
      </c>
      <c r="B26" s="216">
        <f>B22+B25</f>
        <v>104966214</v>
      </c>
      <c r="C26" s="217">
        <f>C22</f>
        <v>132522472</v>
      </c>
      <c r="D26" s="216">
        <f>B26+C26</f>
        <v>237488686</v>
      </c>
      <c r="E26" s="218">
        <f>IF(D26/($D26)=SUM(E25,E22),SUM(E22,E25),"ERROR")</f>
        <v>1</v>
      </c>
    </row>
    <row r="27" spans="1:5" ht="32.25" thickBot="1">
      <c r="A27" s="219" t="s">
        <v>104</v>
      </c>
      <c r="B27" s="220">
        <f>'Summary Federal Funds'!I46</f>
        <v>0</v>
      </c>
      <c r="C27" s="221"/>
      <c r="D27" s="220">
        <f>B27</f>
        <v>0</v>
      </c>
      <c r="E27" s="222"/>
    </row>
    <row r="28" spans="1:5" ht="31.5">
      <c r="A28" s="223" t="s">
        <v>105</v>
      </c>
      <c r="B28" s="224">
        <f>'Summary Federal Funds'!J46</f>
        <v>0</v>
      </c>
      <c r="C28" s="225"/>
      <c r="D28" s="224">
        <f>B28</f>
        <v>0</v>
      </c>
      <c r="E28" s="226"/>
    </row>
  </sheetData>
  <mergeCells count="1">
    <mergeCell ref="A1:E1"/>
  </mergeCells>
  <pageMargins left="0.7" right="0.7" top="0.75" bottom="0.75" header="0.3" footer="0.3"/>
  <pageSetup scale="79" orientation="landscape"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3" sqref="B3:E28"/>
    </sheetView>
  </sheetViews>
  <sheetFormatPr defaultRowHeight="15"/>
  <cols>
    <col min="1" max="1" width="22.7109375" customWidth="1"/>
    <col min="2" max="5" width="32.7109375" customWidth="1"/>
  </cols>
  <sheetData>
    <row r="1" spans="1:5" ht="18.75" thickBot="1">
      <c r="A1" s="499" t="s">
        <v>187</v>
      </c>
      <c r="B1" s="500"/>
      <c r="C1" s="500"/>
      <c r="D1" s="500"/>
      <c r="E1" s="556"/>
    </row>
    <row r="2" spans="1:5" ht="31.5" thickBot="1">
      <c r="A2" s="179" t="s">
        <v>135</v>
      </c>
      <c r="B2" s="180" t="s">
        <v>136</v>
      </c>
      <c r="C2" s="181" t="s">
        <v>137</v>
      </c>
      <c r="D2" s="182" t="s">
        <v>138</v>
      </c>
      <c r="E2" s="183" t="s">
        <v>139</v>
      </c>
    </row>
    <row r="3" spans="1:5" ht="24">
      <c r="A3" s="184" t="s">
        <v>74</v>
      </c>
      <c r="B3" s="185">
        <f>IF(SUM(B4:B7)='Federal Assistance'!B47,'Federal Assistance'!B47,"ERROR")</f>
        <v>16653548</v>
      </c>
      <c r="C3" s="185">
        <f>IF(SUM(C4:C6)='State Assistance'!B47,'State Assistance'!B47,"ERROR")</f>
        <v>6015753</v>
      </c>
      <c r="D3" s="186">
        <f>B3+C3</f>
        <v>22669301</v>
      </c>
      <c r="E3" s="187">
        <f>D3/($D26)</f>
        <v>0.68255729314782576</v>
      </c>
    </row>
    <row r="4" spans="1:5">
      <c r="A4" s="188" t="s">
        <v>62</v>
      </c>
      <c r="B4" s="189">
        <f>'Federal Assistance'!C47</f>
        <v>9826534</v>
      </c>
      <c r="C4" s="190">
        <f>'State Assistance'!C47</f>
        <v>5212839</v>
      </c>
      <c r="D4" s="191">
        <f>B4+C4</f>
        <v>15039373</v>
      </c>
      <c r="E4" s="192">
        <f>D4/($D26)</f>
        <v>0.45282533085252591</v>
      </c>
    </row>
    <row r="5" spans="1:5">
      <c r="A5" s="188" t="s">
        <v>63</v>
      </c>
      <c r="B5" s="189">
        <f>'Federal Assistance'!D47</f>
        <v>0</v>
      </c>
      <c r="C5" s="190">
        <f>'State Assistance'!D47</f>
        <v>802914</v>
      </c>
      <c r="D5" s="191">
        <f t="shared" ref="D5:D7" si="0">B5+C5</f>
        <v>802914</v>
      </c>
      <c r="E5" s="192">
        <f>D5/($D26)</f>
        <v>2.4175196512256525E-2</v>
      </c>
    </row>
    <row r="6" spans="1:5" ht="19.5">
      <c r="A6" s="188" t="s">
        <v>75</v>
      </c>
      <c r="B6" s="189">
        <f>'Federal Assistance'!E47</f>
        <v>0</v>
      </c>
      <c r="C6" s="190">
        <f>'State Assistance'!E47</f>
        <v>0</v>
      </c>
      <c r="D6" s="191">
        <f t="shared" si="0"/>
        <v>0</v>
      </c>
      <c r="E6" s="192">
        <f>D6/($D26)</f>
        <v>0</v>
      </c>
    </row>
    <row r="7" spans="1:5" ht="19.5">
      <c r="A7" s="188" t="s">
        <v>76</v>
      </c>
      <c r="B7" s="189">
        <f>'Federal Assistance'!F47</f>
        <v>6827014</v>
      </c>
      <c r="C7" s="193"/>
      <c r="D7" s="194">
        <f t="shared" si="0"/>
        <v>6827014</v>
      </c>
      <c r="E7" s="192">
        <f>D7/($D26)</f>
        <v>0.20555676578304335</v>
      </c>
    </row>
    <row r="8" spans="1:5" ht="24">
      <c r="A8" s="195" t="s">
        <v>65</v>
      </c>
      <c r="B8" s="196">
        <f>IF(SUM(B9:B21)='Federal Non-Assistance'!B47,'Federal Non-Assistance'!B47,"ERROR")</f>
        <v>5890792</v>
      </c>
      <c r="C8" s="197">
        <f>IF(SUM(C9:C21)='State Non-Assistance'!B47,'State Non-Assistance'!B47,"ERROR")</f>
        <v>2524247</v>
      </c>
      <c r="D8" s="198">
        <f>B8+C8</f>
        <v>8415039</v>
      </c>
      <c r="E8" s="199">
        <f>D8/($D26)</f>
        <v>0.25337112254027538</v>
      </c>
    </row>
    <row r="9" spans="1:5" ht="19.5">
      <c r="A9" s="188" t="s">
        <v>78</v>
      </c>
      <c r="B9" s="200">
        <f>'Federal Non-Assistance'!C47</f>
        <v>2445439</v>
      </c>
      <c r="C9" s="201">
        <f>'State Non-Assistance'!C47</f>
        <v>1595806</v>
      </c>
      <c r="D9" s="191">
        <f t="shared" ref="D9:D21" si="1">B9+C9</f>
        <v>4041245</v>
      </c>
      <c r="E9" s="192">
        <f>D9/($D26)</f>
        <v>0.12167914873719243</v>
      </c>
    </row>
    <row r="10" spans="1:5">
      <c r="A10" s="188" t="s">
        <v>63</v>
      </c>
      <c r="B10" s="200">
        <f>'Federal Non-Assistance'!D47</f>
        <v>0</v>
      </c>
      <c r="C10" s="201">
        <f>'State Non-Assistance'!D47</f>
        <v>0</v>
      </c>
      <c r="D10" s="191">
        <f t="shared" si="1"/>
        <v>0</v>
      </c>
      <c r="E10" s="192">
        <f>D10/($D26)</f>
        <v>0</v>
      </c>
    </row>
    <row r="11" spans="1:5">
      <c r="A11" s="188" t="s">
        <v>64</v>
      </c>
      <c r="B11" s="200">
        <f>'Federal Non-Assistance'!E47</f>
        <v>63634</v>
      </c>
      <c r="C11" s="201">
        <f>'State Non-Assistance'!E47</f>
        <v>63634</v>
      </c>
      <c r="D11" s="191">
        <f t="shared" si="1"/>
        <v>127268</v>
      </c>
      <c r="E11" s="192">
        <f>D11/($D26)</f>
        <v>3.8319532474484982E-3</v>
      </c>
    </row>
    <row r="12" spans="1:5" ht="19.5">
      <c r="A12" s="188" t="s">
        <v>79</v>
      </c>
      <c r="B12" s="200">
        <f>'Federal Non-Assistance'!F47</f>
        <v>0</v>
      </c>
      <c r="C12" s="201">
        <f>'State Non-Assistance'!F47</f>
        <v>0</v>
      </c>
      <c r="D12" s="191">
        <f t="shared" si="1"/>
        <v>0</v>
      </c>
      <c r="E12" s="192">
        <f>D12/($D26)</f>
        <v>0</v>
      </c>
    </row>
    <row r="13" spans="1:5">
      <c r="A13" s="188" t="s">
        <v>67</v>
      </c>
      <c r="B13" s="200">
        <f>'Federal Non-Assistance'!G47</f>
        <v>0</v>
      </c>
      <c r="C13" s="201">
        <f>'State Non-Assistance'!G47</f>
        <v>0</v>
      </c>
      <c r="D13" s="191">
        <f t="shared" si="1"/>
        <v>0</v>
      </c>
      <c r="E13" s="192">
        <f>D13/($D26)</f>
        <v>0</v>
      </c>
    </row>
    <row r="14" spans="1:5" ht="19.5">
      <c r="A14" s="188" t="s">
        <v>80</v>
      </c>
      <c r="B14" s="200">
        <f>'Federal Non-Assistance'!H47</f>
        <v>0</v>
      </c>
      <c r="C14" s="201">
        <f>'State Non-Assistance'!H47</f>
        <v>0</v>
      </c>
      <c r="D14" s="191">
        <f t="shared" si="1"/>
        <v>0</v>
      </c>
      <c r="E14" s="192">
        <f>D14/($D26)</f>
        <v>0</v>
      </c>
    </row>
    <row r="15" spans="1:5" ht="19.5">
      <c r="A15" s="188" t="s">
        <v>81</v>
      </c>
      <c r="B15" s="200">
        <f>'Federal Non-Assistance'!I47</f>
        <v>582971</v>
      </c>
      <c r="C15" s="201">
        <f>'State Non-Assistance'!I47</f>
        <v>0</v>
      </c>
      <c r="D15" s="191">
        <f t="shared" si="1"/>
        <v>582971</v>
      </c>
      <c r="E15" s="192">
        <f>D15/($D26)</f>
        <v>1.7552861808296655E-2</v>
      </c>
    </row>
    <row r="16" spans="1:5" ht="19.5">
      <c r="A16" s="188" t="s">
        <v>82</v>
      </c>
      <c r="B16" s="200">
        <f>'Federal Non-Assistance'!J47</f>
        <v>0</v>
      </c>
      <c r="C16" s="201">
        <f>'State Non-Assistance'!J47</f>
        <v>0</v>
      </c>
      <c r="D16" s="191">
        <f t="shared" si="1"/>
        <v>0</v>
      </c>
      <c r="E16" s="192">
        <f>D16/($D26)</f>
        <v>0</v>
      </c>
    </row>
    <row r="17" spans="1:5" ht="29.25">
      <c r="A17" s="188" t="s">
        <v>140</v>
      </c>
      <c r="B17" s="200">
        <f>'Federal Non-Assistance'!K47</f>
        <v>0</v>
      </c>
      <c r="C17" s="201">
        <f>'State Non-Assistance'!K47</f>
        <v>0</v>
      </c>
      <c r="D17" s="191">
        <f t="shared" si="1"/>
        <v>0</v>
      </c>
      <c r="E17" s="192">
        <f>D17/($D26)</f>
        <v>0</v>
      </c>
    </row>
    <row r="18" spans="1:5">
      <c r="A18" s="188" t="s">
        <v>88</v>
      </c>
      <c r="B18" s="200">
        <f>'Federal Non-Assistance'!L47</f>
        <v>1959531</v>
      </c>
      <c r="C18" s="201">
        <f>'State Non-Assistance'!L47</f>
        <v>864807</v>
      </c>
      <c r="D18" s="191">
        <f>B18+C18</f>
        <v>2824338</v>
      </c>
      <c r="E18" s="192">
        <f>D18/($D26)</f>
        <v>8.5038903502783078E-2</v>
      </c>
    </row>
    <row r="19" spans="1:5">
      <c r="A19" s="188" t="s">
        <v>68</v>
      </c>
      <c r="B19" s="200">
        <f>'Federal Non-Assistance'!M47</f>
        <v>0</v>
      </c>
      <c r="C19" s="201">
        <f>'State Non-Assistance'!M47</f>
        <v>0</v>
      </c>
      <c r="D19" s="191">
        <f>B19+C19</f>
        <v>0</v>
      </c>
      <c r="E19" s="192">
        <f>D19/($D26)</f>
        <v>0</v>
      </c>
    </row>
    <row r="20" spans="1:5" ht="19.5">
      <c r="A20" s="188" t="s">
        <v>141</v>
      </c>
      <c r="B20" s="200">
        <f>'Federal Non-Assistance'!N47</f>
        <v>0</v>
      </c>
      <c r="C20" s="202"/>
      <c r="D20" s="191">
        <f t="shared" si="1"/>
        <v>0</v>
      </c>
      <c r="E20" s="192">
        <f>D20/($D26)</f>
        <v>0</v>
      </c>
    </row>
    <row r="21" spans="1:5">
      <c r="A21" s="188" t="s">
        <v>69</v>
      </c>
      <c r="B21" s="200">
        <f>'Federal Non-Assistance'!O47</f>
        <v>839217</v>
      </c>
      <c r="C21" s="201">
        <f>'State Non-Assistance'!O47</f>
        <v>0</v>
      </c>
      <c r="D21" s="191">
        <f t="shared" si="1"/>
        <v>839217</v>
      </c>
      <c r="E21" s="192">
        <f>D21/($D26)</f>
        <v>2.5268255244554692E-2</v>
      </c>
    </row>
    <row r="22" spans="1:5" ht="39" thickBot="1">
      <c r="A22" s="203" t="s">
        <v>0</v>
      </c>
      <c r="B22" s="204">
        <f>B3+B8</f>
        <v>22544340</v>
      </c>
      <c r="C22" s="205">
        <f>C3+C8</f>
        <v>8540000</v>
      </c>
      <c r="D22" s="204">
        <f>B22+C22</f>
        <v>31084340</v>
      </c>
      <c r="E22" s="206">
        <f>D22/($D26)</f>
        <v>0.93592841568810115</v>
      </c>
    </row>
    <row r="23" spans="1:5" ht="36">
      <c r="A23" s="195" t="s">
        <v>142</v>
      </c>
      <c r="B23" s="207">
        <f>'Summary Federal Funds'!E47</f>
        <v>0</v>
      </c>
      <c r="C23" s="208"/>
      <c r="D23" s="198">
        <f>B23</f>
        <v>0</v>
      </c>
      <c r="E23" s="187">
        <f>D23/($D26)</f>
        <v>0</v>
      </c>
    </row>
    <row r="24" spans="1:5" ht="36">
      <c r="A24" s="195" t="s">
        <v>143</v>
      </c>
      <c r="B24" s="209">
        <f>'Summary Federal Funds'!F47</f>
        <v>2127965</v>
      </c>
      <c r="C24" s="210"/>
      <c r="D24" s="198">
        <f>B24</f>
        <v>2127965</v>
      </c>
      <c r="E24" s="199">
        <f>D24/($D26)</f>
        <v>6.4071584311898855E-2</v>
      </c>
    </row>
    <row r="25" spans="1:5" ht="39" customHeight="1" thickBot="1">
      <c r="A25" s="211" t="s">
        <v>144</v>
      </c>
      <c r="B25" s="212">
        <f>B23+B24</f>
        <v>2127965</v>
      </c>
      <c r="C25" s="213"/>
      <c r="D25" s="212">
        <f>B25</f>
        <v>2127965</v>
      </c>
      <c r="E25" s="214">
        <f>D25/($D26)</f>
        <v>6.4071584311898855E-2</v>
      </c>
    </row>
    <row r="26" spans="1:5" ht="33" thickTop="1" thickBot="1">
      <c r="A26" s="215" t="s">
        <v>145</v>
      </c>
      <c r="B26" s="216">
        <f>B22+B25</f>
        <v>24672305</v>
      </c>
      <c r="C26" s="217">
        <f>C22</f>
        <v>8540000</v>
      </c>
      <c r="D26" s="216">
        <f>B26+C26</f>
        <v>33212305</v>
      </c>
      <c r="E26" s="218">
        <f>IF(D26/($D26)=SUM(E25,E22),SUM(E22,E25),"ERROR")</f>
        <v>1</v>
      </c>
    </row>
    <row r="27" spans="1:5" ht="32.25" thickBot="1">
      <c r="A27" s="219" t="s">
        <v>104</v>
      </c>
      <c r="B27" s="220">
        <f>'Summary Federal Funds'!I47</f>
        <v>0</v>
      </c>
      <c r="C27" s="221"/>
      <c r="D27" s="220">
        <f>B27</f>
        <v>0</v>
      </c>
      <c r="E27" s="222"/>
    </row>
    <row r="28" spans="1:5" ht="31.5">
      <c r="A28" s="223" t="s">
        <v>105</v>
      </c>
      <c r="B28" s="224">
        <f>'Summary Federal Funds'!J47</f>
        <v>15623248</v>
      </c>
      <c r="C28" s="225"/>
      <c r="D28" s="224">
        <f>B28</f>
        <v>15623248</v>
      </c>
      <c r="E28" s="226"/>
    </row>
  </sheetData>
  <mergeCells count="1">
    <mergeCell ref="A1:E1"/>
  </mergeCells>
  <pageMargins left="0.7" right="0.7" top="0.75" bottom="0.75" header="0.3" footer="0.3"/>
  <pageSetup scale="79" orientation="landscape"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20" sqref="B20"/>
    </sheetView>
  </sheetViews>
  <sheetFormatPr defaultRowHeight="15"/>
  <cols>
    <col min="1" max="1" width="22.7109375" customWidth="1"/>
    <col min="2" max="5" width="32.7109375" customWidth="1"/>
  </cols>
  <sheetData>
    <row r="1" spans="1:5" ht="18.75" thickBot="1">
      <c r="A1" s="499" t="s">
        <v>188</v>
      </c>
      <c r="B1" s="500"/>
      <c r="C1" s="500"/>
      <c r="D1" s="500"/>
      <c r="E1" s="556"/>
    </row>
    <row r="2" spans="1:5" ht="31.5" thickBot="1">
      <c r="A2" s="179" t="s">
        <v>135</v>
      </c>
      <c r="B2" s="180" t="s">
        <v>136</v>
      </c>
      <c r="C2" s="181" t="s">
        <v>137</v>
      </c>
      <c r="D2" s="182" t="s">
        <v>138</v>
      </c>
      <c r="E2" s="183" t="s">
        <v>139</v>
      </c>
    </row>
    <row r="3" spans="1:5" ht="24">
      <c r="A3" s="486" t="s">
        <v>74</v>
      </c>
      <c r="B3" s="185">
        <f>IF(SUM(B4:B7)='Federal Assistance'!B48,'Federal Assistance'!B48,"ERROR")</f>
        <v>134223048</v>
      </c>
      <c r="C3" s="185">
        <f>IF(SUM(C4:C6)='State Assistance'!B48,'State Assistance'!B48,"ERROR")</f>
        <v>22066417</v>
      </c>
      <c r="D3" s="186">
        <f>B3+C3</f>
        <v>156289465</v>
      </c>
      <c r="E3" s="187">
        <f>D3/($D26)</f>
        <v>0.36973021891314106</v>
      </c>
    </row>
    <row r="4" spans="1:5">
      <c r="A4" s="188" t="s">
        <v>62</v>
      </c>
      <c r="B4" s="189">
        <f>'Federal Assistance'!C48</f>
        <v>124130958</v>
      </c>
      <c r="C4" s="190">
        <f>'State Assistance'!C48</f>
        <v>7226975</v>
      </c>
      <c r="D4" s="191">
        <f>B4+C4</f>
        <v>131357933</v>
      </c>
      <c r="E4" s="192">
        <f>D4/($D26)</f>
        <v>0.3107502948075721</v>
      </c>
    </row>
    <row r="5" spans="1:5">
      <c r="A5" s="188" t="s">
        <v>63</v>
      </c>
      <c r="B5" s="189">
        <f>'Federal Assistance'!D48</f>
        <v>10092090</v>
      </c>
      <c r="C5" s="190">
        <f>'State Assistance'!D48</f>
        <v>14839442</v>
      </c>
      <c r="D5" s="191">
        <f t="shared" ref="D5:D7" si="0">B5+C5</f>
        <v>24931532</v>
      </c>
      <c r="E5" s="192">
        <f>D5/($D26)</f>
        <v>5.8979924105568994E-2</v>
      </c>
    </row>
    <row r="6" spans="1:5" ht="19.5">
      <c r="A6" s="188" t="s">
        <v>75</v>
      </c>
      <c r="B6" s="189">
        <f>'Federal Assistance'!E48</f>
        <v>0</v>
      </c>
      <c r="C6" s="190">
        <f>'State Assistance'!E48</f>
        <v>0</v>
      </c>
      <c r="D6" s="191">
        <f t="shared" si="0"/>
        <v>0</v>
      </c>
      <c r="E6" s="192">
        <f>D6/($D26)</f>
        <v>0</v>
      </c>
    </row>
    <row r="7" spans="1:5" ht="19.5">
      <c r="A7" s="188" t="s">
        <v>76</v>
      </c>
      <c r="B7" s="189">
        <f>'Federal Assistance'!F48</f>
        <v>0</v>
      </c>
      <c r="C7" s="193"/>
      <c r="D7" s="194">
        <f t="shared" si="0"/>
        <v>0</v>
      </c>
      <c r="E7" s="192">
        <f>D7/($D26)</f>
        <v>0</v>
      </c>
    </row>
    <row r="8" spans="1:5" ht="24">
      <c r="A8" s="195" t="s">
        <v>65</v>
      </c>
      <c r="B8" s="196">
        <f>IF(SUM(B9:B21)='Federal Non-Assistance'!B48,'Federal Non-Assistance'!B48,"ERROR")</f>
        <v>81450440</v>
      </c>
      <c r="C8" s="197">
        <f>IF(SUM(C9:C21)='State Non-Assistance'!B48,'State Non-Assistance'!B48,"ERROR")</f>
        <v>123235423</v>
      </c>
      <c r="D8" s="198">
        <f>B8+C8</f>
        <v>204685863</v>
      </c>
      <c r="E8" s="199">
        <f>D8/($D26)</f>
        <v>0.48422041073219618</v>
      </c>
    </row>
    <row r="9" spans="1:5" ht="19.5">
      <c r="A9" s="188" t="s">
        <v>78</v>
      </c>
      <c r="B9" s="200">
        <f>'Federal Non-Assistance'!C48</f>
        <v>64535387</v>
      </c>
      <c r="C9" s="201">
        <f>'State Non-Assistance'!C48</f>
        <v>28576230</v>
      </c>
      <c r="D9" s="191">
        <f t="shared" ref="D9:D21" si="1">B9+C9</f>
        <v>93111617</v>
      </c>
      <c r="E9" s="192">
        <f>D9/($D26)</f>
        <v>0.22027190723806334</v>
      </c>
    </row>
    <row r="10" spans="1:5">
      <c r="A10" s="188" t="s">
        <v>63</v>
      </c>
      <c r="B10" s="200">
        <f>'Federal Non-Assistance'!D48</f>
        <v>0</v>
      </c>
      <c r="C10" s="201">
        <f>'State Non-Assistance'!D48</f>
        <v>4136340</v>
      </c>
      <c r="D10" s="191">
        <f t="shared" si="1"/>
        <v>4136340</v>
      </c>
      <c r="E10" s="192">
        <f>D10/($D26)</f>
        <v>9.7852398029462957E-3</v>
      </c>
    </row>
    <row r="11" spans="1:5">
      <c r="A11" s="188" t="s">
        <v>64</v>
      </c>
      <c r="B11" s="200">
        <f>'Federal Non-Assistance'!E48</f>
        <v>0</v>
      </c>
      <c r="C11" s="201">
        <f>'State Non-Assistance'!E48</f>
        <v>0</v>
      </c>
      <c r="D11" s="191">
        <f t="shared" si="1"/>
        <v>0</v>
      </c>
      <c r="E11" s="192">
        <f>D11/($D26)</f>
        <v>0</v>
      </c>
    </row>
    <row r="12" spans="1:5" ht="19.5">
      <c r="A12" s="188" t="s">
        <v>79</v>
      </c>
      <c r="B12" s="200">
        <f>'Federal Non-Assistance'!F48</f>
        <v>0</v>
      </c>
      <c r="C12" s="201">
        <f>'State Non-Assistance'!F48</f>
        <v>0</v>
      </c>
      <c r="D12" s="191">
        <f t="shared" si="1"/>
        <v>0</v>
      </c>
      <c r="E12" s="192">
        <f>D12/($D26)</f>
        <v>0</v>
      </c>
    </row>
    <row r="13" spans="1:5">
      <c r="A13" s="188" t="s">
        <v>67</v>
      </c>
      <c r="B13" s="200">
        <f>'Federal Non-Assistance'!G48</f>
        <v>0</v>
      </c>
      <c r="C13" s="201">
        <f>'State Non-Assistance'!G48</f>
        <v>0</v>
      </c>
      <c r="D13" s="191">
        <f t="shared" si="1"/>
        <v>0</v>
      </c>
      <c r="E13" s="192">
        <f>D13/($D26)</f>
        <v>0</v>
      </c>
    </row>
    <row r="14" spans="1:5" ht="19.5">
      <c r="A14" s="188" t="s">
        <v>80</v>
      </c>
      <c r="B14" s="200">
        <f>'Federal Non-Assistance'!H48</f>
        <v>0</v>
      </c>
      <c r="C14" s="201">
        <f>'State Non-Assistance'!H48</f>
        <v>0</v>
      </c>
      <c r="D14" s="191">
        <f t="shared" si="1"/>
        <v>0</v>
      </c>
      <c r="E14" s="192">
        <f>D14/($D26)</f>
        <v>0</v>
      </c>
    </row>
    <row r="15" spans="1:5" ht="19.5">
      <c r="A15" s="188" t="s">
        <v>81</v>
      </c>
      <c r="B15" s="200">
        <f>'Federal Non-Assistance'!I48</f>
        <v>0</v>
      </c>
      <c r="C15" s="201">
        <f>'State Non-Assistance'!I48</f>
        <v>0</v>
      </c>
      <c r="D15" s="191">
        <f t="shared" si="1"/>
        <v>0</v>
      </c>
      <c r="E15" s="192">
        <f>D15/($D26)</f>
        <v>0</v>
      </c>
    </row>
    <row r="16" spans="1:5" ht="19.5">
      <c r="A16" s="188" t="s">
        <v>82</v>
      </c>
      <c r="B16" s="200">
        <f>'Federal Non-Assistance'!J48</f>
        <v>0</v>
      </c>
      <c r="C16" s="201">
        <f>'State Non-Assistance'!J48</f>
        <v>0</v>
      </c>
      <c r="D16" s="191">
        <f t="shared" si="1"/>
        <v>0</v>
      </c>
      <c r="E16" s="192">
        <f>D16/($D26)</f>
        <v>0</v>
      </c>
    </row>
    <row r="17" spans="1:5" ht="29.25">
      <c r="A17" s="188" t="s">
        <v>140</v>
      </c>
      <c r="B17" s="200">
        <f>'Federal Non-Assistance'!K48</f>
        <v>0</v>
      </c>
      <c r="C17" s="201">
        <f>'State Non-Assistance'!K48</f>
        <v>0</v>
      </c>
      <c r="D17" s="191">
        <f t="shared" si="1"/>
        <v>0</v>
      </c>
      <c r="E17" s="192">
        <f>D17/($D26)</f>
        <v>0</v>
      </c>
    </row>
    <row r="18" spans="1:5">
      <c r="A18" s="188" t="s">
        <v>88</v>
      </c>
      <c r="B18" s="200">
        <f>'Federal Non-Assistance'!L48</f>
        <v>13388796</v>
      </c>
      <c r="C18" s="201">
        <f>'State Non-Assistance'!L48</f>
        <v>21759277</v>
      </c>
      <c r="D18" s="191">
        <f>B18+C18</f>
        <v>35148073</v>
      </c>
      <c r="E18" s="192">
        <f>D18/($D26)</f>
        <v>8.3148948808962037E-2</v>
      </c>
    </row>
    <row r="19" spans="1:5">
      <c r="A19" s="188" t="s">
        <v>68</v>
      </c>
      <c r="B19" s="200">
        <f>'Federal Non-Assistance'!M48</f>
        <v>3386734</v>
      </c>
      <c r="C19" s="201">
        <f>'State Non-Assistance'!M48</f>
        <v>1541420</v>
      </c>
      <c r="D19" s="191">
        <f>B19+C19</f>
        <v>4928154</v>
      </c>
      <c r="E19" s="192">
        <f>D19/($D26)</f>
        <v>1.1658415090599176E-2</v>
      </c>
    </row>
    <row r="20" spans="1:5" ht="19.5">
      <c r="A20" s="188" t="s">
        <v>141</v>
      </c>
      <c r="B20" s="200">
        <f>'Federal Non-Assistance'!N48</f>
        <v>0</v>
      </c>
      <c r="C20" s="202"/>
      <c r="D20" s="191">
        <f t="shared" si="1"/>
        <v>0</v>
      </c>
      <c r="E20" s="192">
        <f>D20/($D26)</f>
        <v>0</v>
      </c>
    </row>
    <row r="21" spans="1:5">
      <c r="A21" s="188" t="s">
        <v>69</v>
      </c>
      <c r="B21" s="200">
        <f>'Federal Non-Assistance'!O48</f>
        <v>139523</v>
      </c>
      <c r="C21" s="201">
        <f>'State Non-Assistance'!O48</f>
        <v>67222156</v>
      </c>
      <c r="D21" s="191">
        <f t="shared" si="1"/>
        <v>67361679</v>
      </c>
      <c r="E21" s="192">
        <f>D21/($D26)</f>
        <v>0.15935589979162534</v>
      </c>
    </row>
    <row r="22" spans="1:5" ht="39" thickBot="1">
      <c r="A22" s="203" t="s">
        <v>0</v>
      </c>
      <c r="B22" s="204">
        <f>B3+B8</f>
        <v>215673488</v>
      </c>
      <c r="C22" s="205">
        <f>C3+C8</f>
        <v>145301840</v>
      </c>
      <c r="D22" s="204">
        <f>B22+C22</f>
        <v>360975328</v>
      </c>
      <c r="E22" s="206">
        <f>D22/($D26)</f>
        <v>0.8539506296453373</v>
      </c>
    </row>
    <row r="23" spans="1:5" ht="36">
      <c r="A23" s="195" t="s">
        <v>142</v>
      </c>
      <c r="B23" s="207">
        <f>'Summary Federal Funds'!E48</f>
        <v>61736847</v>
      </c>
      <c r="C23" s="208"/>
      <c r="D23" s="198">
        <f>B23</f>
        <v>61736847</v>
      </c>
      <c r="E23" s="187">
        <f>D23/($D26)</f>
        <v>0.14604937035466273</v>
      </c>
    </row>
    <row r="24" spans="1:5" ht="36">
      <c r="A24" s="195" t="s">
        <v>143</v>
      </c>
      <c r="B24" s="209">
        <f>'Summary Federal Funds'!F48</f>
        <v>0</v>
      </c>
      <c r="C24" s="210"/>
      <c r="D24" s="198">
        <f>B24</f>
        <v>0</v>
      </c>
      <c r="E24" s="199">
        <f>D24/($D26)</f>
        <v>0</v>
      </c>
    </row>
    <row r="25" spans="1:5" ht="39" customHeight="1" thickBot="1">
      <c r="A25" s="211" t="s">
        <v>144</v>
      </c>
      <c r="B25" s="212">
        <f>B23+B24</f>
        <v>61736847</v>
      </c>
      <c r="C25" s="213"/>
      <c r="D25" s="212">
        <f>B25</f>
        <v>61736847</v>
      </c>
      <c r="E25" s="214">
        <f>D25/($D26)</f>
        <v>0.14604937035466273</v>
      </c>
    </row>
    <row r="26" spans="1:5" ht="33" thickTop="1" thickBot="1">
      <c r="A26" s="215" t="s">
        <v>145</v>
      </c>
      <c r="B26" s="216">
        <f>B22+B25</f>
        <v>277410335</v>
      </c>
      <c r="C26" s="217">
        <f>C22</f>
        <v>145301840</v>
      </c>
      <c r="D26" s="216">
        <f>B26+C26</f>
        <v>422712175</v>
      </c>
      <c r="E26" s="218">
        <f>IF(D26/($D26)=SUM(E25,E22),SUM(E22,E25),"ERROR")</f>
        <v>1</v>
      </c>
    </row>
    <row r="27" spans="1:5" ht="32.25" thickBot="1">
      <c r="A27" s="219" t="s">
        <v>104</v>
      </c>
      <c r="B27" s="220">
        <f>'Summary Federal Funds'!I48</f>
        <v>0</v>
      </c>
      <c r="C27" s="221"/>
      <c r="D27" s="220">
        <f>B27</f>
        <v>0</v>
      </c>
      <c r="E27" s="222"/>
    </row>
    <row r="28" spans="1:5" ht="31.5">
      <c r="A28" s="223" t="s">
        <v>105</v>
      </c>
      <c r="B28" s="224">
        <f>'Summary Federal Funds'!J48</f>
        <v>60686092</v>
      </c>
      <c r="C28" s="225"/>
      <c r="D28" s="224">
        <f>B28</f>
        <v>60686092</v>
      </c>
      <c r="E28" s="226"/>
    </row>
  </sheetData>
  <mergeCells count="1">
    <mergeCell ref="A1:E1"/>
  </mergeCells>
  <pageMargins left="0.7" right="0.7" top="0.75" bottom="0.75" header="0.3" footer="0.3"/>
  <pageSetup scale="7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B13"/>
  <sheetViews>
    <sheetView workbookViewId="0">
      <selection activeCell="A10" sqref="A10"/>
    </sheetView>
  </sheetViews>
  <sheetFormatPr defaultRowHeight="15"/>
  <cols>
    <col min="1" max="1" width="52.85546875" customWidth="1"/>
    <col min="2" max="2" width="34" customWidth="1"/>
  </cols>
  <sheetData>
    <row r="1" spans="1:2" ht="18">
      <c r="A1" s="511" t="s">
        <v>262</v>
      </c>
      <c r="B1" s="512"/>
    </row>
    <row r="2" spans="1:2">
      <c r="A2" s="398" t="s">
        <v>263</v>
      </c>
      <c r="B2" s="96"/>
    </row>
    <row r="3" spans="1:2">
      <c r="A3" s="96" t="s">
        <v>256</v>
      </c>
      <c r="B3" s="55">
        <f>'SFAG Summary'!B5</f>
        <v>16518309835</v>
      </c>
    </row>
    <row r="4" spans="1:2">
      <c r="A4" s="96" t="s">
        <v>257</v>
      </c>
      <c r="B4" s="55">
        <f>'Contingency Summary'!B5</f>
        <v>331960173</v>
      </c>
    </row>
    <row r="5" spans="1:2">
      <c r="A5" s="399" t="s">
        <v>264</v>
      </c>
      <c r="B5" s="55">
        <f>SUM(B3:B4)</f>
        <v>16850270008</v>
      </c>
    </row>
    <row r="6" spans="1:2">
      <c r="A6" s="96"/>
      <c r="B6" s="55"/>
    </row>
    <row r="7" spans="1:2">
      <c r="A7" s="398" t="s">
        <v>259</v>
      </c>
      <c r="B7" s="55"/>
    </row>
    <row r="8" spans="1:2">
      <c r="A8" s="96" t="s">
        <v>256</v>
      </c>
      <c r="B8" s="55">
        <f>'SFAG Summary'!C5</f>
        <v>2459167664</v>
      </c>
    </row>
    <row r="9" spans="1:2">
      <c r="A9" s="96" t="s">
        <v>313</v>
      </c>
      <c r="B9" s="55">
        <f>'ECF Summary'!C5</f>
        <v>1455971026</v>
      </c>
    </row>
    <row r="10" spans="1:2" s="50" customFormat="1">
      <c r="A10" s="468" t="s">
        <v>258</v>
      </c>
      <c r="B10" s="55">
        <f>'Supplemental Summary'!C5</f>
        <v>47845718</v>
      </c>
    </row>
    <row r="11" spans="1:2">
      <c r="A11" s="399" t="s">
        <v>260</v>
      </c>
      <c r="B11" s="55">
        <f>SUM(B8:B10)</f>
        <v>3962984408</v>
      </c>
    </row>
    <row r="12" spans="1:2">
      <c r="A12" s="96"/>
      <c r="B12" s="55"/>
    </row>
    <row r="13" spans="1:2">
      <c r="A13" s="398" t="s">
        <v>261</v>
      </c>
      <c r="B13" s="55">
        <f>SUM(B5+B11)</f>
        <v>20813254416</v>
      </c>
    </row>
  </sheetData>
  <mergeCells count="1">
    <mergeCell ref="A1:B1"/>
  </mergeCells>
  <pageMargins left="0.7" right="0.7" top="0.75" bottom="0.75" header="0.3" footer="0.3"/>
  <pageSetup orientation="landscape"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19" sqref="B19"/>
    </sheetView>
  </sheetViews>
  <sheetFormatPr defaultRowHeight="15"/>
  <cols>
    <col min="1" max="1" width="22.7109375" customWidth="1"/>
    <col min="2" max="5" width="32.7109375" customWidth="1"/>
  </cols>
  <sheetData>
    <row r="1" spans="1:5" ht="18.75" thickBot="1">
      <c r="A1" s="499" t="s">
        <v>189</v>
      </c>
      <c r="B1" s="500"/>
      <c r="C1" s="500"/>
      <c r="D1" s="500"/>
      <c r="E1" s="556"/>
    </row>
    <row r="2" spans="1:5" ht="31.5" thickBot="1">
      <c r="A2" s="179" t="s">
        <v>135</v>
      </c>
      <c r="B2" s="180" t="s">
        <v>136</v>
      </c>
      <c r="C2" s="181" t="s">
        <v>137</v>
      </c>
      <c r="D2" s="182" t="s">
        <v>138</v>
      </c>
      <c r="E2" s="183" t="s">
        <v>139</v>
      </c>
    </row>
    <row r="3" spans="1:5" ht="24">
      <c r="A3" s="486" t="s">
        <v>74</v>
      </c>
      <c r="B3" s="185">
        <f>IF(SUM(B4:B7)='Federal Assistance'!B49,'Federal Assistance'!B49,"ERROR")</f>
        <v>95994453</v>
      </c>
      <c r="C3" s="185">
        <f>IF(SUM(C4:C6)='State Assistance'!B49,'State Assistance'!B49,"ERROR")</f>
        <v>62866243</v>
      </c>
      <c r="D3" s="186">
        <f>B3+C3</f>
        <v>158860696</v>
      </c>
      <c r="E3" s="187">
        <f>D3/($D26)</f>
        <v>0.18846869575609437</v>
      </c>
    </row>
    <row r="4" spans="1:5">
      <c r="A4" s="188" t="s">
        <v>62</v>
      </c>
      <c r="B4" s="189">
        <f>'Federal Assistance'!C49</f>
        <v>41607782</v>
      </c>
      <c r="C4" s="190">
        <f>'State Assistance'!C49</f>
        <v>62851931</v>
      </c>
      <c r="D4" s="191">
        <f>B4+C4</f>
        <v>104459713</v>
      </c>
      <c r="E4" s="192">
        <f>D4/($D26)</f>
        <v>0.12392861396103877</v>
      </c>
    </row>
    <row r="5" spans="1:5">
      <c r="A5" s="188" t="s">
        <v>63</v>
      </c>
      <c r="B5" s="189">
        <f>'Federal Assistance'!D49</f>
        <v>0</v>
      </c>
      <c r="C5" s="190">
        <f>'State Assistance'!D49</f>
        <v>0</v>
      </c>
      <c r="D5" s="191">
        <f t="shared" ref="D5:D7" si="0">B5+C5</f>
        <v>0</v>
      </c>
      <c r="E5" s="192">
        <f>D5/($D26)</f>
        <v>0</v>
      </c>
    </row>
    <row r="6" spans="1:5" ht="19.5">
      <c r="A6" s="188" t="s">
        <v>75</v>
      </c>
      <c r="B6" s="189">
        <f>'Federal Assistance'!E49</f>
        <v>304638</v>
      </c>
      <c r="C6" s="190">
        <f>'State Assistance'!E49</f>
        <v>14312</v>
      </c>
      <c r="D6" s="191">
        <f t="shared" si="0"/>
        <v>318950</v>
      </c>
      <c r="E6" s="192">
        <f>D6/($D26)</f>
        <v>3.7839498393867223E-4</v>
      </c>
    </row>
    <row r="7" spans="1:5" ht="19.5">
      <c r="A7" s="188" t="s">
        <v>76</v>
      </c>
      <c r="B7" s="189">
        <f>'Federal Assistance'!F49</f>
        <v>54082033</v>
      </c>
      <c r="C7" s="193"/>
      <c r="D7" s="194">
        <f t="shared" si="0"/>
        <v>54082033</v>
      </c>
      <c r="E7" s="192">
        <f>D7/($D26)</f>
        <v>6.4161686811116919E-2</v>
      </c>
    </row>
    <row r="8" spans="1:5" ht="24">
      <c r="A8" s="195" t="s">
        <v>65</v>
      </c>
      <c r="B8" s="196">
        <f>IF(SUM(B9:B21)='Federal Non-Assistance'!B49,'Federal Non-Assistance'!B49,"ERROR")</f>
        <v>454064956</v>
      </c>
      <c r="C8" s="197">
        <f>IF(SUM(C9:C21)='State Non-Assistance'!B49,'State Non-Assistance'!B49,"ERROR")</f>
        <v>197568556</v>
      </c>
      <c r="D8" s="198">
        <f>B8+C8</f>
        <v>651633512</v>
      </c>
      <c r="E8" s="199">
        <f>D8/($D26)</f>
        <v>0.77308309235660944</v>
      </c>
    </row>
    <row r="9" spans="1:5" ht="19.5">
      <c r="A9" s="188" t="s">
        <v>78</v>
      </c>
      <c r="B9" s="200">
        <f>'Federal Non-Assistance'!C49</f>
        <v>78320554</v>
      </c>
      <c r="C9" s="201">
        <f>'State Non-Assistance'!C49</f>
        <v>7617031</v>
      </c>
      <c r="D9" s="191">
        <f t="shared" ref="D9:D21" si="1">B9+C9</f>
        <v>85937585</v>
      </c>
      <c r="E9" s="192">
        <f>D9/($D26)</f>
        <v>0.10195438500016706</v>
      </c>
    </row>
    <row r="10" spans="1:5">
      <c r="A10" s="188" t="s">
        <v>63</v>
      </c>
      <c r="B10" s="200">
        <f>'Federal Non-Assistance'!D49</f>
        <v>0</v>
      </c>
      <c r="C10" s="201">
        <f>'State Non-Assistance'!D49</f>
        <v>26988605</v>
      </c>
      <c r="D10" s="191">
        <f t="shared" si="1"/>
        <v>26988605</v>
      </c>
      <c r="E10" s="192">
        <f>D10/($D26)</f>
        <v>3.2018663600884685E-2</v>
      </c>
    </row>
    <row r="11" spans="1:5">
      <c r="A11" s="188" t="s">
        <v>64</v>
      </c>
      <c r="B11" s="200">
        <f>'Federal Non-Assistance'!E49</f>
        <v>6243321</v>
      </c>
      <c r="C11" s="201">
        <f>'State Non-Assistance'!E49</f>
        <v>515873</v>
      </c>
      <c r="D11" s="191">
        <f t="shared" si="1"/>
        <v>6759194</v>
      </c>
      <c r="E11" s="192">
        <f>D11/($D26)</f>
        <v>8.0189531433402413E-3</v>
      </c>
    </row>
    <row r="12" spans="1:5" ht="19.5">
      <c r="A12" s="188" t="s">
        <v>79</v>
      </c>
      <c r="B12" s="200">
        <f>'Federal Non-Assistance'!F49</f>
        <v>30020</v>
      </c>
      <c r="C12" s="201">
        <f>'State Non-Assistance'!F49</f>
        <v>1179</v>
      </c>
      <c r="D12" s="191">
        <f t="shared" si="1"/>
        <v>31199</v>
      </c>
      <c r="E12" s="192">
        <f>D12/($D26)</f>
        <v>3.7013779915041965E-5</v>
      </c>
    </row>
    <row r="13" spans="1:5">
      <c r="A13" s="188" t="s">
        <v>67</v>
      </c>
      <c r="B13" s="200">
        <f>'Federal Non-Assistance'!G49</f>
        <v>0</v>
      </c>
      <c r="C13" s="201">
        <f>'State Non-Assistance'!G49</f>
        <v>0</v>
      </c>
      <c r="D13" s="191">
        <f t="shared" si="1"/>
        <v>0</v>
      </c>
      <c r="E13" s="192">
        <f>D13/($D26)</f>
        <v>0</v>
      </c>
    </row>
    <row r="14" spans="1:5" ht="19.5">
      <c r="A14" s="188" t="s">
        <v>80</v>
      </c>
      <c r="B14" s="200">
        <f>'Federal Non-Assistance'!H49</f>
        <v>0</v>
      </c>
      <c r="C14" s="201">
        <f>'State Non-Assistance'!H49</f>
        <v>0</v>
      </c>
      <c r="D14" s="191">
        <f t="shared" si="1"/>
        <v>0</v>
      </c>
      <c r="E14" s="192">
        <f>D14/($D26)</f>
        <v>0</v>
      </c>
    </row>
    <row r="15" spans="1:5" ht="19.5">
      <c r="A15" s="188" t="s">
        <v>81</v>
      </c>
      <c r="B15" s="200">
        <f>'Federal Non-Assistance'!I49</f>
        <v>21010951</v>
      </c>
      <c r="C15" s="201">
        <f>'State Non-Assistance'!I49</f>
        <v>113215</v>
      </c>
      <c r="D15" s="191">
        <f t="shared" si="1"/>
        <v>21124166</v>
      </c>
      <c r="E15" s="192">
        <f>D15/($D26)</f>
        <v>2.5061227321799173E-2</v>
      </c>
    </row>
    <row r="16" spans="1:5" ht="19.5">
      <c r="A16" s="188" t="s">
        <v>82</v>
      </c>
      <c r="B16" s="200">
        <f>'Federal Non-Assistance'!J49</f>
        <v>6243821</v>
      </c>
      <c r="C16" s="201">
        <f>'State Non-Assistance'!J49</f>
        <v>0</v>
      </c>
      <c r="D16" s="191">
        <f t="shared" si="1"/>
        <v>6243821</v>
      </c>
      <c r="E16" s="192">
        <f>D16/($D26)</f>
        <v>7.407526405427009E-3</v>
      </c>
    </row>
    <row r="17" spans="1:5" ht="29.25">
      <c r="A17" s="188" t="s">
        <v>140</v>
      </c>
      <c r="B17" s="200">
        <f>'Federal Non-Assistance'!K49</f>
        <v>7452683</v>
      </c>
      <c r="C17" s="201">
        <f>'State Non-Assistance'!K49</f>
        <v>0</v>
      </c>
      <c r="D17" s="191">
        <f t="shared" si="1"/>
        <v>7452683</v>
      </c>
      <c r="E17" s="192">
        <f>D17/($D26)</f>
        <v>8.8416926292052538E-3</v>
      </c>
    </row>
    <row r="18" spans="1:5">
      <c r="A18" s="188" t="s">
        <v>88</v>
      </c>
      <c r="B18" s="200">
        <f>'Federal Non-Assistance'!L49</f>
        <v>74228034</v>
      </c>
      <c r="C18" s="201">
        <f>'State Non-Assistance'!L49</f>
        <v>1252946</v>
      </c>
      <c r="D18" s="191">
        <f>B18+C18</f>
        <v>75480980</v>
      </c>
      <c r="E18" s="192">
        <f>D18/($D26)</f>
        <v>8.9548908025631729E-2</v>
      </c>
    </row>
    <row r="19" spans="1:5">
      <c r="A19" s="188" t="s">
        <v>68</v>
      </c>
      <c r="B19" s="200">
        <f>'Federal Non-Assistance'!M49</f>
        <v>18140576</v>
      </c>
      <c r="C19" s="201">
        <f>'State Non-Assistance'!M49</f>
        <v>71333</v>
      </c>
      <c r="D19" s="191">
        <f>B19+C19</f>
        <v>18211909</v>
      </c>
      <c r="E19" s="192">
        <f>D19/($D26)</f>
        <v>2.1606192235609219E-2</v>
      </c>
    </row>
    <row r="20" spans="1:5" ht="19.5">
      <c r="A20" s="188" t="s">
        <v>141</v>
      </c>
      <c r="B20" s="200">
        <f>'Federal Non-Assistance'!N49</f>
        <v>228132937</v>
      </c>
      <c r="C20" s="202"/>
      <c r="D20" s="191">
        <f t="shared" si="1"/>
        <v>228132937</v>
      </c>
      <c r="E20" s="192">
        <f>D20/($D26)</f>
        <v>0.2706516978585895</v>
      </c>
    </row>
    <row r="21" spans="1:5">
      <c r="A21" s="188" t="s">
        <v>69</v>
      </c>
      <c r="B21" s="200">
        <f>'Federal Non-Assistance'!O49</f>
        <v>14262059</v>
      </c>
      <c r="C21" s="201">
        <f>'State Non-Assistance'!O49</f>
        <v>161008374</v>
      </c>
      <c r="D21" s="191">
        <f t="shared" si="1"/>
        <v>175270433</v>
      </c>
      <c r="E21" s="192">
        <f>D21/($D26)</f>
        <v>0.20793683235604055</v>
      </c>
    </row>
    <row r="22" spans="1:5" ht="39" thickBot="1">
      <c r="A22" s="203" t="s">
        <v>0</v>
      </c>
      <c r="B22" s="204">
        <f>B3+B8</f>
        <v>550059409</v>
      </c>
      <c r="C22" s="205">
        <f>C3+C8</f>
        <v>260434799</v>
      </c>
      <c r="D22" s="204">
        <f>B22+C22</f>
        <v>810494208</v>
      </c>
      <c r="E22" s="206">
        <f>D22/($D26)</f>
        <v>0.96155178811270381</v>
      </c>
    </row>
    <row r="23" spans="1:5" ht="36">
      <c r="A23" s="195" t="s">
        <v>142</v>
      </c>
      <c r="B23" s="207">
        <f>'Summary Federal Funds'!E49</f>
        <v>0</v>
      </c>
      <c r="C23" s="208"/>
      <c r="D23" s="198">
        <f>B23</f>
        <v>0</v>
      </c>
      <c r="E23" s="187">
        <f>D23/($D26)</f>
        <v>0</v>
      </c>
    </row>
    <row r="24" spans="1:5" ht="36">
      <c r="A24" s="195" t="s">
        <v>143</v>
      </c>
      <c r="B24" s="209">
        <f>'Summary Federal Funds'!F49</f>
        <v>32408086</v>
      </c>
      <c r="C24" s="210"/>
      <c r="D24" s="198">
        <f>B24</f>
        <v>32408086</v>
      </c>
      <c r="E24" s="199">
        <f>D24/($D26)</f>
        <v>3.8448211887296156E-2</v>
      </c>
    </row>
    <row r="25" spans="1:5" ht="39" customHeight="1" thickBot="1">
      <c r="A25" s="211" t="s">
        <v>144</v>
      </c>
      <c r="B25" s="212">
        <f>B23+B24</f>
        <v>32408086</v>
      </c>
      <c r="C25" s="213"/>
      <c r="D25" s="212">
        <f>B25</f>
        <v>32408086</v>
      </c>
      <c r="E25" s="214">
        <f>D25/($D26)</f>
        <v>3.8448211887296156E-2</v>
      </c>
    </row>
    <row r="26" spans="1:5" ht="33" thickTop="1" thickBot="1">
      <c r="A26" s="215" t="s">
        <v>145</v>
      </c>
      <c r="B26" s="216">
        <f>B22+B25</f>
        <v>582467495</v>
      </c>
      <c r="C26" s="217">
        <f>C22</f>
        <v>260434799</v>
      </c>
      <c r="D26" s="216">
        <f>B26+C26</f>
        <v>842902294</v>
      </c>
      <c r="E26" s="218">
        <f>IF(D26/($D26)=SUM(E25,E22),SUM(E22,E25),"ERROR")</f>
        <v>1</v>
      </c>
    </row>
    <row r="27" spans="1:5" ht="32.25" thickBot="1">
      <c r="A27" s="219" t="s">
        <v>104</v>
      </c>
      <c r="B27" s="220">
        <f>'Summary Federal Funds'!I49</f>
        <v>1251066</v>
      </c>
      <c r="C27" s="221"/>
      <c r="D27" s="220">
        <f>B27</f>
        <v>1251066</v>
      </c>
      <c r="E27" s="222"/>
    </row>
    <row r="28" spans="1:5" ht="31.5">
      <c r="A28" s="223" t="s">
        <v>105</v>
      </c>
      <c r="B28" s="224">
        <f>'Summary Federal Funds'!J49</f>
        <v>154400020</v>
      </c>
      <c r="C28" s="225"/>
      <c r="D28" s="224">
        <f>B28</f>
        <v>154400020</v>
      </c>
      <c r="E28" s="226"/>
    </row>
  </sheetData>
  <mergeCells count="1">
    <mergeCell ref="A1:E1"/>
  </mergeCells>
  <pageMargins left="0.7" right="0.7" top="0.75" bottom="0.75" header="0.3" footer="0.3"/>
  <pageSetup scale="79" orientation="landscape"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17" sqref="B17"/>
    </sheetView>
  </sheetViews>
  <sheetFormatPr defaultRowHeight="15"/>
  <cols>
    <col min="1" max="1" width="22.7109375" customWidth="1"/>
    <col min="2" max="5" width="32.7109375" customWidth="1"/>
  </cols>
  <sheetData>
    <row r="1" spans="1:5" ht="18.75" thickBot="1">
      <c r="A1" s="499" t="s">
        <v>190</v>
      </c>
      <c r="B1" s="500"/>
      <c r="C1" s="500"/>
      <c r="D1" s="500"/>
      <c r="E1" s="556"/>
    </row>
    <row r="2" spans="1:5" ht="31.5" thickBot="1">
      <c r="A2" s="179" t="s">
        <v>135</v>
      </c>
      <c r="B2" s="180" t="s">
        <v>136</v>
      </c>
      <c r="C2" s="181" t="s">
        <v>137</v>
      </c>
      <c r="D2" s="182" t="s">
        <v>138</v>
      </c>
      <c r="E2" s="183" t="s">
        <v>139</v>
      </c>
    </row>
    <row r="3" spans="1:5" ht="24">
      <c r="A3" s="184" t="s">
        <v>74</v>
      </c>
      <c r="B3" s="185">
        <f>IF(SUM(B4:B7)='Federal Assistance'!B50,'Federal Assistance'!B50,"ERROR")</f>
        <v>36207875</v>
      </c>
      <c r="C3" s="185">
        <f>IF(SUM(C4:C6)='State Assistance'!B50,'State Assistance'!B50,"ERROR")</f>
        <v>4249108</v>
      </c>
      <c r="D3" s="186">
        <f>B3+C3</f>
        <v>40456983</v>
      </c>
      <c r="E3" s="187">
        <f>D3/($D26)</f>
        <v>0.34053419051995748</v>
      </c>
    </row>
    <row r="4" spans="1:5">
      <c r="A4" s="188" t="s">
        <v>62</v>
      </c>
      <c r="B4" s="189">
        <f>'Federal Assistance'!C50</f>
        <v>29995618</v>
      </c>
      <c r="C4" s="190">
        <f>'State Assistance'!C50</f>
        <v>1412874</v>
      </c>
      <c r="D4" s="191">
        <f>B4+C4</f>
        <v>31408492</v>
      </c>
      <c r="E4" s="192">
        <f>D4/($D26)</f>
        <v>0.26437130516312995</v>
      </c>
    </row>
    <row r="5" spans="1:5">
      <c r="A5" s="188" t="s">
        <v>63</v>
      </c>
      <c r="B5" s="189">
        <f>'Federal Assistance'!D50</f>
        <v>6000000</v>
      </c>
      <c r="C5" s="190">
        <f>'State Assistance'!D50</f>
        <v>0</v>
      </c>
      <c r="D5" s="191">
        <f t="shared" ref="D5:D7" si="0">B5+C5</f>
        <v>6000000</v>
      </c>
      <c r="E5" s="192">
        <f>D5/($D26)</f>
        <v>5.0503151535539484E-2</v>
      </c>
    </row>
    <row r="6" spans="1:5" ht="19.5">
      <c r="A6" s="188" t="s">
        <v>75</v>
      </c>
      <c r="B6" s="189">
        <f>'Federal Assistance'!E50</f>
        <v>212257</v>
      </c>
      <c r="C6" s="190">
        <f>'State Assistance'!E50</f>
        <v>2836234</v>
      </c>
      <c r="D6" s="191">
        <f t="shared" si="0"/>
        <v>3048491</v>
      </c>
      <c r="E6" s="192">
        <f>D6/($D26)</f>
        <v>2.5659733821288049E-2</v>
      </c>
    </row>
    <row r="7" spans="1:5" ht="19.5">
      <c r="A7" s="188" t="s">
        <v>76</v>
      </c>
      <c r="B7" s="189">
        <f>'Federal Assistance'!F50</f>
        <v>0</v>
      </c>
      <c r="C7" s="193"/>
      <c r="D7" s="194">
        <f t="shared" si="0"/>
        <v>0</v>
      </c>
      <c r="E7" s="192">
        <f>D7/($D26)</f>
        <v>0</v>
      </c>
    </row>
    <row r="8" spans="1:5" ht="24">
      <c r="A8" s="195" t="s">
        <v>65</v>
      </c>
      <c r="B8" s="196">
        <f>IF(SUM(B9:B21)='Federal Non-Assistance'!B50,'Federal Non-Assistance'!B50,"ERROR")</f>
        <v>49775095</v>
      </c>
      <c r="C8" s="197">
        <f>IF(SUM(C9:C21)='State Non-Assistance'!B50,'State Non-Assistance'!B50,"ERROR")</f>
        <v>26126390</v>
      </c>
      <c r="D8" s="198">
        <f>B8+C8</f>
        <v>75901485</v>
      </c>
      <c r="E8" s="199">
        <f>D8/($D26)</f>
        <v>0.63887736645457949</v>
      </c>
    </row>
    <row r="9" spans="1:5" ht="19.5">
      <c r="A9" s="188" t="s">
        <v>78</v>
      </c>
      <c r="B9" s="200">
        <f>'Federal Non-Assistance'!C50</f>
        <v>30303782</v>
      </c>
      <c r="C9" s="201">
        <f>'State Non-Assistance'!C50</f>
        <v>566985</v>
      </c>
      <c r="D9" s="191">
        <f t="shared" ref="D9:D21" si="1">B9+C9</f>
        <v>30870767</v>
      </c>
      <c r="E9" s="192">
        <f>D9/($D26)</f>
        <v>0.25984517063655527</v>
      </c>
    </row>
    <row r="10" spans="1:5">
      <c r="A10" s="188" t="s">
        <v>63</v>
      </c>
      <c r="B10" s="200">
        <f>'Federal Non-Assistance'!D50</f>
        <v>0</v>
      </c>
      <c r="C10" s="201">
        <f>'State Non-Assistance'!D50</f>
        <v>4474924</v>
      </c>
      <c r="D10" s="191">
        <f t="shared" si="1"/>
        <v>4474924</v>
      </c>
      <c r="E10" s="192">
        <f>D10/($D26)</f>
        <v>3.7666294147003745E-2</v>
      </c>
    </row>
    <row r="11" spans="1:5">
      <c r="A11" s="188" t="s">
        <v>64</v>
      </c>
      <c r="B11" s="200">
        <f>'Federal Non-Assistance'!E50</f>
        <v>0</v>
      </c>
      <c r="C11" s="201">
        <f>'State Non-Assistance'!E50</f>
        <v>0</v>
      </c>
      <c r="D11" s="191">
        <f t="shared" si="1"/>
        <v>0</v>
      </c>
      <c r="E11" s="192">
        <f>D11/($D26)</f>
        <v>0</v>
      </c>
    </row>
    <row r="12" spans="1:5" ht="19.5">
      <c r="A12" s="188" t="s">
        <v>79</v>
      </c>
      <c r="B12" s="200">
        <f>'Federal Non-Assistance'!F50</f>
        <v>0</v>
      </c>
      <c r="C12" s="201">
        <f>'State Non-Assistance'!F50</f>
        <v>0</v>
      </c>
      <c r="D12" s="191">
        <f t="shared" si="1"/>
        <v>0</v>
      </c>
      <c r="E12" s="192">
        <f>D12/($D26)</f>
        <v>0</v>
      </c>
    </row>
    <row r="13" spans="1:5">
      <c r="A13" s="188" t="s">
        <v>67</v>
      </c>
      <c r="B13" s="200">
        <f>'Federal Non-Assistance'!G50</f>
        <v>0</v>
      </c>
      <c r="C13" s="201">
        <f>'State Non-Assistance'!G50</f>
        <v>0</v>
      </c>
      <c r="D13" s="191">
        <f t="shared" si="1"/>
        <v>0</v>
      </c>
      <c r="E13" s="192">
        <f>D13/($D26)</f>
        <v>0</v>
      </c>
    </row>
    <row r="14" spans="1:5" ht="19.5">
      <c r="A14" s="188" t="s">
        <v>80</v>
      </c>
      <c r="B14" s="200">
        <f>'Federal Non-Assistance'!H50</f>
        <v>0</v>
      </c>
      <c r="C14" s="201">
        <f>'State Non-Assistance'!H50</f>
        <v>0</v>
      </c>
      <c r="D14" s="191">
        <f t="shared" si="1"/>
        <v>0</v>
      </c>
      <c r="E14" s="192">
        <f>D14/($D26)</f>
        <v>0</v>
      </c>
    </row>
    <row r="15" spans="1:5" ht="19.5">
      <c r="A15" s="188" t="s">
        <v>81</v>
      </c>
      <c r="B15" s="200">
        <f>'Federal Non-Assistance'!I50</f>
        <v>4428204</v>
      </c>
      <c r="C15" s="201">
        <f>'State Non-Assistance'!I50</f>
        <v>0</v>
      </c>
      <c r="D15" s="191">
        <f t="shared" si="1"/>
        <v>4428204</v>
      </c>
      <c r="E15" s="192">
        <f>D15/($D26)</f>
        <v>3.7273042940380349E-2</v>
      </c>
    </row>
    <row r="16" spans="1:5" ht="19.5">
      <c r="A16" s="188" t="s">
        <v>82</v>
      </c>
      <c r="B16" s="200">
        <f>'Federal Non-Assistance'!J50</f>
        <v>3701336</v>
      </c>
      <c r="C16" s="201">
        <f>'State Non-Assistance'!J50</f>
        <v>0</v>
      </c>
      <c r="D16" s="191">
        <f t="shared" si="1"/>
        <v>3701336</v>
      </c>
      <c r="E16" s="192">
        <f>D16/($D26)</f>
        <v>3.1154855481991262E-2</v>
      </c>
    </row>
    <row r="17" spans="1:5" ht="29.25">
      <c r="A17" s="188" t="s">
        <v>140</v>
      </c>
      <c r="B17" s="200">
        <f>'Federal Non-Assistance'!K50</f>
        <v>622550</v>
      </c>
      <c r="C17" s="201">
        <f>'State Non-Assistance'!K50</f>
        <v>3075422</v>
      </c>
      <c r="D17" s="191">
        <f t="shared" si="1"/>
        <v>3697972</v>
      </c>
      <c r="E17" s="192">
        <f>D17/($D26)</f>
        <v>3.1126540048363668E-2</v>
      </c>
    </row>
    <row r="18" spans="1:5">
      <c r="A18" s="188" t="s">
        <v>88</v>
      </c>
      <c r="B18" s="200">
        <f>'Federal Non-Assistance'!L50</f>
        <v>9378078</v>
      </c>
      <c r="C18" s="201">
        <f>'State Non-Assistance'!L50</f>
        <v>1149280</v>
      </c>
      <c r="D18" s="191">
        <f>B18+C18</f>
        <v>10527358</v>
      </c>
      <c r="E18" s="192">
        <f>D18/($D26)</f>
        <v>8.8610792723812309E-2</v>
      </c>
    </row>
    <row r="19" spans="1:5">
      <c r="A19" s="188" t="s">
        <v>68</v>
      </c>
      <c r="B19" s="200">
        <f>'Federal Non-Assistance'!M50</f>
        <v>1341145</v>
      </c>
      <c r="C19" s="201">
        <f>'State Non-Assistance'!M50</f>
        <v>0</v>
      </c>
      <c r="D19" s="191">
        <f>B19+C19</f>
        <v>1341145</v>
      </c>
      <c r="E19" s="192">
        <f>D19/($D26)</f>
        <v>1.128867486102185E-2</v>
      </c>
    </row>
    <row r="20" spans="1:5" ht="19.5">
      <c r="A20" s="188" t="s">
        <v>141</v>
      </c>
      <c r="B20" s="200">
        <f>'Federal Non-Assistance'!N50</f>
        <v>0</v>
      </c>
      <c r="C20" s="202"/>
      <c r="D20" s="191">
        <f t="shared" si="1"/>
        <v>0</v>
      </c>
      <c r="E20" s="192">
        <f>D20/($D26)</f>
        <v>0</v>
      </c>
    </row>
    <row r="21" spans="1:5">
      <c r="A21" s="188" t="s">
        <v>69</v>
      </c>
      <c r="B21" s="200">
        <f>'Federal Non-Assistance'!O50</f>
        <v>0</v>
      </c>
      <c r="C21" s="201">
        <f>'State Non-Assistance'!O50</f>
        <v>16859779</v>
      </c>
      <c r="D21" s="191">
        <f t="shared" si="1"/>
        <v>16859779</v>
      </c>
      <c r="E21" s="192">
        <f>D21/($D26)</f>
        <v>0.14191199561545106</v>
      </c>
    </row>
    <row r="22" spans="1:5" ht="39" thickBot="1">
      <c r="A22" s="203" t="s">
        <v>0</v>
      </c>
      <c r="B22" s="204">
        <f>B3+B8</f>
        <v>85982970</v>
      </c>
      <c r="C22" s="205">
        <f>C3+C8</f>
        <v>30375498</v>
      </c>
      <c r="D22" s="204">
        <f>B22+C22</f>
        <v>116358468</v>
      </c>
      <c r="E22" s="206">
        <f>D22/($D26)</f>
        <v>0.97941155697453697</v>
      </c>
    </row>
    <row r="23" spans="1:5" ht="36">
      <c r="A23" s="195" t="s">
        <v>142</v>
      </c>
      <c r="B23" s="207">
        <f>'Summary Federal Funds'!E50</f>
        <v>0</v>
      </c>
      <c r="C23" s="208"/>
      <c r="D23" s="198">
        <f>B23</f>
        <v>0</v>
      </c>
      <c r="E23" s="187">
        <f>D23/($D26)</f>
        <v>0</v>
      </c>
    </row>
    <row r="24" spans="1:5" ht="36">
      <c r="A24" s="195" t="s">
        <v>143</v>
      </c>
      <c r="B24" s="209">
        <f>'Summary Federal Funds'!F50</f>
        <v>2445999</v>
      </c>
      <c r="C24" s="210"/>
      <c r="D24" s="198">
        <f>B24</f>
        <v>2445999</v>
      </c>
      <c r="E24" s="199">
        <f>D24/($D26)</f>
        <v>2.0588443025463008E-2</v>
      </c>
    </row>
    <row r="25" spans="1:5" ht="39" customHeight="1" thickBot="1">
      <c r="A25" s="211" t="s">
        <v>144</v>
      </c>
      <c r="B25" s="212">
        <f>B23+B24</f>
        <v>2445999</v>
      </c>
      <c r="C25" s="213"/>
      <c r="D25" s="212">
        <f>B25</f>
        <v>2445999</v>
      </c>
      <c r="E25" s="214">
        <f>D25/($D26)</f>
        <v>2.0588443025463008E-2</v>
      </c>
    </row>
    <row r="26" spans="1:5" ht="33" thickTop="1" thickBot="1">
      <c r="A26" s="215" t="s">
        <v>145</v>
      </c>
      <c r="B26" s="216">
        <f>B22+B25</f>
        <v>88428969</v>
      </c>
      <c r="C26" s="217">
        <f>C22</f>
        <v>30375498</v>
      </c>
      <c r="D26" s="216">
        <f>B26+C26</f>
        <v>118804467</v>
      </c>
      <c r="E26" s="218">
        <f>IF(D26/($D26)=SUM(E25,E22),SUM(E22,E25),"ERROR")</f>
        <v>1</v>
      </c>
    </row>
    <row r="27" spans="1:5" ht="32.25" thickBot="1">
      <c r="A27" s="219" t="s">
        <v>104</v>
      </c>
      <c r="B27" s="220">
        <f>'Summary Federal Funds'!I50</f>
        <v>3762191</v>
      </c>
      <c r="C27" s="221"/>
      <c r="D27" s="220">
        <f>B27</f>
        <v>3762191</v>
      </c>
      <c r="E27" s="222"/>
    </row>
    <row r="28" spans="1:5" ht="31.5">
      <c r="A28" s="223" t="s">
        <v>105</v>
      </c>
      <c r="B28" s="224">
        <f>'Summary Federal Funds'!J50</f>
        <v>87645236</v>
      </c>
      <c r="C28" s="225"/>
      <c r="D28" s="224">
        <f>B28</f>
        <v>87645236</v>
      </c>
      <c r="E28" s="226"/>
    </row>
  </sheetData>
  <mergeCells count="1">
    <mergeCell ref="A1:E1"/>
  </mergeCells>
  <pageMargins left="0.7" right="0.7" top="0.75" bottom="0.75" header="0.3" footer="0.3"/>
  <pageSetup scale="79" orientation="landscape"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23" sqref="B23"/>
    </sheetView>
  </sheetViews>
  <sheetFormatPr defaultRowHeight="15"/>
  <cols>
    <col min="1" max="1" width="22.7109375" customWidth="1"/>
    <col min="2" max="5" width="32.7109375" customWidth="1"/>
  </cols>
  <sheetData>
    <row r="1" spans="1:5" ht="18.75" thickBot="1">
      <c r="A1" s="499" t="s">
        <v>191</v>
      </c>
      <c r="B1" s="500"/>
      <c r="C1" s="500"/>
      <c r="D1" s="500"/>
      <c r="E1" s="556"/>
    </row>
    <row r="2" spans="1:5" ht="31.5" thickBot="1">
      <c r="A2" s="179" t="s">
        <v>135</v>
      </c>
      <c r="B2" s="180" t="s">
        <v>136</v>
      </c>
      <c r="C2" s="181" t="s">
        <v>137</v>
      </c>
      <c r="D2" s="182" t="s">
        <v>138</v>
      </c>
      <c r="E2" s="183" t="s">
        <v>139</v>
      </c>
    </row>
    <row r="3" spans="1:5" ht="24">
      <c r="A3" s="184" t="s">
        <v>74</v>
      </c>
      <c r="B3" s="185">
        <f>IF(SUM(B4:B7)='Federal Assistance'!B51,'Federal Assistance'!B51,"ERROR")</f>
        <v>4361881</v>
      </c>
      <c r="C3" s="185">
        <f>IF(SUM(C4:C6)='State Assistance'!B51,'State Assistance'!B51,"ERROR")</f>
        <v>20106643</v>
      </c>
      <c r="D3" s="186">
        <f>B3+C3</f>
        <v>24468524</v>
      </c>
      <c r="E3" s="187">
        <f>D3/($D26)</f>
        <v>0.28128779781317098</v>
      </c>
    </row>
    <row r="4" spans="1:5">
      <c r="A4" s="188" t="s">
        <v>62</v>
      </c>
      <c r="B4" s="189">
        <f>'Federal Assistance'!C51</f>
        <v>-767202</v>
      </c>
      <c r="C4" s="190">
        <f>'State Assistance'!C51</f>
        <v>16977265</v>
      </c>
      <c r="D4" s="191">
        <f>B4+C4</f>
        <v>16210063</v>
      </c>
      <c r="E4" s="192">
        <f>D4/($D26)</f>
        <v>0.18634932469497401</v>
      </c>
    </row>
    <row r="5" spans="1:5">
      <c r="A5" s="188" t="s">
        <v>63</v>
      </c>
      <c r="B5" s="189">
        <f>'Federal Assistance'!D51</f>
        <v>0</v>
      </c>
      <c r="C5" s="190">
        <f>'State Assistance'!D51</f>
        <v>0</v>
      </c>
      <c r="D5" s="191">
        <f t="shared" ref="D5:D7" si="0">B5+C5</f>
        <v>0</v>
      </c>
      <c r="E5" s="192">
        <f>D5/($D26)</f>
        <v>0</v>
      </c>
    </row>
    <row r="6" spans="1:5" ht="19.5">
      <c r="A6" s="188" t="s">
        <v>75</v>
      </c>
      <c r="B6" s="189">
        <f>'Federal Assistance'!E51</f>
        <v>1678746</v>
      </c>
      <c r="C6" s="190">
        <f>'State Assistance'!E51</f>
        <v>3129378</v>
      </c>
      <c r="D6" s="191">
        <f t="shared" si="0"/>
        <v>4808124</v>
      </c>
      <c r="E6" s="192">
        <f>D6/($D26)</f>
        <v>5.5273730919472505E-2</v>
      </c>
    </row>
    <row r="7" spans="1:5" ht="19.5">
      <c r="A7" s="188" t="s">
        <v>76</v>
      </c>
      <c r="B7" s="189">
        <f>'Federal Assistance'!F51</f>
        <v>3450337</v>
      </c>
      <c r="C7" s="193"/>
      <c r="D7" s="194">
        <f t="shared" si="0"/>
        <v>3450337</v>
      </c>
      <c r="E7" s="192">
        <f>D7/($D26)</f>
        <v>3.9664742198724491E-2</v>
      </c>
    </row>
    <row r="8" spans="1:5" ht="24">
      <c r="A8" s="195" t="s">
        <v>65</v>
      </c>
      <c r="B8" s="196">
        <f>IF(SUM(B9:B21)='Federal Non-Assistance'!B51,'Federal Non-Assistance'!B51,"ERROR")</f>
        <v>29018194</v>
      </c>
      <c r="C8" s="197">
        <f>IF(SUM(C9:C21)='State Non-Assistance'!B51,'State Non-Assistance'!B51,"ERROR")</f>
        <v>19541396</v>
      </c>
      <c r="D8" s="198">
        <f>B8+C8</f>
        <v>48559590</v>
      </c>
      <c r="E8" s="199">
        <f>D8/($D26)</f>
        <v>0.55823637477317722</v>
      </c>
    </row>
    <row r="9" spans="1:5" ht="19.5">
      <c r="A9" s="188" t="s">
        <v>78</v>
      </c>
      <c r="B9" s="200">
        <f>'Federal Non-Assistance'!C51</f>
        <v>158645</v>
      </c>
      <c r="C9" s="201">
        <f>'State Non-Assistance'!C51</f>
        <v>0</v>
      </c>
      <c r="D9" s="191">
        <f t="shared" ref="D9:D21" si="1">B9+C9</f>
        <v>158645</v>
      </c>
      <c r="E9" s="192">
        <f>D9/($D26)</f>
        <v>1.8237676569322495E-3</v>
      </c>
    </row>
    <row r="10" spans="1:5">
      <c r="A10" s="188" t="s">
        <v>63</v>
      </c>
      <c r="B10" s="200">
        <f>'Federal Non-Assistance'!D51</f>
        <v>1730830</v>
      </c>
      <c r="C10" s="201">
        <f>'State Non-Assistance'!D51</f>
        <v>15391952</v>
      </c>
      <c r="D10" s="191">
        <f t="shared" si="1"/>
        <v>17122782</v>
      </c>
      <c r="E10" s="192">
        <f>D10/($D26)</f>
        <v>0.19684185450724384</v>
      </c>
    </row>
    <row r="11" spans="1:5">
      <c r="A11" s="188" t="s">
        <v>64</v>
      </c>
      <c r="B11" s="200">
        <f>'Federal Non-Assistance'!E51</f>
        <v>0</v>
      </c>
      <c r="C11" s="201">
        <f>'State Non-Assistance'!E51</f>
        <v>0</v>
      </c>
      <c r="D11" s="191">
        <f t="shared" si="1"/>
        <v>0</v>
      </c>
      <c r="E11" s="192">
        <f>D11/($D26)</f>
        <v>0</v>
      </c>
    </row>
    <row r="12" spans="1:5" ht="19.5">
      <c r="A12" s="188" t="s">
        <v>79</v>
      </c>
      <c r="B12" s="200">
        <f>'Federal Non-Assistance'!F51</f>
        <v>0</v>
      </c>
      <c r="C12" s="201">
        <f>'State Non-Assistance'!F51</f>
        <v>0</v>
      </c>
      <c r="D12" s="191">
        <f t="shared" si="1"/>
        <v>0</v>
      </c>
      <c r="E12" s="192">
        <f>D12/($D26)</f>
        <v>0</v>
      </c>
    </row>
    <row r="13" spans="1:5">
      <c r="A13" s="188" t="s">
        <v>67</v>
      </c>
      <c r="B13" s="200">
        <f>'Federal Non-Assistance'!G51</f>
        <v>20151139</v>
      </c>
      <c r="C13" s="201">
        <f>'State Non-Assistance'!G51</f>
        <v>0</v>
      </c>
      <c r="D13" s="191">
        <f t="shared" si="1"/>
        <v>20151139</v>
      </c>
      <c r="E13" s="192">
        <f>D13/($D26)</f>
        <v>0.23165555522421807</v>
      </c>
    </row>
    <row r="14" spans="1:5" ht="19.5">
      <c r="A14" s="188" t="s">
        <v>80</v>
      </c>
      <c r="B14" s="200">
        <f>'Federal Non-Assistance'!H51</f>
        <v>0</v>
      </c>
      <c r="C14" s="201">
        <f>'State Non-Assistance'!H51</f>
        <v>0</v>
      </c>
      <c r="D14" s="191">
        <f t="shared" si="1"/>
        <v>0</v>
      </c>
      <c r="E14" s="192">
        <f>D14/($D26)</f>
        <v>0</v>
      </c>
    </row>
    <row r="15" spans="1:5" ht="19.5">
      <c r="A15" s="188" t="s">
        <v>81</v>
      </c>
      <c r="B15" s="200">
        <f>'Federal Non-Assistance'!I51</f>
        <v>2168215</v>
      </c>
      <c r="C15" s="201">
        <f>'State Non-Assistance'!I51</f>
        <v>2794050</v>
      </c>
      <c r="D15" s="191">
        <f t="shared" si="1"/>
        <v>4962265</v>
      </c>
      <c r="E15" s="192">
        <f>D15/($D26)</f>
        <v>5.7045721025729836E-2</v>
      </c>
    </row>
    <row r="16" spans="1:5" ht="19.5">
      <c r="A16" s="188" t="s">
        <v>82</v>
      </c>
      <c r="B16" s="200">
        <f>'Federal Non-Assistance'!J51</f>
        <v>0</v>
      </c>
      <c r="C16" s="201">
        <f>'State Non-Assistance'!J51</f>
        <v>0</v>
      </c>
      <c r="D16" s="191">
        <f t="shared" si="1"/>
        <v>0</v>
      </c>
      <c r="E16" s="192">
        <f>D16/($D26)</f>
        <v>0</v>
      </c>
    </row>
    <row r="17" spans="1:5" ht="29.25">
      <c r="A17" s="188" t="s">
        <v>140</v>
      </c>
      <c r="B17" s="200">
        <f>'Federal Non-Assistance'!K51</f>
        <v>0</v>
      </c>
      <c r="C17" s="201">
        <f>'State Non-Assistance'!K51</f>
        <v>0</v>
      </c>
      <c r="D17" s="191">
        <f t="shared" si="1"/>
        <v>0</v>
      </c>
      <c r="E17" s="192">
        <f>D17/($D26)</f>
        <v>0</v>
      </c>
    </row>
    <row r="18" spans="1:5">
      <c r="A18" s="188" t="s">
        <v>88</v>
      </c>
      <c r="B18" s="200">
        <f>'Federal Non-Assistance'!L51</f>
        <v>4385271</v>
      </c>
      <c r="C18" s="201">
        <f>'State Non-Assistance'!L51</f>
        <v>1165533</v>
      </c>
      <c r="D18" s="191">
        <f>B18+C18</f>
        <v>5550804</v>
      </c>
      <c r="E18" s="192">
        <f>D18/($D26)</f>
        <v>6.3811508747014772E-2</v>
      </c>
    </row>
    <row r="19" spans="1:5">
      <c r="A19" s="188" t="s">
        <v>68</v>
      </c>
      <c r="B19" s="200">
        <f>'Federal Non-Assistance'!M51</f>
        <v>424094</v>
      </c>
      <c r="C19" s="201">
        <f>'State Non-Assistance'!M51</f>
        <v>189861</v>
      </c>
      <c r="D19" s="191">
        <f>B19+C19</f>
        <v>613955</v>
      </c>
      <c r="E19" s="192">
        <f>D19/($D26)</f>
        <v>7.057967612038446E-3</v>
      </c>
    </row>
    <row r="20" spans="1:5" ht="19.5">
      <c r="A20" s="188" t="s">
        <v>141</v>
      </c>
      <c r="B20" s="200">
        <f>'Federal Non-Assistance'!N51</f>
        <v>0</v>
      </c>
      <c r="C20" s="202"/>
      <c r="D20" s="191">
        <f t="shared" si="1"/>
        <v>0</v>
      </c>
      <c r="E20" s="192">
        <f>D20/($D26)</f>
        <v>0</v>
      </c>
    </row>
    <row r="21" spans="1:5">
      <c r="A21" s="188" t="s">
        <v>69</v>
      </c>
      <c r="B21" s="200">
        <f>'Federal Non-Assistance'!O51</f>
        <v>0</v>
      </c>
      <c r="C21" s="201">
        <f>'State Non-Assistance'!O51</f>
        <v>0</v>
      </c>
      <c r="D21" s="191">
        <f t="shared" si="1"/>
        <v>0</v>
      </c>
      <c r="E21" s="192">
        <f>D21/($D26)</f>
        <v>0</v>
      </c>
    </row>
    <row r="22" spans="1:5" ht="39" thickBot="1">
      <c r="A22" s="203" t="s">
        <v>0</v>
      </c>
      <c r="B22" s="204">
        <f>B3+B8</f>
        <v>33380075</v>
      </c>
      <c r="C22" s="205">
        <f>C3+C8</f>
        <v>39648039</v>
      </c>
      <c r="D22" s="204">
        <f>B22+C22</f>
        <v>73028114</v>
      </c>
      <c r="E22" s="206">
        <f>D22/($D26)</f>
        <v>0.83952417258634815</v>
      </c>
    </row>
    <row r="23" spans="1:5" ht="36">
      <c r="A23" s="195" t="s">
        <v>142</v>
      </c>
      <c r="B23" s="207">
        <f>'Summary Federal Funds'!E51</f>
        <v>9224074</v>
      </c>
      <c r="C23" s="208"/>
      <c r="D23" s="198">
        <f>B23</f>
        <v>9224074</v>
      </c>
      <c r="E23" s="187">
        <f>D23/($D26)</f>
        <v>0.10603906726559099</v>
      </c>
    </row>
    <row r="24" spans="1:5" ht="36">
      <c r="A24" s="195" t="s">
        <v>143</v>
      </c>
      <c r="B24" s="209">
        <f>'Summary Federal Funds'!F51</f>
        <v>4735318</v>
      </c>
      <c r="C24" s="210"/>
      <c r="D24" s="198">
        <f>B24</f>
        <v>4735318</v>
      </c>
      <c r="E24" s="199">
        <f>D24/($D26)</f>
        <v>5.44367601480608E-2</v>
      </c>
    </row>
    <row r="25" spans="1:5" ht="39" customHeight="1" thickBot="1">
      <c r="A25" s="211" t="s">
        <v>144</v>
      </c>
      <c r="B25" s="212">
        <f>B23+B24</f>
        <v>13959392</v>
      </c>
      <c r="C25" s="213"/>
      <c r="D25" s="212">
        <f>B25</f>
        <v>13959392</v>
      </c>
      <c r="E25" s="214">
        <f>D25/($D26)</f>
        <v>0.16047582741365179</v>
      </c>
    </row>
    <row r="26" spans="1:5" ht="33" thickTop="1" thickBot="1">
      <c r="A26" s="215" t="s">
        <v>145</v>
      </c>
      <c r="B26" s="216">
        <f>B22+B25</f>
        <v>47339467</v>
      </c>
      <c r="C26" s="217">
        <f>C22</f>
        <v>39648039</v>
      </c>
      <c r="D26" s="216">
        <f>B26+C26</f>
        <v>86987506</v>
      </c>
      <c r="E26" s="218">
        <f>IF(D26/($D26)=SUM(E25,E22),SUM(E22,E25),"ERROR")</f>
        <v>1</v>
      </c>
    </row>
    <row r="27" spans="1:5" ht="32.25" thickBot="1">
      <c r="A27" s="219" t="s">
        <v>104</v>
      </c>
      <c r="B27" s="220">
        <f>'Summary Federal Funds'!I51</f>
        <v>0</v>
      </c>
      <c r="C27" s="221"/>
      <c r="D27" s="220">
        <f>B27</f>
        <v>0</v>
      </c>
      <c r="E27" s="222"/>
    </row>
    <row r="28" spans="1:5" ht="31.5">
      <c r="A28" s="223" t="s">
        <v>105</v>
      </c>
      <c r="B28" s="224">
        <f>'Summary Federal Funds'!J51</f>
        <v>13714</v>
      </c>
      <c r="C28" s="225"/>
      <c r="D28" s="224">
        <f>B28</f>
        <v>13714</v>
      </c>
      <c r="E28" s="226"/>
    </row>
  </sheetData>
  <mergeCells count="1">
    <mergeCell ref="A1:E1"/>
  </mergeCells>
  <pageMargins left="0.7" right="0.7" top="0.75" bottom="0.75" header="0.3" footer="0.3"/>
  <pageSetup scale="79" orientation="landscape"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14" sqref="C14"/>
    </sheetView>
  </sheetViews>
  <sheetFormatPr defaultRowHeight="15"/>
  <cols>
    <col min="1" max="1" width="22.7109375" customWidth="1"/>
    <col min="2" max="5" width="32.7109375" customWidth="1"/>
  </cols>
  <sheetData>
    <row r="1" spans="1:5" ht="18.75" thickBot="1">
      <c r="A1" s="499" t="s">
        <v>192</v>
      </c>
      <c r="B1" s="500"/>
      <c r="C1" s="500"/>
      <c r="D1" s="500"/>
      <c r="E1" s="556"/>
    </row>
    <row r="2" spans="1:5" ht="31.5" thickBot="1">
      <c r="A2" s="179" t="s">
        <v>135</v>
      </c>
      <c r="B2" s="180" t="s">
        <v>136</v>
      </c>
      <c r="C2" s="181" t="s">
        <v>137</v>
      </c>
      <c r="D2" s="182" t="s">
        <v>138</v>
      </c>
      <c r="E2" s="183" t="s">
        <v>139</v>
      </c>
    </row>
    <row r="3" spans="1:5" ht="24">
      <c r="A3" s="184" t="s">
        <v>74</v>
      </c>
      <c r="B3" s="185">
        <f>IF(SUM(B4:B7)='Federal Assistance'!B52,'Federal Assistance'!B52,"ERROR")</f>
        <v>73583576</v>
      </c>
      <c r="C3" s="185">
        <f>IF(SUM(C4:C6)='State Assistance'!B52,'State Assistance'!B52,"ERROR")</f>
        <v>49369483</v>
      </c>
      <c r="D3" s="186">
        <f>B3+C3</f>
        <v>122953059</v>
      </c>
      <c r="E3" s="187">
        <f>D3/($D26)</f>
        <v>0.39084855223014497</v>
      </c>
    </row>
    <row r="4" spans="1:5">
      <c r="A4" s="188" t="s">
        <v>62</v>
      </c>
      <c r="B4" s="189">
        <f>'Federal Assistance'!C52</f>
        <v>71840255</v>
      </c>
      <c r="C4" s="190">
        <f>'State Assistance'!C52</f>
        <v>47818514</v>
      </c>
      <c r="D4" s="191">
        <f>B4+C4</f>
        <v>119658769</v>
      </c>
      <c r="E4" s="192">
        <f>D4/($D26)</f>
        <v>0.38037651934541417</v>
      </c>
    </row>
    <row r="5" spans="1:5">
      <c r="A5" s="188" t="s">
        <v>63</v>
      </c>
      <c r="B5" s="189">
        <f>'Federal Assistance'!D52</f>
        <v>1743321</v>
      </c>
      <c r="C5" s="190">
        <f>'State Assistance'!D52</f>
        <v>1550969</v>
      </c>
      <c r="D5" s="191">
        <f t="shared" ref="D5:D7" si="0">B5+C5</f>
        <v>3294290</v>
      </c>
      <c r="E5" s="192">
        <f>D5/($D26)</f>
        <v>1.0472032884730783E-2</v>
      </c>
    </row>
    <row r="6" spans="1:5" ht="19.5">
      <c r="A6" s="188" t="s">
        <v>75</v>
      </c>
      <c r="B6" s="189">
        <f>'Federal Assistance'!E52</f>
        <v>0</v>
      </c>
      <c r="C6" s="190">
        <f>'State Assistance'!E52</f>
        <v>0</v>
      </c>
      <c r="D6" s="191">
        <f t="shared" si="0"/>
        <v>0</v>
      </c>
      <c r="E6" s="192">
        <f>D6/($D26)</f>
        <v>0</v>
      </c>
    </row>
    <row r="7" spans="1:5" ht="19.5">
      <c r="A7" s="188" t="s">
        <v>76</v>
      </c>
      <c r="B7" s="189">
        <f>'Federal Assistance'!F52</f>
        <v>0</v>
      </c>
      <c r="C7" s="193"/>
      <c r="D7" s="194">
        <f t="shared" si="0"/>
        <v>0</v>
      </c>
      <c r="E7" s="192">
        <f>D7/($D26)</f>
        <v>0</v>
      </c>
    </row>
    <row r="8" spans="1:5" ht="24">
      <c r="A8" s="195" t="s">
        <v>65</v>
      </c>
      <c r="B8" s="196">
        <f>IF(SUM(B9:B21)='Federal Non-Assistance'!B52,'Federal Non-Assistance'!B52,"ERROR")</f>
        <v>72577473</v>
      </c>
      <c r="C8" s="197">
        <f>IF(SUM(C9:C21)='State Non-Assistance'!B52,'State Non-Assistance'!B52,"ERROR")</f>
        <v>92096103</v>
      </c>
      <c r="D8" s="198">
        <f>B8+C8</f>
        <v>164673576</v>
      </c>
      <c r="E8" s="199">
        <f>D8/($D26)</f>
        <v>0.52347155323854733</v>
      </c>
    </row>
    <row r="9" spans="1:5" ht="19.5">
      <c r="A9" s="188" t="s">
        <v>78</v>
      </c>
      <c r="B9" s="200">
        <f>'Federal Non-Assistance'!C52</f>
        <v>19843324</v>
      </c>
      <c r="C9" s="201">
        <f>'State Non-Assistance'!C52</f>
        <v>32613241</v>
      </c>
      <c r="D9" s="191">
        <f t="shared" ref="D9:D21" si="1">B9+C9</f>
        <v>52456565</v>
      </c>
      <c r="E9" s="192">
        <f>D9/($D26)</f>
        <v>0.16675121913978971</v>
      </c>
    </row>
    <row r="10" spans="1:5">
      <c r="A10" s="188" t="s">
        <v>63</v>
      </c>
      <c r="B10" s="200">
        <f>'Federal Non-Assistance'!D52</f>
        <v>97553</v>
      </c>
      <c r="C10" s="201">
        <f>'State Non-Assistance'!D52</f>
        <v>21328762</v>
      </c>
      <c r="D10" s="191">
        <f t="shared" si="1"/>
        <v>21426315</v>
      </c>
      <c r="E10" s="192">
        <f>D10/($D26)</f>
        <v>6.8110905621120321E-2</v>
      </c>
    </row>
    <row r="11" spans="1:5">
      <c r="A11" s="188" t="s">
        <v>64</v>
      </c>
      <c r="B11" s="200">
        <f>'Federal Non-Assistance'!E52</f>
        <v>5888787</v>
      </c>
      <c r="C11" s="201">
        <f>'State Non-Assistance'!E52</f>
        <v>2955007</v>
      </c>
      <c r="D11" s="191">
        <f t="shared" si="1"/>
        <v>8843794</v>
      </c>
      <c r="E11" s="192">
        <f>D11/($D26)</f>
        <v>2.8113038498063254E-2</v>
      </c>
    </row>
    <row r="12" spans="1:5" ht="19.5">
      <c r="A12" s="188" t="s">
        <v>79</v>
      </c>
      <c r="B12" s="200">
        <f>'Federal Non-Assistance'!F52</f>
        <v>1390</v>
      </c>
      <c r="C12" s="201">
        <f>'State Non-Assistance'!F52</f>
        <v>0</v>
      </c>
      <c r="D12" s="191">
        <f t="shared" si="1"/>
        <v>1390</v>
      </c>
      <c r="E12" s="192">
        <f>D12/($D26)</f>
        <v>4.4185926891001671E-6</v>
      </c>
    </row>
    <row r="13" spans="1:5">
      <c r="A13" s="188" t="s">
        <v>67</v>
      </c>
      <c r="B13" s="200">
        <f>'Federal Non-Assistance'!G52</f>
        <v>0</v>
      </c>
      <c r="C13" s="201">
        <f>'State Non-Assistance'!G52</f>
        <v>0</v>
      </c>
      <c r="D13" s="191">
        <f t="shared" si="1"/>
        <v>0</v>
      </c>
      <c r="E13" s="192">
        <f>D13/($D26)</f>
        <v>0</v>
      </c>
    </row>
    <row r="14" spans="1:5" ht="19.5">
      <c r="A14" s="188" t="s">
        <v>80</v>
      </c>
      <c r="B14" s="200">
        <f>'Federal Non-Assistance'!H52</f>
        <v>0</v>
      </c>
      <c r="C14" s="201">
        <f>'State Non-Assistance'!H52</f>
        <v>0</v>
      </c>
      <c r="D14" s="191">
        <f t="shared" si="1"/>
        <v>0</v>
      </c>
      <c r="E14" s="192">
        <f>D14/($D26)</f>
        <v>0</v>
      </c>
    </row>
    <row r="15" spans="1:5" ht="19.5">
      <c r="A15" s="188" t="s">
        <v>81</v>
      </c>
      <c r="B15" s="200">
        <f>'Federal Non-Assistance'!I52</f>
        <v>1804847</v>
      </c>
      <c r="C15" s="201">
        <f>'State Non-Assistance'!I52</f>
        <v>6841</v>
      </c>
      <c r="D15" s="191">
        <f t="shared" si="1"/>
        <v>1811688</v>
      </c>
      <c r="E15" s="192">
        <f>D15/($D26)</f>
        <v>5.7590729149140313E-3</v>
      </c>
    </row>
    <row r="16" spans="1:5" ht="19.5">
      <c r="A16" s="188" t="s">
        <v>82</v>
      </c>
      <c r="B16" s="200">
        <f>'Federal Non-Assistance'!J52</f>
        <v>0</v>
      </c>
      <c r="C16" s="201">
        <f>'State Non-Assistance'!J52</f>
        <v>0</v>
      </c>
      <c r="D16" s="191">
        <f t="shared" si="1"/>
        <v>0</v>
      </c>
      <c r="E16" s="192">
        <f>D16/($D26)</f>
        <v>0</v>
      </c>
    </row>
    <row r="17" spans="1:5" ht="29.25">
      <c r="A17" s="188" t="s">
        <v>140</v>
      </c>
      <c r="B17" s="200">
        <f>'Federal Non-Assistance'!K52</f>
        <v>34551666</v>
      </c>
      <c r="C17" s="201">
        <f>'State Non-Assistance'!K52</f>
        <v>1421576</v>
      </c>
      <c r="D17" s="191">
        <f t="shared" si="1"/>
        <v>35973242</v>
      </c>
      <c r="E17" s="192">
        <f>D17/($D26)</f>
        <v>0.11435331230534609</v>
      </c>
    </row>
    <row r="18" spans="1:5">
      <c r="A18" s="188" t="s">
        <v>88</v>
      </c>
      <c r="B18" s="200">
        <f>'Federal Non-Assistance'!L52</f>
        <v>5766361</v>
      </c>
      <c r="C18" s="201">
        <f>'State Non-Assistance'!L52</f>
        <v>13506131</v>
      </c>
      <c r="D18" s="191">
        <f>B18+C18</f>
        <v>19272492</v>
      </c>
      <c r="E18" s="192">
        <f>D18/($D26)</f>
        <v>6.1264239030173709E-2</v>
      </c>
    </row>
    <row r="19" spans="1:5">
      <c r="A19" s="188" t="s">
        <v>68</v>
      </c>
      <c r="B19" s="200">
        <f>'Federal Non-Assistance'!M52</f>
        <v>465320</v>
      </c>
      <c r="C19" s="201">
        <f>'State Non-Assistance'!M52</f>
        <v>1293415</v>
      </c>
      <c r="D19" s="191">
        <f>B19+C19</f>
        <v>1758735</v>
      </c>
      <c r="E19" s="192">
        <f>D19/($D26)</f>
        <v>5.5907436065212824E-3</v>
      </c>
    </row>
    <row r="20" spans="1:5" ht="19.5">
      <c r="A20" s="188" t="s">
        <v>141</v>
      </c>
      <c r="B20" s="200">
        <f>'Federal Non-Assistance'!N52</f>
        <v>0</v>
      </c>
      <c r="C20" s="202"/>
      <c r="D20" s="191">
        <f t="shared" si="1"/>
        <v>0</v>
      </c>
      <c r="E20" s="192">
        <f>D20/($D26)</f>
        <v>0</v>
      </c>
    </row>
    <row r="21" spans="1:5">
      <c r="A21" s="188" t="s">
        <v>69</v>
      </c>
      <c r="B21" s="200">
        <f>'Federal Non-Assistance'!O52</f>
        <v>4158225</v>
      </c>
      <c r="C21" s="201">
        <f>'State Non-Assistance'!O52</f>
        <v>18971130</v>
      </c>
      <c r="D21" s="191">
        <f t="shared" si="1"/>
        <v>23129355</v>
      </c>
      <c r="E21" s="192">
        <f>D21/($D26)</f>
        <v>7.3524603529929775E-2</v>
      </c>
    </row>
    <row r="22" spans="1:5" ht="39" thickBot="1">
      <c r="A22" s="203" t="s">
        <v>0</v>
      </c>
      <c r="B22" s="204">
        <f>B3+B8</f>
        <v>146161049</v>
      </c>
      <c r="C22" s="205">
        <f>C3+C8</f>
        <v>141465586</v>
      </c>
      <c r="D22" s="204">
        <f>B22+C22</f>
        <v>287626635</v>
      </c>
      <c r="E22" s="206">
        <f>D22/($D26)</f>
        <v>0.91432010546869225</v>
      </c>
    </row>
    <row r="23" spans="1:5" ht="36">
      <c r="A23" s="195" t="s">
        <v>142</v>
      </c>
      <c r="B23" s="207">
        <f>'Summary Federal Funds'!E52</f>
        <v>14304666</v>
      </c>
      <c r="C23" s="208"/>
      <c r="D23" s="198">
        <f>B23</f>
        <v>14304666</v>
      </c>
      <c r="E23" s="187">
        <f>D23/($D26)</f>
        <v>4.5472296840014192E-2</v>
      </c>
    </row>
    <row r="24" spans="1:5" ht="36">
      <c r="A24" s="195" t="s">
        <v>143</v>
      </c>
      <c r="B24" s="209">
        <f>'Summary Federal Funds'!F52</f>
        <v>12648498</v>
      </c>
      <c r="C24" s="210"/>
      <c r="D24" s="198">
        <f>B24</f>
        <v>12648498</v>
      </c>
      <c r="E24" s="199">
        <f>D24/($D26)</f>
        <v>4.0207597691293583E-2</v>
      </c>
    </row>
    <row r="25" spans="1:5" ht="39" customHeight="1" thickBot="1">
      <c r="A25" s="211" t="s">
        <v>144</v>
      </c>
      <c r="B25" s="212">
        <f>B23+B24</f>
        <v>26953164</v>
      </c>
      <c r="C25" s="213"/>
      <c r="D25" s="212">
        <f>B25</f>
        <v>26953164</v>
      </c>
      <c r="E25" s="214">
        <f>D25/($D26)</f>
        <v>8.5679894531307782E-2</v>
      </c>
    </row>
    <row r="26" spans="1:5" ht="33" thickTop="1" thickBot="1">
      <c r="A26" s="215" t="s">
        <v>145</v>
      </c>
      <c r="B26" s="216">
        <f>B22+B25</f>
        <v>173114213</v>
      </c>
      <c r="C26" s="217">
        <f>C22</f>
        <v>141465586</v>
      </c>
      <c r="D26" s="216">
        <f>B26+C26</f>
        <v>314579799</v>
      </c>
      <c r="E26" s="218">
        <f>IF(D26/($D26)=SUM(E25,E22),SUM(E22,E25),"ERROR")</f>
        <v>1</v>
      </c>
    </row>
    <row r="27" spans="1:5" ht="32.25" thickBot="1">
      <c r="A27" s="219" t="s">
        <v>104</v>
      </c>
      <c r="B27" s="220">
        <f>'Summary Federal Funds'!I52</f>
        <v>941911</v>
      </c>
      <c r="C27" s="221"/>
      <c r="D27" s="220">
        <f>B27</f>
        <v>941911</v>
      </c>
      <c r="E27" s="222"/>
    </row>
    <row r="28" spans="1:5" ht="31.5">
      <c r="A28" s="223" t="s">
        <v>105</v>
      </c>
      <c r="B28" s="224">
        <f>'Summary Federal Funds'!J52</f>
        <v>18390473</v>
      </c>
      <c r="C28" s="225"/>
      <c r="D28" s="224">
        <f>B28</f>
        <v>18390473</v>
      </c>
      <c r="E28" s="226"/>
    </row>
  </sheetData>
  <mergeCells count="1">
    <mergeCell ref="A1:E1"/>
  </mergeCells>
  <pageMargins left="0.7" right="0.7" top="0.75" bottom="0.75" header="0.3" footer="0.3"/>
  <pageSetup scale="79"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18" sqref="C18"/>
    </sheetView>
  </sheetViews>
  <sheetFormatPr defaultRowHeight="15"/>
  <cols>
    <col min="1" max="1" width="22.7109375" customWidth="1"/>
    <col min="2" max="5" width="32.7109375" customWidth="1"/>
  </cols>
  <sheetData>
    <row r="1" spans="1:5" ht="18.75" thickBot="1">
      <c r="A1" s="499" t="s">
        <v>193</v>
      </c>
      <c r="B1" s="500"/>
      <c r="C1" s="500"/>
      <c r="D1" s="500"/>
      <c r="E1" s="556"/>
    </row>
    <row r="2" spans="1:5" ht="31.5" thickBot="1">
      <c r="A2" s="179" t="s">
        <v>135</v>
      </c>
      <c r="B2" s="180" t="s">
        <v>136</v>
      </c>
      <c r="C2" s="181" t="s">
        <v>137</v>
      </c>
      <c r="D2" s="182" t="s">
        <v>138</v>
      </c>
      <c r="E2" s="183" t="s">
        <v>139</v>
      </c>
    </row>
    <row r="3" spans="1:5" ht="24">
      <c r="A3" s="184" t="s">
        <v>74</v>
      </c>
      <c r="B3" s="185">
        <f>IF(SUM(B4:B7)='Federal Assistance'!B53,'Federal Assistance'!B53,"ERROR")</f>
        <v>207792044</v>
      </c>
      <c r="C3" s="185">
        <f>IF(SUM(C4:C6)='State Assistance'!B53,'State Assistance'!B53,"ERROR")</f>
        <v>97948805</v>
      </c>
      <c r="D3" s="186">
        <f>B3+C3</f>
        <v>305740849</v>
      </c>
      <c r="E3" s="187">
        <f>D3/($D26)</f>
        <v>0.25911000984342414</v>
      </c>
    </row>
    <row r="4" spans="1:5">
      <c r="A4" s="188" t="s">
        <v>62</v>
      </c>
      <c r="B4" s="189">
        <f>'Federal Assistance'!C53</f>
        <v>207792044</v>
      </c>
      <c r="C4" s="190">
        <f>'State Assistance'!C53</f>
        <v>97948805</v>
      </c>
      <c r="D4" s="191">
        <f>B4+C4</f>
        <v>305740849</v>
      </c>
      <c r="E4" s="192">
        <f>D4/($D26)</f>
        <v>0.25911000984342414</v>
      </c>
    </row>
    <row r="5" spans="1:5">
      <c r="A5" s="188" t="s">
        <v>63</v>
      </c>
      <c r="B5" s="189">
        <f>'Federal Assistance'!D53</f>
        <v>0</v>
      </c>
      <c r="C5" s="190">
        <f>'State Assistance'!D53</f>
        <v>0</v>
      </c>
      <c r="D5" s="191">
        <f t="shared" ref="D5:D7" si="0">B5+C5</f>
        <v>0</v>
      </c>
      <c r="E5" s="192">
        <f>D5/($D26)</f>
        <v>0</v>
      </c>
    </row>
    <row r="6" spans="1:5" ht="19.5">
      <c r="A6" s="188" t="s">
        <v>75</v>
      </c>
      <c r="B6" s="189">
        <f>'Federal Assistance'!E53</f>
        <v>0</v>
      </c>
      <c r="C6" s="190">
        <f>'State Assistance'!E53</f>
        <v>0</v>
      </c>
      <c r="D6" s="191">
        <f t="shared" si="0"/>
        <v>0</v>
      </c>
      <c r="E6" s="192">
        <f>D6/($D26)</f>
        <v>0</v>
      </c>
    </row>
    <row r="7" spans="1:5" ht="19.5">
      <c r="A7" s="188" t="s">
        <v>76</v>
      </c>
      <c r="B7" s="189">
        <f>'Federal Assistance'!F53</f>
        <v>0</v>
      </c>
      <c r="C7" s="193"/>
      <c r="D7" s="194">
        <f t="shared" si="0"/>
        <v>0</v>
      </c>
      <c r="E7" s="192">
        <f>D7/($D26)</f>
        <v>0</v>
      </c>
    </row>
    <row r="8" spans="1:5" ht="24">
      <c r="A8" s="195" t="s">
        <v>65</v>
      </c>
      <c r="B8" s="196">
        <f>IF(SUM(B9:B21)='Federal Non-Assistance'!B53,'Federal Non-Assistance'!B53,"ERROR")</f>
        <v>101422786</v>
      </c>
      <c r="C8" s="197">
        <f>IF(SUM(C9:C21)='State Non-Assistance'!B53,'State Non-Assistance'!B53,"ERROR")</f>
        <v>656111775</v>
      </c>
      <c r="D8" s="198">
        <f>B8+C8</f>
        <v>757534561</v>
      </c>
      <c r="E8" s="199">
        <f>D8/($D26)</f>
        <v>0.64199726075021135</v>
      </c>
    </row>
    <row r="9" spans="1:5" ht="19.5">
      <c r="A9" s="188" t="s">
        <v>78</v>
      </c>
      <c r="B9" s="200">
        <f>'Federal Non-Assistance'!C53</f>
        <v>33767531</v>
      </c>
      <c r="C9" s="201">
        <f>'State Non-Assistance'!C53</f>
        <v>81383167</v>
      </c>
      <c r="D9" s="191">
        <f t="shared" ref="D9:D21" si="1">B9+C9</f>
        <v>115150698</v>
      </c>
      <c r="E9" s="192">
        <f>D9/($D26)</f>
        <v>9.7588197945565197E-2</v>
      </c>
    </row>
    <row r="10" spans="1:5">
      <c r="A10" s="188" t="s">
        <v>63</v>
      </c>
      <c r="B10" s="200">
        <f>'Federal Non-Assistance'!D53</f>
        <v>35533065</v>
      </c>
      <c r="C10" s="201">
        <f>'State Non-Assistance'!D53</f>
        <v>55679119</v>
      </c>
      <c r="D10" s="191">
        <f t="shared" si="1"/>
        <v>91212184</v>
      </c>
      <c r="E10" s="192">
        <f>D10/($D26)</f>
        <v>7.7300726976395007E-2</v>
      </c>
    </row>
    <row r="11" spans="1:5">
      <c r="A11" s="188" t="s">
        <v>64</v>
      </c>
      <c r="B11" s="200">
        <f>'Federal Non-Assistance'!E53</f>
        <v>2257866</v>
      </c>
      <c r="C11" s="201">
        <f>'State Non-Assistance'!E53</f>
        <v>793287</v>
      </c>
      <c r="D11" s="191">
        <f t="shared" si="1"/>
        <v>3051153</v>
      </c>
      <c r="E11" s="192">
        <f>D11/($D26)</f>
        <v>2.5857986803189425E-3</v>
      </c>
    </row>
    <row r="12" spans="1:5" ht="19.5">
      <c r="A12" s="188" t="s">
        <v>79</v>
      </c>
      <c r="B12" s="200">
        <f>'Federal Non-Assistance'!F53</f>
        <v>0</v>
      </c>
      <c r="C12" s="201">
        <f>'State Non-Assistance'!F53</f>
        <v>0</v>
      </c>
      <c r="D12" s="191">
        <f t="shared" si="1"/>
        <v>0</v>
      </c>
      <c r="E12" s="192">
        <f>D12/($D26)</f>
        <v>0</v>
      </c>
    </row>
    <row r="13" spans="1:5">
      <c r="A13" s="188" t="s">
        <v>67</v>
      </c>
      <c r="B13" s="200">
        <f>'Federal Non-Assistance'!G53</f>
        <v>0</v>
      </c>
      <c r="C13" s="201">
        <f>'State Non-Assistance'!G53</f>
        <v>0</v>
      </c>
      <c r="D13" s="191">
        <f t="shared" si="1"/>
        <v>0</v>
      </c>
      <c r="E13" s="192">
        <f>D13/($D26)</f>
        <v>0</v>
      </c>
    </row>
    <row r="14" spans="1:5" ht="19.5">
      <c r="A14" s="188" t="s">
        <v>80</v>
      </c>
      <c r="B14" s="200">
        <f>'Federal Non-Assistance'!H53</f>
        <v>0</v>
      </c>
      <c r="C14" s="201">
        <f>'State Non-Assistance'!H53</f>
        <v>0</v>
      </c>
      <c r="D14" s="191">
        <f t="shared" si="1"/>
        <v>0</v>
      </c>
      <c r="E14" s="192">
        <f>D14/($D26)</f>
        <v>0</v>
      </c>
    </row>
    <row r="15" spans="1:5" ht="19.5">
      <c r="A15" s="188" t="s">
        <v>81</v>
      </c>
      <c r="B15" s="200">
        <f>'Federal Non-Assistance'!I53</f>
        <v>273014</v>
      </c>
      <c r="C15" s="201">
        <f>'State Non-Assistance'!I53</f>
        <v>33148799</v>
      </c>
      <c r="D15" s="191">
        <f t="shared" si="1"/>
        <v>33421813</v>
      </c>
      <c r="E15" s="192">
        <f>D15/($D26)</f>
        <v>2.8324400627981122E-2</v>
      </c>
    </row>
    <row r="16" spans="1:5" ht="19.5">
      <c r="A16" s="188" t="s">
        <v>82</v>
      </c>
      <c r="B16" s="200">
        <f>'Federal Non-Assistance'!J53</f>
        <v>0</v>
      </c>
      <c r="C16" s="201">
        <f>'State Non-Assistance'!J53</f>
        <v>225264456</v>
      </c>
      <c r="D16" s="191">
        <f t="shared" si="1"/>
        <v>225264456</v>
      </c>
      <c r="E16" s="192">
        <f>D16/($D26)</f>
        <v>0.19090767753946278</v>
      </c>
    </row>
    <row r="17" spans="1:5" ht="29.25">
      <c r="A17" s="188" t="s">
        <v>140</v>
      </c>
      <c r="B17" s="200">
        <f>'Federal Non-Assistance'!K53</f>
        <v>0</v>
      </c>
      <c r="C17" s="201">
        <f>'State Non-Assistance'!K53</f>
        <v>0</v>
      </c>
      <c r="D17" s="191">
        <f t="shared" si="1"/>
        <v>0</v>
      </c>
      <c r="E17" s="192">
        <f>D17/($D26)</f>
        <v>0</v>
      </c>
    </row>
    <row r="18" spans="1:5">
      <c r="A18" s="188" t="s">
        <v>88</v>
      </c>
      <c r="B18" s="200">
        <f>'Federal Non-Assistance'!L53</f>
        <v>14231625</v>
      </c>
      <c r="C18" s="201">
        <f>'State Non-Assistance'!L53</f>
        <v>18307576</v>
      </c>
      <c r="D18" s="191">
        <f>B18+C18</f>
        <v>32539201</v>
      </c>
      <c r="E18" s="192">
        <f>D18/($D26)</f>
        <v>2.7576402430305139E-2</v>
      </c>
    </row>
    <row r="19" spans="1:5">
      <c r="A19" s="188" t="s">
        <v>68</v>
      </c>
      <c r="B19" s="200">
        <f>'Federal Non-Assistance'!M53</f>
        <v>3875092</v>
      </c>
      <c r="C19" s="201">
        <f>'State Non-Assistance'!M53</f>
        <v>6111893</v>
      </c>
      <c r="D19" s="191">
        <f>B19+C19</f>
        <v>9986985</v>
      </c>
      <c r="E19" s="192">
        <f>D19/($D26)</f>
        <v>8.4637947141179334E-3</v>
      </c>
    </row>
    <row r="20" spans="1:5" ht="19.5">
      <c r="A20" s="188" t="s">
        <v>141</v>
      </c>
      <c r="B20" s="200">
        <f>'Federal Non-Assistance'!N53</f>
        <v>11484593</v>
      </c>
      <c r="C20" s="202"/>
      <c r="D20" s="191">
        <f t="shared" si="1"/>
        <v>11484593</v>
      </c>
      <c r="E20" s="192">
        <f>D20/($D26)</f>
        <v>9.7329912408195083E-3</v>
      </c>
    </row>
    <row r="21" spans="1:5">
      <c r="A21" s="188" t="s">
        <v>69</v>
      </c>
      <c r="B21" s="200">
        <f>'Federal Non-Assistance'!O53</f>
        <v>0</v>
      </c>
      <c r="C21" s="201">
        <f>'State Non-Assistance'!O53</f>
        <v>235423478</v>
      </c>
      <c r="D21" s="191">
        <f t="shared" si="1"/>
        <v>235423478</v>
      </c>
      <c r="E21" s="192">
        <f>D21/($D26)</f>
        <v>0.19951727059524568</v>
      </c>
    </row>
    <row r="22" spans="1:5" ht="39" thickBot="1">
      <c r="A22" s="203" t="s">
        <v>0</v>
      </c>
      <c r="B22" s="204">
        <f>B3+B8</f>
        <v>309214830</v>
      </c>
      <c r="C22" s="205">
        <f>C3+C8</f>
        <v>754060580</v>
      </c>
      <c r="D22" s="204">
        <f>B22+C22</f>
        <v>1063275410</v>
      </c>
      <c r="E22" s="206">
        <f>D22/($D26)</f>
        <v>0.90110727059363549</v>
      </c>
    </row>
    <row r="23" spans="1:5" ht="36">
      <c r="A23" s="195" t="s">
        <v>142</v>
      </c>
      <c r="B23" s="207">
        <f>'Summary Federal Funds'!E53</f>
        <v>105988000</v>
      </c>
      <c r="C23" s="208"/>
      <c r="D23" s="198">
        <f>B23</f>
        <v>105988000</v>
      </c>
      <c r="E23" s="187">
        <f>D23/($D26)</f>
        <v>8.9822972014069469E-2</v>
      </c>
    </row>
    <row r="24" spans="1:5" ht="36">
      <c r="A24" s="195" t="s">
        <v>143</v>
      </c>
      <c r="B24" s="209">
        <f>'Summary Federal Funds'!F53</f>
        <v>10702000</v>
      </c>
      <c r="C24" s="210"/>
      <c r="D24" s="198">
        <f>B24</f>
        <v>10702000</v>
      </c>
      <c r="E24" s="199">
        <f>D24/($D26)</f>
        <v>9.0697573922950848E-3</v>
      </c>
    </row>
    <row r="25" spans="1:5" ht="39" customHeight="1" thickBot="1">
      <c r="A25" s="211" t="s">
        <v>144</v>
      </c>
      <c r="B25" s="212">
        <f>B23+B24</f>
        <v>116690000</v>
      </c>
      <c r="C25" s="213"/>
      <c r="D25" s="212">
        <f>B25</f>
        <v>116690000</v>
      </c>
      <c r="E25" s="214">
        <f>D25/($D26)</f>
        <v>9.8892729406364552E-2</v>
      </c>
    </row>
    <row r="26" spans="1:5" ht="33" thickTop="1" thickBot="1">
      <c r="A26" s="215" t="s">
        <v>145</v>
      </c>
      <c r="B26" s="216">
        <f>B22+B25</f>
        <v>425904830</v>
      </c>
      <c r="C26" s="217">
        <f>C22</f>
        <v>754060580</v>
      </c>
      <c r="D26" s="216">
        <f>B26+C26</f>
        <v>1179965410</v>
      </c>
      <c r="E26" s="218">
        <f>IF(D26/($D26)=SUM(E25,E22),SUM(E22,E25),"ERROR")</f>
        <v>1</v>
      </c>
    </row>
    <row r="27" spans="1:5" ht="32.25" thickBot="1">
      <c r="A27" s="219" t="s">
        <v>104</v>
      </c>
      <c r="B27" s="220">
        <f>'Summary Federal Funds'!I53</f>
        <v>0</v>
      </c>
      <c r="C27" s="221"/>
      <c r="D27" s="220">
        <f>B27</f>
        <v>0</v>
      </c>
      <c r="E27" s="222"/>
    </row>
    <row r="28" spans="1:5" ht="31.5">
      <c r="A28" s="223" t="s">
        <v>105</v>
      </c>
      <c r="B28" s="224">
        <f>'Summary Federal Funds'!J53</f>
        <v>2536380</v>
      </c>
      <c r="C28" s="225"/>
      <c r="D28" s="224">
        <f>B28</f>
        <v>2536380</v>
      </c>
      <c r="E28" s="226"/>
    </row>
  </sheetData>
  <mergeCells count="1">
    <mergeCell ref="A1:E1"/>
  </mergeCells>
  <pageMargins left="0.7" right="0.7" top="0.75" bottom="0.75" header="0.3" footer="0.3"/>
  <pageSetup scale="79"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14" sqref="C14"/>
    </sheetView>
  </sheetViews>
  <sheetFormatPr defaultRowHeight="15"/>
  <cols>
    <col min="1" max="1" width="22.7109375" customWidth="1"/>
    <col min="2" max="5" width="32.7109375" customWidth="1"/>
  </cols>
  <sheetData>
    <row r="1" spans="1:5" ht="18.75" thickBot="1">
      <c r="A1" s="499" t="s">
        <v>194</v>
      </c>
      <c r="B1" s="500"/>
      <c r="C1" s="500"/>
      <c r="D1" s="500"/>
      <c r="E1" s="556"/>
    </row>
    <row r="2" spans="1:5" ht="31.5" thickBot="1">
      <c r="A2" s="179" t="s">
        <v>135</v>
      </c>
      <c r="B2" s="180" t="s">
        <v>136</v>
      </c>
      <c r="C2" s="181" t="s">
        <v>137</v>
      </c>
      <c r="D2" s="182" t="s">
        <v>138</v>
      </c>
      <c r="E2" s="183" t="s">
        <v>139</v>
      </c>
    </row>
    <row r="3" spans="1:5" ht="24">
      <c r="A3" s="184" t="s">
        <v>74</v>
      </c>
      <c r="B3" s="185">
        <f>IF(SUM(B4:B7)='Federal Assistance'!B54,'Federal Assistance'!B54,"ERROR")</f>
        <v>44425952</v>
      </c>
      <c r="C3" s="185">
        <f>IF(SUM(C4:C6)='State Assistance'!B54,'State Assistance'!B54,"ERROR")</f>
        <v>29279480</v>
      </c>
      <c r="D3" s="186">
        <f>B3+C3</f>
        <v>73705432</v>
      </c>
      <c r="E3" s="187">
        <f>D3/($D26)</f>
        <v>0.40282126589348211</v>
      </c>
    </row>
    <row r="4" spans="1:5">
      <c r="A4" s="188" t="s">
        <v>62</v>
      </c>
      <c r="B4" s="189">
        <f>'Federal Assistance'!C54</f>
        <v>7941805</v>
      </c>
      <c r="C4" s="190">
        <f>'State Assistance'!C54</f>
        <v>26308087</v>
      </c>
      <c r="D4" s="191">
        <f>B4+C4</f>
        <v>34249892</v>
      </c>
      <c r="E4" s="192">
        <f>D4/($D26)</f>
        <v>0.18718545536989792</v>
      </c>
    </row>
    <row r="5" spans="1:5">
      <c r="A5" s="188" t="s">
        <v>63</v>
      </c>
      <c r="B5" s="189">
        <f>'Federal Assistance'!D54</f>
        <v>2448111</v>
      </c>
      <c r="C5" s="190">
        <f>'State Assistance'!D54</f>
        <v>2971393</v>
      </c>
      <c r="D5" s="191">
        <f t="shared" ref="D5:D7" si="0">B5+C5</f>
        <v>5419504</v>
      </c>
      <c r="E5" s="192">
        <f>D5/($D26)</f>
        <v>2.961913935725646E-2</v>
      </c>
    </row>
    <row r="6" spans="1:5" ht="19.5">
      <c r="A6" s="188" t="s">
        <v>75</v>
      </c>
      <c r="B6" s="189">
        <f>'Federal Assistance'!E54</f>
        <v>15037835</v>
      </c>
      <c r="C6" s="190">
        <f>'State Assistance'!E54</f>
        <v>0</v>
      </c>
      <c r="D6" s="191">
        <f t="shared" si="0"/>
        <v>15037835</v>
      </c>
      <c r="E6" s="192">
        <f>D6/($D26)</f>
        <v>8.2186069148842536E-2</v>
      </c>
    </row>
    <row r="7" spans="1:5" ht="19.5">
      <c r="A7" s="188" t="s">
        <v>76</v>
      </c>
      <c r="B7" s="189">
        <f>'Federal Assistance'!F54</f>
        <v>18998201</v>
      </c>
      <c r="C7" s="193"/>
      <c r="D7" s="194">
        <f t="shared" si="0"/>
        <v>18998201</v>
      </c>
      <c r="E7" s="192">
        <f>D7/($D26)</f>
        <v>0.10383060201748519</v>
      </c>
    </row>
    <row r="8" spans="1:5" ht="24">
      <c r="A8" s="195" t="s">
        <v>65</v>
      </c>
      <c r="B8" s="196">
        <f>IF(SUM(B9:B21)='Federal Non-Assistance'!B54,'Federal Non-Assistance'!B54,"ERROR")</f>
        <v>93083012</v>
      </c>
      <c r="C8" s="197">
        <f>IF(SUM(C9:C21)='State Non-Assistance'!B54,'State Non-Assistance'!B54,"ERROR")</f>
        <v>5166966</v>
      </c>
      <c r="D8" s="198">
        <f>B8+C8</f>
        <v>98249978</v>
      </c>
      <c r="E8" s="199">
        <f>D8/($D26)</f>
        <v>0.53696422961019707</v>
      </c>
    </row>
    <row r="9" spans="1:5" ht="19.5">
      <c r="A9" s="188" t="s">
        <v>78</v>
      </c>
      <c r="B9" s="200">
        <f>'Federal Non-Assistance'!C54</f>
        <v>5858580</v>
      </c>
      <c r="C9" s="201">
        <f>'State Non-Assistance'!C54</f>
        <v>0</v>
      </c>
      <c r="D9" s="191">
        <f t="shared" ref="D9:D21" si="1">B9+C9</f>
        <v>5858580</v>
      </c>
      <c r="E9" s="192">
        <f>D9/($D26)</f>
        <v>3.201881527454091E-2</v>
      </c>
    </row>
    <row r="10" spans="1:5">
      <c r="A10" s="188" t="s">
        <v>63</v>
      </c>
      <c r="B10" s="200">
        <f>'Federal Non-Assistance'!D54</f>
        <v>30176608</v>
      </c>
      <c r="C10" s="201">
        <f>'State Non-Assistance'!D54</f>
        <v>0</v>
      </c>
      <c r="D10" s="191">
        <f t="shared" si="1"/>
        <v>30176608</v>
      </c>
      <c r="E10" s="192">
        <f>D10/($D26)</f>
        <v>0.16492379333630905</v>
      </c>
    </row>
    <row r="11" spans="1:5">
      <c r="A11" s="188" t="s">
        <v>64</v>
      </c>
      <c r="B11" s="200">
        <f>'Federal Non-Assistance'!E54</f>
        <v>0</v>
      </c>
      <c r="C11" s="201">
        <f>'State Non-Assistance'!E54</f>
        <v>0</v>
      </c>
      <c r="D11" s="191">
        <f t="shared" si="1"/>
        <v>0</v>
      </c>
      <c r="E11" s="192">
        <f>D11/($D26)</f>
        <v>0</v>
      </c>
    </row>
    <row r="12" spans="1:5" ht="19.5">
      <c r="A12" s="188" t="s">
        <v>79</v>
      </c>
      <c r="B12" s="200">
        <f>'Federal Non-Assistance'!F54</f>
        <v>0</v>
      </c>
      <c r="C12" s="201">
        <f>'State Non-Assistance'!F54</f>
        <v>0</v>
      </c>
      <c r="D12" s="191">
        <f t="shared" si="1"/>
        <v>0</v>
      </c>
      <c r="E12" s="192">
        <f>D12/($D26)</f>
        <v>0</v>
      </c>
    </row>
    <row r="13" spans="1:5">
      <c r="A13" s="188" t="s">
        <v>67</v>
      </c>
      <c r="B13" s="200">
        <f>'Federal Non-Assistance'!G54</f>
        <v>0</v>
      </c>
      <c r="C13" s="201">
        <f>'State Non-Assistance'!G54</f>
        <v>0</v>
      </c>
      <c r="D13" s="191">
        <f t="shared" si="1"/>
        <v>0</v>
      </c>
      <c r="E13" s="192">
        <f>D13/($D26)</f>
        <v>0</v>
      </c>
    </row>
    <row r="14" spans="1:5" ht="19.5">
      <c r="A14" s="188" t="s">
        <v>80</v>
      </c>
      <c r="B14" s="200">
        <f>'Federal Non-Assistance'!H54</f>
        <v>0</v>
      </c>
      <c r="C14" s="201">
        <f>'State Non-Assistance'!H54</f>
        <v>0</v>
      </c>
      <c r="D14" s="191">
        <f t="shared" si="1"/>
        <v>0</v>
      </c>
      <c r="E14" s="192">
        <f>D14/($D26)</f>
        <v>0</v>
      </c>
    </row>
    <row r="15" spans="1:5" ht="19.5">
      <c r="A15" s="188" t="s">
        <v>81</v>
      </c>
      <c r="B15" s="200">
        <f>'Federal Non-Assistance'!I54</f>
        <v>20488681</v>
      </c>
      <c r="C15" s="201">
        <f>'State Non-Assistance'!I54</f>
        <v>0</v>
      </c>
      <c r="D15" s="191">
        <f t="shared" si="1"/>
        <v>20488681</v>
      </c>
      <c r="E15" s="192">
        <f>D15/($D26)</f>
        <v>0.11197650150002153</v>
      </c>
    </row>
    <row r="16" spans="1:5" ht="19.5">
      <c r="A16" s="188" t="s">
        <v>82</v>
      </c>
      <c r="B16" s="200">
        <f>'Federal Non-Assistance'!J54</f>
        <v>1898728</v>
      </c>
      <c r="C16" s="201">
        <f>'State Non-Assistance'!J54</f>
        <v>0</v>
      </c>
      <c r="D16" s="191">
        <f t="shared" si="1"/>
        <v>1898728</v>
      </c>
      <c r="E16" s="192">
        <f>D16/($D26)</f>
        <v>1.0377091562904067E-2</v>
      </c>
    </row>
    <row r="17" spans="1:5" ht="29.25">
      <c r="A17" s="188" t="s">
        <v>140</v>
      </c>
      <c r="B17" s="200">
        <f>'Federal Non-Assistance'!K54</f>
        <v>8371321</v>
      </c>
      <c r="C17" s="201">
        <f>'State Non-Assistance'!K54</f>
        <v>0</v>
      </c>
      <c r="D17" s="191">
        <f t="shared" si="1"/>
        <v>8371321</v>
      </c>
      <c r="E17" s="192">
        <f>D17/($D26)</f>
        <v>4.5751663492328357E-2</v>
      </c>
    </row>
    <row r="18" spans="1:5">
      <c r="A18" s="188" t="s">
        <v>88</v>
      </c>
      <c r="B18" s="200">
        <f>'Federal Non-Assistance'!L54</f>
        <v>10616390</v>
      </c>
      <c r="C18" s="201">
        <f>'State Non-Assistance'!L54</f>
        <v>5166966</v>
      </c>
      <c r="D18" s="191">
        <f>B18+C18</f>
        <v>15783356</v>
      </c>
      <c r="E18" s="192">
        <f>D18/($D26)</f>
        <v>8.6260554635477688E-2</v>
      </c>
    </row>
    <row r="19" spans="1:5">
      <c r="A19" s="188" t="s">
        <v>68</v>
      </c>
      <c r="B19" s="200">
        <f>'Federal Non-Assistance'!M54</f>
        <v>6382300</v>
      </c>
      <c r="C19" s="201">
        <f>'State Non-Assistance'!M54</f>
        <v>0</v>
      </c>
      <c r="D19" s="191">
        <f>B19+C19</f>
        <v>6382300</v>
      </c>
      <c r="E19" s="192">
        <f>D19/($D26)</f>
        <v>3.4881094860307861E-2</v>
      </c>
    </row>
    <row r="20" spans="1:5" ht="19.5">
      <c r="A20" s="188" t="s">
        <v>141</v>
      </c>
      <c r="B20" s="200">
        <f>'Federal Non-Assistance'!N54</f>
        <v>36930</v>
      </c>
      <c r="C20" s="202"/>
      <c r="D20" s="191">
        <f t="shared" si="1"/>
        <v>36930</v>
      </c>
      <c r="E20" s="192">
        <f>D20/($D26)</f>
        <v>2.0183301211023759E-4</v>
      </c>
    </row>
    <row r="21" spans="1:5">
      <c r="A21" s="188" t="s">
        <v>69</v>
      </c>
      <c r="B21" s="200">
        <f>'Federal Non-Assistance'!O54</f>
        <v>9253474</v>
      </c>
      <c r="C21" s="201">
        <f>'State Non-Assistance'!O54</f>
        <v>0</v>
      </c>
      <c r="D21" s="191">
        <f t="shared" si="1"/>
        <v>9253474</v>
      </c>
      <c r="E21" s="192">
        <f>D21/($D26)</f>
        <v>5.0572881936197363E-2</v>
      </c>
    </row>
    <row r="22" spans="1:5" ht="39" thickBot="1">
      <c r="A22" s="203" t="s">
        <v>0</v>
      </c>
      <c r="B22" s="204">
        <f>B3+B8</f>
        <v>137508964</v>
      </c>
      <c r="C22" s="205">
        <f>C3+C8</f>
        <v>34446446</v>
      </c>
      <c r="D22" s="204">
        <f>B22+C22</f>
        <v>171955410</v>
      </c>
      <c r="E22" s="206">
        <f>D22/($D26)</f>
        <v>0.93978549550367918</v>
      </c>
    </row>
    <row r="23" spans="1:5" ht="36">
      <c r="A23" s="195" t="s">
        <v>142</v>
      </c>
      <c r="B23" s="207">
        <f>'Summary Federal Funds'!E54</f>
        <v>0</v>
      </c>
      <c r="C23" s="208"/>
      <c r="D23" s="198">
        <f>B23</f>
        <v>0</v>
      </c>
      <c r="E23" s="187">
        <f>D23/($D26)</f>
        <v>0</v>
      </c>
    </row>
    <row r="24" spans="1:5" ht="36">
      <c r="A24" s="195" t="s">
        <v>143</v>
      </c>
      <c r="B24" s="209">
        <f>'Summary Federal Funds'!F54</f>
        <v>11017631</v>
      </c>
      <c r="C24" s="210"/>
      <c r="D24" s="198">
        <f>B24</f>
        <v>11017631</v>
      </c>
      <c r="E24" s="199">
        <f>D24/($D26)</f>
        <v>6.0214504496320854E-2</v>
      </c>
    </row>
    <row r="25" spans="1:5" ht="39" customHeight="1" thickBot="1">
      <c r="A25" s="211" t="s">
        <v>144</v>
      </c>
      <c r="B25" s="212">
        <f>B23+B24</f>
        <v>11017631</v>
      </c>
      <c r="C25" s="213"/>
      <c r="D25" s="212">
        <f>B25</f>
        <v>11017631</v>
      </c>
      <c r="E25" s="214">
        <f>D25/($D26)</f>
        <v>6.0214504496320854E-2</v>
      </c>
    </row>
    <row r="26" spans="1:5" ht="33" thickTop="1" thickBot="1">
      <c r="A26" s="215" t="s">
        <v>145</v>
      </c>
      <c r="B26" s="216">
        <f>B22+B25</f>
        <v>148526595</v>
      </c>
      <c r="C26" s="217">
        <f>C22</f>
        <v>34446446</v>
      </c>
      <c r="D26" s="216">
        <f>B26+C26</f>
        <v>182973041</v>
      </c>
      <c r="E26" s="218">
        <f>IF(D26/($D26)=SUM(E25,E22),SUM(E22,E25),"ERROR")</f>
        <v>1</v>
      </c>
    </row>
    <row r="27" spans="1:5" ht="32.25" thickBot="1">
      <c r="A27" s="219" t="s">
        <v>104</v>
      </c>
      <c r="B27" s="220">
        <f>'Summary Federal Funds'!I54</f>
        <v>0</v>
      </c>
      <c r="C27" s="221"/>
      <c r="D27" s="220">
        <f>B27</f>
        <v>0</v>
      </c>
      <c r="E27" s="222"/>
    </row>
    <row r="28" spans="1:5" ht="31.5">
      <c r="A28" s="223" t="s">
        <v>105</v>
      </c>
      <c r="B28" s="224">
        <f>'Summary Federal Funds'!J54</f>
        <v>9443281</v>
      </c>
      <c r="C28" s="225"/>
      <c r="D28" s="224">
        <f>B28</f>
        <v>9443281</v>
      </c>
      <c r="E28" s="226"/>
    </row>
  </sheetData>
  <mergeCells count="1">
    <mergeCell ref="A1:E1"/>
  </mergeCells>
  <pageMargins left="0.7" right="0.7" top="0.75" bottom="0.75" header="0.3" footer="0.3"/>
  <pageSetup scale="79"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3" sqref="B3:E28"/>
    </sheetView>
  </sheetViews>
  <sheetFormatPr defaultRowHeight="15"/>
  <cols>
    <col min="1" max="1" width="22.7109375" customWidth="1"/>
    <col min="2" max="5" width="32.7109375" customWidth="1"/>
  </cols>
  <sheetData>
    <row r="1" spans="1:5" ht="18.75" thickBot="1">
      <c r="A1" s="499" t="s">
        <v>195</v>
      </c>
      <c r="B1" s="500"/>
      <c r="C1" s="500"/>
      <c r="D1" s="500"/>
      <c r="E1" s="556"/>
    </row>
    <row r="2" spans="1:5" ht="31.5" thickBot="1">
      <c r="A2" s="179" t="s">
        <v>135</v>
      </c>
      <c r="B2" s="180" t="s">
        <v>136</v>
      </c>
      <c r="C2" s="181" t="s">
        <v>137</v>
      </c>
      <c r="D2" s="182" t="s">
        <v>138</v>
      </c>
      <c r="E2" s="183" t="s">
        <v>139</v>
      </c>
    </row>
    <row r="3" spans="1:5" ht="24">
      <c r="A3" s="184" t="s">
        <v>74</v>
      </c>
      <c r="B3" s="185">
        <f>IF(SUM(B4:B7)='Federal Assistance'!B55,'Federal Assistance'!B55,"ERROR")</f>
        <v>21321972</v>
      </c>
      <c r="C3" s="185">
        <f>IF(SUM(C4:C6)='State Assistance'!B55,'State Assistance'!B55,"ERROR")</f>
        <v>106442831</v>
      </c>
      <c r="D3" s="186">
        <f>B3+C3</f>
        <v>127764803</v>
      </c>
      <c r="E3" s="187">
        <f>D3/($D26)</f>
        <v>0.19564445719685833</v>
      </c>
    </row>
    <row r="4" spans="1:5">
      <c r="A4" s="188" t="s">
        <v>62</v>
      </c>
      <c r="B4" s="189">
        <f>'Federal Assistance'!C55</f>
        <v>21321972</v>
      </c>
      <c r="C4" s="190">
        <f>'State Assistance'!C55</f>
        <v>106442831</v>
      </c>
      <c r="D4" s="191">
        <f>B4+C4</f>
        <v>127764803</v>
      </c>
      <c r="E4" s="192">
        <f>D4/($D26)</f>
        <v>0.19564445719685833</v>
      </c>
    </row>
    <row r="5" spans="1:5">
      <c r="A5" s="188" t="s">
        <v>63</v>
      </c>
      <c r="B5" s="189">
        <f>'Federal Assistance'!D55</f>
        <v>0</v>
      </c>
      <c r="C5" s="190">
        <f>'State Assistance'!D55</f>
        <v>0</v>
      </c>
      <c r="D5" s="191">
        <f t="shared" ref="D5:D7" si="0">B5+C5</f>
        <v>0</v>
      </c>
      <c r="E5" s="192">
        <f>D5/($D26)</f>
        <v>0</v>
      </c>
    </row>
    <row r="6" spans="1:5" ht="19.5">
      <c r="A6" s="188" t="s">
        <v>75</v>
      </c>
      <c r="B6" s="189">
        <f>'Federal Assistance'!E55</f>
        <v>0</v>
      </c>
      <c r="C6" s="190">
        <f>'State Assistance'!E55</f>
        <v>0</v>
      </c>
      <c r="D6" s="191">
        <f t="shared" si="0"/>
        <v>0</v>
      </c>
      <c r="E6" s="192">
        <f>D6/($D26)</f>
        <v>0</v>
      </c>
    </row>
    <row r="7" spans="1:5" ht="19.5">
      <c r="A7" s="188" t="s">
        <v>76</v>
      </c>
      <c r="B7" s="189">
        <f>'Federal Assistance'!F55</f>
        <v>0</v>
      </c>
      <c r="C7" s="193"/>
      <c r="D7" s="194">
        <f t="shared" si="0"/>
        <v>0</v>
      </c>
      <c r="E7" s="192">
        <f>D7/($D26)</f>
        <v>0</v>
      </c>
    </row>
    <row r="8" spans="1:5" ht="24">
      <c r="A8" s="195" t="s">
        <v>65</v>
      </c>
      <c r="B8" s="196">
        <f>IF(SUM(B9:B21)='Federal Non-Assistance'!B55,'Federal Non-Assistance'!B55,"ERROR")</f>
        <v>277357508</v>
      </c>
      <c r="C8" s="197">
        <f>IF(SUM(C9:C21)='State Non-Assistance'!B55,'State Non-Assistance'!B55,"ERROR")</f>
        <v>171444359</v>
      </c>
      <c r="D8" s="198">
        <f>B8+C8</f>
        <v>448801867</v>
      </c>
      <c r="E8" s="199">
        <f>D8/($D26)</f>
        <v>0.68724402649571348</v>
      </c>
    </row>
    <row r="9" spans="1:5" ht="19.5">
      <c r="A9" s="188" t="s">
        <v>78</v>
      </c>
      <c r="B9" s="200">
        <f>'Federal Non-Assistance'!C55</f>
        <v>34273154</v>
      </c>
      <c r="C9" s="201">
        <f>'State Non-Assistance'!C55</f>
        <v>28786635</v>
      </c>
      <c r="D9" s="191">
        <f t="shared" ref="D9:D21" si="1">B9+C9</f>
        <v>63059789</v>
      </c>
      <c r="E9" s="192">
        <f>D9/($D26)</f>
        <v>9.6562573573986718E-2</v>
      </c>
    </row>
    <row r="10" spans="1:5">
      <c r="A10" s="188" t="s">
        <v>63</v>
      </c>
      <c r="B10" s="200">
        <f>'Federal Non-Assistance'!D55</f>
        <v>148970330</v>
      </c>
      <c r="C10" s="201">
        <f>'State Non-Assistance'!D55</f>
        <v>0</v>
      </c>
      <c r="D10" s="191">
        <f t="shared" si="1"/>
        <v>148970330</v>
      </c>
      <c r="E10" s="192">
        <f>D10/($D26)</f>
        <v>0.22811618432415118</v>
      </c>
    </row>
    <row r="11" spans="1:5">
      <c r="A11" s="188" t="s">
        <v>64</v>
      </c>
      <c r="B11" s="200">
        <f>'Federal Non-Assistance'!E55</f>
        <v>1543984</v>
      </c>
      <c r="C11" s="201">
        <f>'State Non-Assistance'!E55</f>
        <v>2436037</v>
      </c>
      <c r="D11" s="191">
        <f t="shared" si="1"/>
        <v>3980021</v>
      </c>
      <c r="E11" s="192">
        <f>D11/($D26)</f>
        <v>6.0945505326462819E-3</v>
      </c>
    </row>
    <row r="12" spans="1:5" ht="19.5">
      <c r="A12" s="188" t="s">
        <v>79</v>
      </c>
      <c r="B12" s="200">
        <f>'Federal Non-Assistance'!F55</f>
        <v>0</v>
      </c>
      <c r="C12" s="201">
        <f>'State Non-Assistance'!F55</f>
        <v>0</v>
      </c>
      <c r="D12" s="191">
        <f t="shared" si="1"/>
        <v>0</v>
      </c>
      <c r="E12" s="192">
        <f>D12/($D26)</f>
        <v>0</v>
      </c>
    </row>
    <row r="13" spans="1:5">
      <c r="A13" s="188" t="s">
        <v>67</v>
      </c>
      <c r="B13" s="200">
        <f>'Federal Non-Assistance'!G55</f>
        <v>58682500</v>
      </c>
      <c r="C13" s="201">
        <f>'State Non-Assistance'!G55</f>
        <v>0</v>
      </c>
      <c r="D13" s="191">
        <f t="shared" si="1"/>
        <v>58682500</v>
      </c>
      <c r="E13" s="192">
        <f>D13/($D26)</f>
        <v>8.985969210514605E-2</v>
      </c>
    </row>
    <row r="14" spans="1:5" ht="19.5">
      <c r="A14" s="188" t="s">
        <v>80</v>
      </c>
      <c r="B14" s="200">
        <f>'Federal Non-Assistance'!H55</f>
        <v>0</v>
      </c>
      <c r="C14" s="201">
        <f>'State Non-Assistance'!H55</f>
        <v>0</v>
      </c>
      <c r="D14" s="191">
        <f t="shared" si="1"/>
        <v>0</v>
      </c>
      <c r="E14" s="192">
        <f>D14/($D26)</f>
        <v>0</v>
      </c>
    </row>
    <row r="15" spans="1:5" ht="19.5">
      <c r="A15" s="188" t="s">
        <v>81</v>
      </c>
      <c r="B15" s="200">
        <f>'Federal Non-Assistance'!I55</f>
        <v>3169270</v>
      </c>
      <c r="C15" s="201">
        <f>'State Non-Assistance'!I55</f>
        <v>33180530</v>
      </c>
      <c r="D15" s="191">
        <f t="shared" si="1"/>
        <v>36349800</v>
      </c>
      <c r="E15" s="192">
        <f>D15/($D26)</f>
        <v>5.5661940716289146E-2</v>
      </c>
    </row>
    <row r="16" spans="1:5" ht="19.5">
      <c r="A16" s="188" t="s">
        <v>82</v>
      </c>
      <c r="B16" s="200">
        <f>'Federal Non-Assistance'!J55</f>
        <v>316793</v>
      </c>
      <c r="C16" s="201">
        <f>'State Non-Assistance'!J55</f>
        <v>1299883</v>
      </c>
      <c r="D16" s="191">
        <f t="shared" si="1"/>
        <v>1616676</v>
      </c>
      <c r="E16" s="192">
        <f>D16/($D26)</f>
        <v>2.4755933641848775E-3</v>
      </c>
    </row>
    <row r="17" spans="1:5" ht="29.25">
      <c r="A17" s="188" t="s">
        <v>140</v>
      </c>
      <c r="B17" s="200">
        <f>'Federal Non-Assistance'!K55</f>
        <v>4604849</v>
      </c>
      <c r="C17" s="201">
        <f>'State Non-Assistance'!K55</f>
        <v>8383983</v>
      </c>
      <c r="D17" s="191">
        <f t="shared" si="1"/>
        <v>12988832</v>
      </c>
      <c r="E17" s="192">
        <f>D17/($D26)</f>
        <v>1.9889616910074865E-2</v>
      </c>
    </row>
    <row r="18" spans="1:5">
      <c r="A18" s="188" t="s">
        <v>88</v>
      </c>
      <c r="B18" s="200">
        <f>'Federal Non-Assistance'!L55</f>
        <v>16897093</v>
      </c>
      <c r="C18" s="201">
        <f>'State Non-Assistance'!L55</f>
        <v>10572682</v>
      </c>
      <c r="D18" s="191">
        <f>B18+C18</f>
        <v>27469775</v>
      </c>
      <c r="E18" s="192">
        <f>D18/($D26)</f>
        <v>4.2064082540751301E-2</v>
      </c>
    </row>
    <row r="19" spans="1:5">
      <c r="A19" s="188" t="s">
        <v>68</v>
      </c>
      <c r="B19" s="200">
        <f>'Federal Non-Assistance'!M55</f>
        <v>6672872</v>
      </c>
      <c r="C19" s="201">
        <f>'State Non-Assistance'!M55</f>
        <v>0</v>
      </c>
      <c r="D19" s="191">
        <f>B19+C19</f>
        <v>6672872</v>
      </c>
      <c r="E19" s="192">
        <f>D19/($D26)</f>
        <v>1.0218075633741747E-2</v>
      </c>
    </row>
    <row r="20" spans="1:5" ht="19.5">
      <c r="A20" s="188" t="s">
        <v>141</v>
      </c>
      <c r="B20" s="200">
        <f>'Federal Non-Assistance'!N55</f>
        <v>299129</v>
      </c>
      <c r="C20" s="202"/>
      <c r="D20" s="191">
        <f t="shared" si="1"/>
        <v>299129</v>
      </c>
      <c r="E20" s="192">
        <f>D20/($D26)</f>
        <v>4.5805205708209824E-4</v>
      </c>
    </row>
    <row r="21" spans="1:5">
      <c r="A21" s="188" t="s">
        <v>69</v>
      </c>
      <c r="B21" s="200">
        <f>'Federal Non-Assistance'!O55</f>
        <v>1927534</v>
      </c>
      <c r="C21" s="201">
        <f>'State Non-Assistance'!O55</f>
        <v>86784609</v>
      </c>
      <c r="D21" s="191">
        <f t="shared" si="1"/>
        <v>88712143</v>
      </c>
      <c r="E21" s="192">
        <f>D21/($D26)</f>
        <v>0.13584366473765921</v>
      </c>
    </row>
    <row r="22" spans="1:5" ht="39" thickBot="1">
      <c r="A22" s="203" t="s">
        <v>0</v>
      </c>
      <c r="B22" s="204">
        <f>B3+B8</f>
        <v>298679480</v>
      </c>
      <c r="C22" s="205">
        <f>C3+C8</f>
        <v>277887190</v>
      </c>
      <c r="D22" s="204">
        <f>B22+C22</f>
        <v>576566670</v>
      </c>
      <c r="E22" s="206">
        <f>D22/($D26)</f>
        <v>0.88288848369257178</v>
      </c>
    </row>
    <row r="23" spans="1:5" ht="36">
      <c r="A23" s="195" t="s">
        <v>142</v>
      </c>
      <c r="B23" s="207">
        <f>'Summary Federal Funds'!E55</f>
        <v>61641873</v>
      </c>
      <c r="C23" s="208"/>
      <c r="D23" s="198">
        <f>B23</f>
        <v>61641873</v>
      </c>
      <c r="E23" s="187">
        <f>D23/($D26)</f>
        <v>9.4391338619938051E-2</v>
      </c>
    </row>
    <row r="24" spans="1:5" ht="36">
      <c r="A24" s="195" t="s">
        <v>143</v>
      </c>
      <c r="B24" s="209">
        <f>'Summary Federal Funds'!F55</f>
        <v>14837318</v>
      </c>
      <c r="C24" s="210"/>
      <c r="D24" s="198">
        <f>B24</f>
        <v>14837318</v>
      </c>
      <c r="E24" s="199">
        <f>D24/($D26)</f>
        <v>2.272017768749016E-2</v>
      </c>
    </row>
    <row r="25" spans="1:5" ht="39" customHeight="1" thickBot="1">
      <c r="A25" s="211" t="s">
        <v>144</v>
      </c>
      <c r="B25" s="212">
        <f>B23+B24</f>
        <v>76479191</v>
      </c>
      <c r="C25" s="213"/>
      <c r="D25" s="212">
        <f>B25</f>
        <v>76479191</v>
      </c>
      <c r="E25" s="214">
        <f>D25/($D26)</f>
        <v>0.11711151630742822</v>
      </c>
    </row>
    <row r="26" spans="1:5" ht="33" thickTop="1" thickBot="1">
      <c r="A26" s="215" t="s">
        <v>145</v>
      </c>
      <c r="B26" s="216">
        <f>B22+B25</f>
        <v>375158671</v>
      </c>
      <c r="C26" s="217">
        <f>C22</f>
        <v>277887190</v>
      </c>
      <c r="D26" s="216">
        <f>B26+C26</f>
        <v>653045861</v>
      </c>
      <c r="E26" s="218">
        <f>IF(D26/($D26)=SUM(E25,E22),SUM(E22,E25),"ERROR")</f>
        <v>1</v>
      </c>
    </row>
    <row r="27" spans="1:5" ht="32.25" thickBot="1">
      <c r="A27" s="219" t="s">
        <v>104</v>
      </c>
      <c r="B27" s="220">
        <f>'Summary Federal Funds'!I55</f>
        <v>0</v>
      </c>
      <c r="C27" s="221"/>
      <c r="D27" s="220">
        <f>B27</f>
        <v>0</v>
      </c>
      <c r="E27" s="222"/>
    </row>
    <row r="28" spans="1:5" ht="31.5">
      <c r="A28" s="223" t="s">
        <v>105</v>
      </c>
      <c r="B28" s="224">
        <f>'Summary Federal Funds'!J55</f>
        <v>0</v>
      </c>
      <c r="C28" s="225"/>
      <c r="D28" s="224">
        <f>B28</f>
        <v>0</v>
      </c>
      <c r="E28" s="226"/>
    </row>
  </sheetData>
  <mergeCells count="1">
    <mergeCell ref="A1:E1"/>
  </mergeCells>
  <pageMargins left="0.7" right="0.7" top="0.75" bottom="0.75" header="0.3" footer="0.3"/>
  <pageSetup scale="79"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499" t="s">
        <v>312</v>
      </c>
      <c r="B1" s="500"/>
      <c r="C1" s="500"/>
      <c r="D1" s="500"/>
      <c r="E1" s="556"/>
    </row>
    <row r="2" spans="1:5" ht="31.5" thickBot="1">
      <c r="A2" s="179" t="s">
        <v>135</v>
      </c>
      <c r="B2" s="180" t="s">
        <v>136</v>
      </c>
      <c r="C2" s="181" t="s">
        <v>137</v>
      </c>
      <c r="D2" s="182" t="s">
        <v>138</v>
      </c>
      <c r="E2" s="183" t="s">
        <v>139</v>
      </c>
    </row>
    <row r="3" spans="1:5" ht="24">
      <c r="A3" s="184" t="s">
        <v>74</v>
      </c>
      <c r="B3" s="185">
        <f>IF(SUM(B4:B7)='Federal Assistance'!B56,'Federal Assistance'!B56,"ERROR")</f>
        <v>7697247</v>
      </c>
      <c r="C3" s="185">
        <f>IF(SUM(C4:C6)='State Assistance'!B56,'State Assistance'!B56,"ERROR")</f>
        <v>7589936</v>
      </c>
      <c r="D3" s="186">
        <f>B3+C3</f>
        <v>15287183</v>
      </c>
      <c r="E3" s="187">
        <f>D3/($D26)</f>
        <v>0.39374736058234039</v>
      </c>
    </row>
    <row r="4" spans="1:5">
      <c r="A4" s="188" t="s">
        <v>62</v>
      </c>
      <c r="B4" s="189">
        <f>'Federal Assistance'!C56</f>
        <v>7697247</v>
      </c>
      <c r="C4" s="190">
        <f>'State Assistance'!C56</f>
        <v>6036229</v>
      </c>
      <c r="D4" s="191">
        <f>B4+C4</f>
        <v>13733476</v>
      </c>
      <c r="E4" s="192">
        <f>D4/($D26)</f>
        <v>0.35372899811697928</v>
      </c>
    </row>
    <row r="5" spans="1:5">
      <c r="A5" s="188" t="s">
        <v>63</v>
      </c>
      <c r="B5" s="189">
        <f>'Federal Assistance'!D56</f>
        <v>0</v>
      </c>
      <c r="C5" s="190">
        <f>'State Assistance'!D56</f>
        <v>1553707</v>
      </c>
      <c r="D5" s="191">
        <f t="shared" ref="D5:D7" si="0">B5+C5</f>
        <v>1553707</v>
      </c>
      <c r="E5" s="192">
        <f>D5/($D26)</f>
        <v>4.0018362465361106E-2</v>
      </c>
    </row>
    <row r="6" spans="1:5" ht="19.5">
      <c r="A6" s="188" t="s">
        <v>75</v>
      </c>
      <c r="B6" s="189">
        <f>'Federal Assistance'!E56</f>
        <v>0</v>
      </c>
      <c r="C6" s="190">
        <f>'State Assistance'!E56</f>
        <v>0</v>
      </c>
      <c r="D6" s="191">
        <f t="shared" si="0"/>
        <v>0</v>
      </c>
      <c r="E6" s="192">
        <f>D6/($D26)</f>
        <v>0</v>
      </c>
    </row>
    <row r="7" spans="1:5" ht="19.5">
      <c r="A7" s="188" t="s">
        <v>76</v>
      </c>
      <c r="B7" s="189">
        <f>'Federal Assistance'!F56</f>
        <v>0</v>
      </c>
      <c r="C7" s="193"/>
      <c r="D7" s="194">
        <f t="shared" si="0"/>
        <v>0</v>
      </c>
      <c r="E7" s="192">
        <f>D7/($D26)</f>
        <v>0</v>
      </c>
    </row>
    <row r="8" spans="1:5" ht="24">
      <c r="A8" s="195" t="s">
        <v>65</v>
      </c>
      <c r="B8" s="196">
        <f>IF(SUM(B9:B21)='Federal Non-Assistance'!B56,'Federal Non-Assistance'!B56,"ERROR")</f>
        <v>19595749</v>
      </c>
      <c r="C8" s="197">
        <f>IF(SUM(C9:C21)='State Non-Assistance'!B56,'State Non-Assistance'!B56,"ERROR")</f>
        <v>2091867</v>
      </c>
      <c r="D8" s="198">
        <f>B8+C8</f>
        <v>21687616</v>
      </c>
      <c r="E8" s="199">
        <f>D8/($D26)</f>
        <v>0.55860138243411717</v>
      </c>
    </row>
    <row r="9" spans="1:5" ht="19.5">
      <c r="A9" s="188" t="s">
        <v>78</v>
      </c>
      <c r="B9" s="200">
        <f>'Federal Non-Assistance'!C56</f>
        <v>253729</v>
      </c>
      <c r="C9" s="201">
        <f>'State Non-Assistance'!C56</f>
        <v>82</v>
      </c>
      <c r="D9" s="191">
        <f t="shared" ref="D9:D21" si="1">B9+C9</f>
        <v>253811</v>
      </c>
      <c r="E9" s="192">
        <f>D9/($D26)</f>
        <v>6.5373333554497514E-3</v>
      </c>
    </row>
    <row r="10" spans="1:5">
      <c r="A10" s="188" t="s">
        <v>63</v>
      </c>
      <c r="B10" s="200">
        <f>'Federal Non-Assistance'!D56</f>
        <v>2100000</v>
      </c>
      <c r="C10" s="201">
        <f>'State Non-Assistance'!D56</f>
        <v>0</v>
      </c>
      <c r="D10" s="191">
        <f t="shared" si="1"/>
        <v>2100000</v>
      </c>
      <c r="E10" s="192">
        <f>D10/($D26)</f>
        <v>5.4089066456711798E-2</v>
      </c>
    </row>
    <row r="11" spans="1:5">
      <c r="A11" s="188" t="s">
        <v>64</v>
      </c>
      <c r="B11" s="200">
        <f>'Federal Non-Assistance'!E56</f>
        <v>0</v>
      </c>
      <c r="C11" s="201">
        <f>'State Non-Assistance'!E56</f>
        <v>0</v>
      </c>
      <c r="D11" s="191">
        <f t="shared" si="1"/>
        <v>0</v>
      </c>
      <c r="E11" s="192">
        <f>D11/($D26)</f>
        <v>0</v>
      </c>
    </row>
    <row r="12" spans="1:5" ht="19.5">
      <c r="A12" s="188" t="s">
        <v>79</v>
      </c>
      <c r="B12" s="200">
        <f>'Federal Non-Assistance'!F56</f>
        <v>0</v>
      </c>
      <c r="C12" s="201">
        <f>'State Non-Assistance'!F56</f>
        <v>0</v>
      </c>
      <c r="D12" s="191">
        <f t="shared" si="1"/>
        <v>0</v>
      </c>
      <c r="E12" s="192">
        <f>D12/($D26)</f>
        <v>0</v>
      </c>
    </row>
    <row r="13" spans="1:5">
      <c r="A13" s="188" t="s">
        <v>67</v>
      </c>
      <c r="B13" s="200">
        <f>'Federal Non-Assistance'!G56</f>
        <v>0</v>
      </c>
      <c r="C13" s="201">
        <f>'State Non-Assistance'!G56</f>
        <v>0</v>
      </c>
      <c r="D13" s="191">
        <f t="shared" si="1"/>
        <v>0</v>
      </c>
      <c r="E13" s="192">
        <f>D13/($D26)</f>
        <v>0</v>
      </c>
    </row>
    <row r="14" spans="1:5" ht="19.5">
      <c r="A14" s="188" t="s">
        <v>80</v>
      </c>
      <c r="B14" s="200">
        <f>'Federal Non-Assistance'!H56</f>
        <v>0</v>
      </c>
      <c r="C14" s="201">
        <f>'State Non-Assistance'!H56</f>
        <v>0</v>
      </c>
      <c r="D14" s="191">
        <f t="shared" si="1"/>
        <v>0</v>
      </c>
      <c r="E14" s="192">
        <f>D14/($D26)</f>
        <v>0</v>
      </c>
    </row>
    <row r="15" spans="1:5" ht="19.5">
      <c r="A15" s="188" t="s">
        <v>81</v>
      </c>
      <c r="B15" s="200">
        <f>'Federal Non-Assistance'!I56</f>
        <v>0</v>
      </c>
      <c r="C15" s="201">
        <f>'State Non-Assistance'!I56</f>
        <v>0</v>
      </c>
      <c r="D15" s="191">
        <f t="shared" si="1"/>
        <v>0</v>
      </c>
      <c r="E15" s="192">
        <f>D15/($D26)</f>
        <v>0</v>
      </c>
    </row>
    <row r="16" spans="1:5" ht="19.5">
      <c r="A16" s="188" t="s">
        <v>82</v>
      </c>
      <c r="B16" s="200">
        <f>'Federal Non-Assistance'!J56</f>
        <v>0</v>
      </c>
      <c r="C16" s="201">
        <f>'State Non-Assistance'!J56</f>
        <v>0</v>
      </c>
      <c r="D16" s="191">
        <f t="shared" si="1"/>
        <v>0</v>
      </c>
      <c r="E16" s="192">
        <f>D16/($D26)</f>
        <v>0</v>
      </c>
    </row>
    <row r="17" spans="1:5" ht="29.25">
      <c r="A17" s="188" t="s">
        <v>140</v>
      </c>
      <c r="B17" s="200">
        <f>'Federal Non-Assistance'!K56</f>
        <v>0</v>
      </c>
      <c r="C17" s="201">
        <f>'State Non-Assistance'!K56</f>
        <v>0</v>
      </c>
      <c r="D17" s="191">
        <f t="shared" si="1"/>
        <v>0</v>
      </c>
      <c r="E17" s="192">
        <f>D17/($D26)</f>
        <v>0</v>
      </c>
    </row>
    <row r="18" spans="1:5">
      <c r="A18" s="188" t="s">
        <v>88</v>
      </c>
      <c r="B18" s="200">
        <f>'Federal Non-Assistance'!L56</f>
        <v>108079</v>
      </c>
      <c r="C18" s="201">
        <f>'State Non-Assistance'!L56</f>
        <v>669602</v>
      </c>
      <c r="D18" s="191">
        <f>B18+C18</f>
        <v>777681</v>
      </c>
      <c r="E18" s="192">
        <f>D18/($D26)</f>
        <v>2.0030494900534327E-2</v>
      </c>
    </row>
    <row r="19" spans="1:5">
      <c r="A19" s="188" t="s">
        <v>68</v>
      </c>
      <c r="B19" s="200">
        <f>'Federal Non-Assistance'!M56</f>
        <v>79817</v>
      </c>
      <c r="C19" s="201">
        <f>'State Non-Assistance'!M56</f>
        <v>132763</v>
      </c>
      <c r="D19" s="191">
        <f>B19+C19</f>
        <v>212580</v>
      </c>
      <c r="E19" s="192">
        <f>D19/($D26)</f>
        <v>5.4753589273179972E-3</v>
      </c>
    </row>
    <row r="20" spans="1:5" ht="19.5">
      <c r="A20" s="188" t="s">
        <v>141</v>
      </c>
      <c r="B20" s="200">
        <f>'Federal Non-Assistance'!N56</f>
        <v>0</v>
      </c>
      <c r="C20" s="202"/>
      <c r="D20" s="191">
        <f t="shared" si="1"/>
        <v>0</v>
      </c>
      <c r="E20" s="192">
        <f>D20/($D26)</f>
        <v>0</v>
      </c>
    </row>
    <row r="21" spans="1:5">
      <c r="A21" s="188" t="s">
        <v>69</v>
      </c>
      <c r="B21" s="200">
        <f>'Federal Non-Assistance'!O56</f>
        <v>17054124</v>
      </c>
      <c r="C21" s="201">
        <f>'State Non-Assistance'!O56</f>
        <v>1289420</v>
      </c>
      <c r="D21" s="191">
        <f t="shared" si="1"/>
        <v>18343544</v>
      </c>
      <c r="E21" s="192">
        <f>D21/($D26)</f>
        <v>0.4724691287941033</v>
      </c>
    </row>
    <row r="22" spans="1:5" ht="39" thickBot="1">
      <c r="A22" s="203" t="s">
        <v>0</v>
      </c>
      <c r="B22" s="204">
        <f>B3+B8</f>
        <v>27292996</v>
      </c>
      <c r="C22" s="205">
        <f>C3+C8</f>
        <v>9681803</v>
      </c>
      <c r="D22" s="204">
        <f>B22+C22</f>
        <v>36974799</v>
      </c>
      <c r="E22" s="206">
        <f>D22/($D26)</f>
        <v>0.95234874301645756</v>
      </c>
    </row>
    <row r="23" spans="1:5" ht="36">
      <c r="A23" s="195" t="s">
        <v>142</v>
      </c>
      <c r="B23" s="207">
        <f>'Summary Federal Funds'!E56</f>
        <v>0</v>
      </c>
      <c r="C23" s="208"/>
      <c r="D23" s="198">
        <f>B23</f>
        <v>0</v>
      </c>
      <c r="E23" s="187">
        <f>D23/($D26)</f>
        <v>0</v>
      </c>
    </row>
    <row r="24" spans="1:5" ht="36">
      <c r="A24" s="195" t="s">
        <v>143</v>
      </c>
      <c r="B24" s="209">
        <f>'Summary Federal Funds'!F56</f>
        <v>1850053</v>
      </c>
      <c r="C24" s="210"/>
      <c r="D24" s="198">
        <f>B24</f>
        <v>1850053</v>
      </c>
      <c r="E24" s="199">
        <f>D24/($D26)</f>
        <v>4.7651256983542396E-2</v>
      </c>
    </row>
    <row r="25" spans="1:5" ht="39" customHeight="1" thickBot="1">
      <c r="A25" s="211" t="s">
        <v>144</v>
      </c>
      <c r="B25" s="212">
        <f>B23+B24</f>
        <v>1850053</v>
      </c>
      <c r="C25" s="213"/>
      <c r="D25" s="212">
        <f>B25</f>
        <v>1850053</v>
      </c>
      <c r="E25" s="214">
        <f>D25/($D26)</f>
        <v>4.7651256983542396E-2</v>
      </c>
    </row>
    <row r="26" spans="1:5" ht="33" thickTop="1" thickBot="1">
      <c r="A26" s="215" t="s">
        <v>145</v>
      </c>
      <c r="B26" s="216">
        <f>B22+B25</f>
        <v>29143049</v>
      </c>
      <c r="C26" s="217">
        <f>C22</f>
        <v>9681803</v>
      </c>
      <c r="D26" s="216">
        <f>B26+C26</f>
        <v>38824852</v>
      </c>
      <c r="E26" s="218">
        <f>IF(D26/($D26)=SUM(E25,E22),SUM(E22,E25),"ERROR")</f>
        <v>1</v>
      </c>
    </row>
    <row r="27" spans="1:5" ht="32.25" thickBot="1">
      <c r="A27" s="219" t="s">
        <v>104</v>
      </c>
      <c r="B27" s="220">
        <f>'Summary Federal Funds'!I56</f>
        <v>1829298</v>
      </c>
      <c r="C27" s="221"/>
      <c r="D27" s="220">
        <f>B27</f>
        <v>1829298</v>
      </c>
      <c r="E27" s="222"/>
    </row>
    <row r="28" spans="1:5" ht="31.5">
      <c r="A28" s="223" t="s">
        <v>105</v>
      </c>
      <c r="B28" s="224">
        <f>'Summary Federal Funds'!J56</f>
        <v>30199057</v>
      </c>
      <c r="C28" s="225"/>
      <c r="D28" s="224">
        <f>B28</f>
        <v>30199057</v>
      </c>
      <c r="E28" s="226"/>
    </row>
  </sheetData>
  <mergeCells count="1">
    <mergeCell ref="A1:E1"/>
  </mergeCells>
  <pageMargins left="0.7" right="0.7" top="0.75" bottom="0.75" header="0.3" footer="0.3"/>
  <pageSetup scale="79"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
  <sheetViews>
    <sheetView workbookViewId="0">
      <selection activeCell="E36" sqref="E36"/>
    </sheetView>
  </sheetViews>
  <sheetFormatPr defaultRowHeight="15"/>
  <sheetData/>
  <pageMargins left="0.7" right="0.7" top="0.75" bottom="0.75" header="0.3" footer="0.3"/>
  <pageSetup orientation="landscape"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6"/>
  <sheetViews>
    <sheetView topLeftCell="J1" workbookViewId="0">
      <selection activeCell="P5" sqref="P5"/>
    </sheetView>
  </sheetViews>
  <sheetFormatPr defaultRowHeight="15"/>
  <cols>
    <col min="1" max="1" width="21" customWidth="1"/>
    <col min="2" max="22" width="16.7109375" customWidth="1"/>
  </cols>
  <sheetData>
    <row r="1" spans="1:22">
      <c r="A1" s="524" t="s">
        <v>210</v>
      </c>
      <c r="B1" s="530"/>
      <c r="C1" s="530"/>
      <c r="D1" s="557"/>
      <c r="E1" s="558"/>
      <c r="F1" s="558"/>
      <c r="G1" s="558"/>
      <c r="H1" s="558"/>
      <c r="I1" s="558"/>
      <c r="J1" s="558"/>
      <c r="K1" s="558"/>
      <c r="L1" s="558"/>
      <c r="M1" s="558"/>
      <c r="N1" s="559"/>
      <c r="O1" s="559"/>
      <c r="P1" s="559"/>
      <c r="Q1" s="559"/>
      <c r="R1" s="559"/>
      <c r="S1" s="559"/>
      <c r="T1" s="559"/>
      <c r="U1" s="559"/>
      <c r="V1" s="560"/>
    </row>
    <row r="2" spans="1:22">
      <c r="A2" s="272"/>
      <c r="B2" s="515" t="s">
        <v>202</v>
      </c>
      <c r="C2" s="515"/>
      <c r="D2" s="516"/>
      <c r="E2" s="515" t="s">
        <v>211</v>
      </c>
      <c r="F2" s="515"/>
      <c r="G2" s="516"/>
      <c r="H2" s="515" t="s">
        <v>203</v>
      </c>
      <c r="I2" s="515"/>
      <c r="J2" s="516"/>
      <c r="K2" s="515" t="s">
        <v>204</v>
      </c>
      <c r="L2" s="515"/>
      <c r="M2" s="516"/>
      <c r="N2" s="515" t="s">
        <v>205</v>
      </c>
      <c r="O2" s="515"/>
      <c r="P2" s="516"/>
      <c r="Q2" s="515" t="s">
        <v>206</v>
      </c>
      <c r="R2" s="515"/>
      <c r="S2" s="516"/>
      <c r="T2" s="561" t="s">
        <v>207</v>
      </c>
      <c r="U2" s="561"/>
      <c r="V2" s="562"/>
    </row>
    <row r="3" spans="1:22" ht="29.25">
      <c r="A3" s="273" t="s">
        <v>10</v>
      </c>
      <c r="B3" s="43" t="s">
        <v>208</v>
      </c>
      <c r="C3" s="40" t="s">
        <v>209</v>
      </c>
      <c r="D3" s="67" t="s">
        <v>1</v>
      </c>
      <c r="E3" s="43" t="s">
        <v>208</v>
      </c>
      <c r="F3" s="40" t="s">
        <v>209</v>
      </c>
      <c r="G3" s="67" t="s">
        <v>1</v>
      </c>
      <c r="H3" s="43" t="s">
        <v>208</v>
      </c>
      <c r="I3" s="40" t="s">
        <v>209</v>
      </c>
      <c r="J3" s="67" t="s">
        <v>1</v>
      </c>
      <c r="K3" s="43" t="s">
        <v>208</v>
      </c>
      <c r="L3" s="40" t="s">
        <v>209</v>
      </c>
      <c r="M3" s="67" t="s">
        <v>1</v>
      </c>
      <c r="N3" s="43" t="s">
        <v>208</v>
      </c>
      <c r="O3" s="40" t="s">
        <v>209</v>
      </c>
      <c r="P3" s="67" t="s">
        <v>1</v>
      </c>
      <c r="Q3" s="43" t="s">
        <v>208</v>
      </c>
      <c r="R3" s="40" t="s">
        <v>209</v>
      </c>
      <c r="S3" s="67" t="s">
        <v>1</v>
      </c>
      <c r="T3" s="43" t="s">
        <v>208</v>
      </c>
      <c r="U3" s="40" t="s">
        <v>209</v>
      </c>
      <c r="V3" s="67" t="s">
        <v>1</v>
      </c>
    </row>
    <row r="4" spans="1:22">
      <c r="A4" s="273"/>
      <c r="B4" s="44"/>
      <c r="C4" s="41"/>
      <c r="D4" s="70"/>
      <c r="E4" s="44"/>
      <c r="F4" s="41"/>
      <c r="G4" s="70"/>
      <c r="H4" s="44"/>
      <c r="I4" s="41"/>
      <c r="J4" s="70"/>
      <c r="K4" s="44"/>
      <c r="L4" s="41"/>
      <c r="M4" s="70"/>
      <c r="N4" s="44"/>
      <c r="O4" s="41"/>
      <c r="P4" s="70"/>
      <c r="Q4" s="44"/>
      <c r="R4" s="41"/>
      <c r="S4" s="70"/>
      <c r="T4" s="44"/>
      <c r="U4" s="41"/>
      <c r="V4" s="70"/>
    </row>
    <row r="5" spans="1:22">
      <c r="A5" s="274" t="s">
        <v>77</v>
      </c>
      <c r="B5" s="275">
        <f>E5+H5+K5+N5+Q5+T5</f>
        <v>21889474554</v>
      </c>
      <c r="C5" s="81">
        <f>F5+I5+L5+O5+R5+U5</f>
        <v>13417345742</v>
      </c>
      <c r="D5" s="276">
        <f>G5+J5+M5+P5+S5+V5</f>
        <v>35306820296</v>
      </c>
      <c r="E5" s="275">
        <f t="shared" ref="E5:V5" si="0">SUM(E6:E56)</f>
        <v>5702816329</v>
      </c>
      <c r="F5" s="81">
        <f t="shared" si="0"/>
        <v>8289173718</v>
      </c>
      <c r="G5" s="276">
        <f t="shared" si="0"/>
        <v>13991990047</v>
      </c>
      <c r="H5" s="275">
        <f t="shared" si="0"/>
        <v>309965339</v>
      </c>
      <c r="I5" s="81">
        <f t="shared" si="0"/>
        <v>21994834</v>
      </c>
      <c r="J5" s="276">
        <f t="shared" si="0"/>
        <v>331960173</v>
      </c>
      <c r="K5" s="275">
        <f t="shared" si="0"/>
        <v>427652235</v>
      </c>
      <c r="L5" s="81">
        <f t="shared" si="0"/>
        <v>393314793</v>
      </c>
      <c r="M5" s="276">
        <f t="shared" si="0"/>
        <v>820967028</v>
      </c>
      <c r="N5" s="491">
        <f t="shared" si="0"/>
        <v>8271791</v>
      </c>
      <c r="O5" s="81">
        <f t="shared" si="0"/>
        <v>30160415</v>
      </c>
      <c r="P5" s="276">
        <f t="shared" si="0"/>
        <v>38432206</v>
      </c>
      <c r="Q5" s="275">
        <f t="shared" si="0"/>
        <v>14218837008</v>
      </c>
      <c r="R5" s="81">
        <f t="shared" si="0"/>
        <v>4475843718</v>
      </c>
      <c r="S5" s="276">
        <f t="shared" si="0"/>
        <v>18694680726</v>
      </c>
      <c r="T5" s="275">
        <f t="shared" si="0"/>
        <v>1221931852</v>
      </c>
      <c r="U5" s="81">
        <f t="shared" si="0"/>
        <v>206858264</v>
      </c>
      <c r="V5" s="276">
        <f t="shared" si="0"/>
        <v>1428790116</v>
      </c>
    </row>
    <row r="6" spans="1:22">
      <c r="A6" s="277" t="s">
        <v>11</v>
      </c>
      <c r="B6" s="275">
        <f t="shared" ref="B6:D56" si="1">E6+H6+K6+N6+Q6+T6</f>
        <v>130603372</v>
      </c>
      <c r="C6" s="81">
        <f t="shared" si="1"/>
        <v>59146715</v>
      </c>
      <c r="D6" s="276">
        <f t="shared" si="1"/>
        <v>189750087</v>
      </c>
      <c r="E6" s="275">
        <f>'SFAG Summary'!G6</f>
        <v>46680055</v>
      </c>
      <c r="F6" s="81">
        <f>'SFAG Summary'!H6</f>
        <v>48863043</v>
      </c>
      <c r="G6" s="276">
        <f>E6+F6</f>
        <v>95543098</v>
      </c>
      <c r="H6" s="275">
        <f>'Contingency Summary'!G6</f>
        <v>0</v>
      </c>
      <c r="I6" s="81">
        <f>'Contingency Summary'!H6</f>
        <v>0</v>
      </c>
      <c r="J6" s="276">
        <f>H6+I6</f>
        <v>0</v>
      </c>
      <c r="K6" s="275">
        <f>'ECF Summary'!G6</f>
        <v>8898157</v>
      </c>
      <c r="L6" s="81">
        <f>'ECF Summary'!H6</f>
        <v>5296602</v>
      </c>
      <c r="M6" s="276">
        <f>K6+L6</f>
        <v>14194759</v>
      </c>
      <c r="N6" s="275">
        <f>'Supplemental Summary'!G6</f>
        <v>0</v>
      </c>
      <c r="O6" s="81">
        <f>'Supplemental Summary'!H6</f>
        <v>0</v>
      </c>
      <c r="P6" s="276">
        <f>N6+O6</f>
        <v>0</v>
      </c>
      <c r="Q6" s="275">
        <f>'MOE in TANF Summary'!B6</f>
        <v>32087006</v>
      </c>
      <c r="R6" s="81">
        <f>'MOE in TANF Summary'!C6</f>
        <v>4987070</v>
      </c>
      <c r="S6" s="276">
        <f>Q6+R6</f>
        <v>37074076</v>
      </c>
      <c r="T6" s="275">
        <f>'MOE SSP Summary'!B6</f>
        <v>42938154</v>
      </c>
      <c r="U6" s="81">
        <f>'MOE SSP Summary'!C6</f>
        <v>0</v>
      </c>
      <c r="V6" s="81">
        <f>T6+U6</f>
        <v>42938154</v>
      </c>
    </row>
    <row r="7" spans="1:22">
      <c r="A7" s="277" t="s">
        <v>12</v>
      </c>
      <c r="B7" s="275">
        <f t="shared" si="1"/>
        <v>49292507</v>
      </c>
      <c r="C7" s="81">
        <f t="shared" si="1"/>
        <v>52137396</v>
      </c>
      <c r="D7" s="276">
        <f t="shared" si="1"/>
        <v>101429903</v>
      </c>
      <c r="E7" s="275">
        <f>'SFAG Summary'!G7</f>
        <v>9577640</v>
      </c>
      <c r="F7" s="81">
        <f>'SFAG Summary'!H7</f>
        <v>16920274</v>
      </c>
      <c r="G7" s="276">
        <f t="shared" ref="G7:G56" si="2">E7+F7</f>
        <v>26497914</v>
      </c>
      <c r="H7" s="275">
        <f>'Contingency Summary'!G7</f>
        <v>0</v>
      </c>
      <c r="I7" s="81">
        <f>'Contingency Summary'!H7</f>
        <v>0</v>
      </c>
      <c r="J7" s="276">
        <f t="shared" ref="J7:J56" si="3">H7+I7</f>
        <v>0</v>
      </c>
      <c r="K7" s="275">
        <f>'ECF Summary'!G7</f>
        <v>1900000</v>
      </c>
      <c r="L7" s="81">
        <f>'ECF Summary'!H7</f>
        <v>85415</v>
      </c>
      <c r="M7" s="276">
        <f t="shared" ref="M7:M56" si="4">K7+L7</f>
        <v>1985415</v>
      </c>
      <c r="N7" s="275">
        <f>'Supplemental Summary'!G7</f>
        <v>0</v>
      </c>
      <c r="O7" s="81">
        <f>'Supplemental Summary'!H7</f>
        <v>0</v>
      </c>
      <c r="P7" s="276">
        <f t="shared" ref="P7:P56" si="5">N7+O7</f>
        <v>0</v>
      </c>
      <c r="Q7" s="275">
        <f>'MOE in TANF Summary'!B7</f>
        <v>37814867</v>
      </c>
      <c r="R7" s="81">
        <f>'MOE in TANF Summary'!C7</f>
        <v>35131707</v>
      </c>
      <c r="S7" s="276">
        <f t="shared" ref="S7:S56" si="6">Q7+R7</f>
        <v>72946574</v>
      </c>
      <c r="T7" s="275">
        <f>'MOE SSP Summary'!B7</f>
        <v>0</v>
      </c>
      <c r="U7" s="81">
        <f>'MOE SSP Summary'!C7</f>
        <v>0</v>
      </c>
      <c r="V7" s="81">
        <f t="shared" ref="V7:V56" si="7">T7+U7</f>
        <v>0</v>
      </c>
    </row>
    <row r="8" spans="1:22">
      <c r="A8" s="277" t="s">
        <v>13</v>
      </c>
      <c r="B8" s="275">
        <f t="shared" si="1"/>
        <v>212102749</v>
      </c>
      <c r="C8" s="81">
        <f t="shared" si="1"/>
        <v>146459611</v>
      </c>
      <c r="D8" s="276">
        <f t="shared" si="1"/>
        <v>358562360</v>
      </c>
      <c r="E8" s="275">
        <f>'SFAG Summary'!G8</f>
        <v>73499822</v>
      </c>
      <c r="F8" s="81">
        <f>'SFAG Summary'!H8</f>
        <v>146454170</v>
      </c>
      <c r="G8" s="276">
        <f t="shared" si="2"/>
        <v>219953992</v>
      </c>
      <c r="H8" s="275">
        <f>'Contingency Summary'!G8</f>
        <v>10007064</v>
      </c>
      <c r="I8" s="81">
        <f>'Contingency Summary'!H8</f>
        <v>0</v>
      </c>
      <c r="J8" s="276">
        <f t="shared" si="3"/>
        <v>10007064</v>
      </c>
      <c r="K8" s="275">
        <f>'ECF Summary'!G8</f>
        <v>4456664</v>
      </c>
      <c r="L8" s="81">
        <f>'ECF Summary'!H8</f>
        <v>0</v>
      </c>
      <c r="M8" s="276">
        <f t="shared" si="4"/>
        <v>4456664</v>
      </c>
      <c r="N8" s="275">
        <f>'Supplemental Summary'!G8</f>
        <v>0</v>
      </c>
      <c r="O8" s="81">
        <f>'Supplemental Summary'!H8</f>
        <v>0</v>
      </c>
      <c r="P8" s="276">
        <f t="shared" si="5"/>
        <v>0</v>
      </c>
      <c r="Q8" s="275">
        <f>'MOE in TANF Summary'!B8</f>
        <v>124139199</v>
      </c>
      <c r="R8" s="81">
        <f>'MOE in TANF Summary'!C8</f>
        <v>5441</v>
      </c>
      <c r="S8" s="276">
        <f t="shared" si="6"/>
        <v>124144640</v>
      </c>
      <c r="T8" s="275">
        <f>'MOE SSP Summary'!B8</f>
        <v>0</v>
      </c>
      <c r="U8" s="81">
        <f>'MOE SSP Summary'!C8</f>
        <v>0</v>
      </c>
      <c r="V8" s="81">
        <f t="shared" si="7"/>
        <v>0</v>
      </c>
    </row>
    <row r="9" spans="1:22">
      <c r="A9" s="277" t="s">
        <v>14</v>
      </c>
      <c r="B9" s="275">
        <f t="shared" si="1"/>
        <v>132813832</v>
      </c>
      <c r="C9" s="81">
        <f t="shared" si="1"/>
        <v>53779414</v>
      </c>
      <c r="D9" s="276">
        <f t="shared" si="1"/>
        <v>186593246</v>
      </c>
      <c r="E9" s="275">
        <f>'SFAG Summary'!G9</f>
        <v>15706228</v>
      </c>
      <c r="F9" s="81">
        <f>'SFAG Summary'!H9</f>
        <v>51149187</v>
      </c>
      <c r="G9" s="276">
        <f t="shared" si="2"/>
        <v>66855415</v>
      </c>
      <c r="H9" s="275">
        <f>'Contingency Summary'!G9</f>
        <v>0</v>
      </c>
      <c r="I9" s="81">
        <f>'Contingency Summary'!H9</f>
        <v>2836644</v>
      </c>
      <c r="J9" s="276">
        <f t="shared" si="3"/>
        <v>2836644</v>
      </c>
      <c r="K9" s="275">
        <f>'ECF Summary'!G9</f>
        <v>0</v>
      </c>
      <c r="L9" s="81">
        <f>'ECF Summary'!H9</f>
        <v>-601152</v>
      </c>
      <c r="M9" s="276">
        <f t="shared" si="4"/>
        <v>-601152</v>
      </c>
      <c r="N9" s="275">
        <f>'Supplemental Summary'!G9</f>
        <v>0</v>
      </c>
      <c r="O9" s="81">
        <f>'Supplemental Summary'!H9</f>
        <v>394735</v>
      </c>
      <c r="P9" s="276">
        <f t="shared" si="5"/>
        <v>394735</v>
      </c>
      <c r="Q9" s="275">
        <f>'MOE in TANF Summary'!B9</f>
        <v>117107604</v>
      </c>
      <c r="R9" s="81">
        <f>'MOE in TANF Summary'!C9</f>
        <v>0</v>
      </c>
      <c r="S9" s="276">
        <f t="shared" si="6"/>
        <v>117107604</v>
      </c>
      <c r="T9" s="275">
        <f>'MOE SSP Summary'!B9</f>
        <v>0</v>
      </c>
      <c r="U9" s="81">
        <f>'MOE SSP Summary'!C9</f>
        <v>0</v>
      </c>
      <c r="V9" s="81">
        <f t="shared" si="7"/>
        <v>0</v>
      </c>
    </row>
    <row r="10" spans="1:22">
      <c r="A10" s="277" t="s">
        <v>15</v>
      </c>
      <c r="B10" s="275">
        <f t="shared" si="1"/>
        <v>5351560789</v>
      </c>
      <c r="C10" s="81">
        <f t="shared" si="1"/>
        <v>3409775113</v>
      </c>
      <c r="D10" s="276">
        <f t="shared" si="1"/>
        <v>8761335902</v>
      </c>
      <c r="E10" s="275">
        <f>'SFAG Summary'!G10</f>
        <v>2133370919</v>
      </c>
      <c r="F10" s="81">
        <f>'SFAG Summary'!H10</f>
        <v>1270390165</v>
      </c>
      <c r="G10" s="276">
        <f t="shared" si="2"/>
        <v>3403761084</v>
      </c>
      <c r="H10" s="275">
        <f>'Contingency Summary'!G10</f>
        <v>0</v>
      </c>
      <c r="I10" s="81">
        <f>'Contingency Summary'!H10</f>
        <v>0</v>
      </c>
      <c r="J10" s="276">
        <f t="shared" si="3"/>
        <v>0</v>
      </c>
      <c r="K10" s="275">
        <f>'ECF Summary'!G10</f>
        <v>975570</v>
      </c>
      <c r="L10" s="81">
        <f>'ECF Summary'!H10</f>
        <v>52726347</v>
      </c>
      <c r="M10" s="276">
        <f t="shared" si="4"/>
        <v>53701917</v>
      </c>
      <c r="N10" s="275">
        <f>'Supplemental Summary'!G10</f>
        <v>0</v>
      </c>
      <c r="O10" s="81">
        <f>'Supplemental Summary'!H10</f>
        <v>0</v>
      </c>
      <c r="P10" s="276">
        <f t="shared" si="5"/>
        <v>0</v>
      </c>
      <c r="Q10" s="275">
        <f>'MOE in TANF Summary'!B10</f>
        <v>3149277532</v>
      </c>
      <c r="R10" s="81">
        <f>'MOE in TANF Summary'!C10</f>
        <v>2063057350</v>
      </c>
      <c r="S10" s="276">
        <f t="shared" si="6"/>
        <v>5212334882</v>
      </c>
      <c r="T10" s="275">
        <f>'MOE SSP Summary'!B10</f>
        <v>67936768</v>
      </c>
      <c r="U10" s="81">
        <f>'MOE SSP Summary'!C10</f>
        <v>23601251</v>
      </c>
      <c r="V10" s="81">
        <f t="shared" si="7"/>
        <v>91538019</v>
      </c>
    </row>
    <row r="11" spans="1:22">
      <c r="A11" s="277" t="s">
        <v>16</v>
      </c>
      <c r="B11" s="275">
        <f t="shared" si="1"/>
        <v>220986801</v>
      </c>
      <c r="C11" s="81">
        <f t="shared" si="1"/>
        <v>100705045</v>
      </c>
      <c r="D11" s="276">
        <f t="shared" si="1"/>
        <v>321691846</v>
      </c>
      <c r="E11" s="275">
        <f>'SFAG Summary'!G11</f>
        <v>36449036</v>
      </c>
      <c r="F11" s="81">
        <f>'SFAG Summary'!H11</f>
        <v>97120816</v>
      </c>
      <c r="G11" s="276">
        <f t="shared" si="2"/>
        <v>133569852</v>
      </c>
      <c r="H11" s="275">
        <f>'Contingency Summary'!G11</f>
        <v>6802836</v>
      </c>
      <c r="I11" s="81">
        <f>'Contingency Summary'!H11</f>
        <v>0</v>
      </c>
      <c r="J11" s="276">
        <f t="shared" si="3"/>
        <v>6802836</v>
      </c>
      <c r="K11" s="275">
        <f>'ECF Summary'!G11</f>
        <v>35700480</v>
      </c>
      <c r="L11" s="81">
        <f>'ECF Summary'!H11</f>
        <v>0</v>
      </c>
      <c r="M11" s="276">
        <f t="shared" si="4"/>
        <v>35700480</v>
      </c>
      <c r="N11" s="275">
        <f>'Supplemental Summary'!G11</f>
        <v>0</v>
      </c>
      <c r="O11" s="81">
        <f>'Supplemental Summary'!H11</f>
        <v>0</v>
      </c>
      <c r="P11" s="276">
        <f t="shared" si="5"/>
        <v>0</v>
      </c>
      <c r="Q11" s="275">
        <f>'MOE in TANF Summary'!B11</f>
        <v>142034449</v>
      </c>
      <c r="R11" s="81">
        <f>'MOE in TANF Summary'!C11</f>
        <v>3584229</v>
      </c>
      <c r="S11" s="276">
        <f t="shared" si="6"/>
        <v>145618678</v>
      </c>
      <c r="T11" s="275">
        <f>'MOE SSP Summary'!B11</f>
        <v>0</v>
      </c>
      <c r="U11" s="81">
        <f>'MOE SSP Summary'!C11</f>
        <v>0</v>
      </c>
      <c r="V11" s="81">
        <f t="shared" si="7"/>
        <v>0</v>
      </c>
    </row>
    <row r="12" spans="1:22">
      <c r="A12" s="277" t="s">
        <v>17</v>
      </c>
      <c r="B12" s="275">
        <f t="shared" si="1"/>
        <v>241970503</v>
      </c>
      <c r="C12" s="81">
        <f t="shared" si="1"/>
        <v>333880467</v>
      </c>
      <c r="D12" s="276">
        <f t="shared" si="1"/>
        <v>575850970</v>
      </c>
      <c r="E12" s="275">
        <f>'SFAG Summary'!G12</f>
        <v>4707644</v>
      </c>
      <c r="F12" s="81">
        <f>'SFAG Summary'!H12</f>
        <v>235401653</v>
      </c>
      <c r="G12" s="276">
        <f t="shared" si="2"/>
        <v>240109297</v>
      </c>
      <c r="H12" s="275">
        <f>'Contingency Summary'!G12</f>
        <v>0</v>
      </c>
      <c r="I12" s="81">
        <f>'Contingency Summary'!H12</f>
        <v>0</v>
      </c>
      <c r="J12" s="276">
        <f t="shared" si="3"/>
        <v>0</v>
      </c>
      <c r="K12" s="275">
        <f>'ECF Summary'!G12</f>
        <v>179758</v>
      </c>
      <c r="L12" s="81">
        <f>'ECF Summary'!H12</f>
        <v>5198000</v>
      </c>
      <c r="M12" s="276">
        <f t="shared" si="4"/>
        <v>5377758</v>
      </c>
      <c r="N12" s="275">
        <f>'Supplemental Summary'!G12</f>
        <v>0</v>
      </c>
      <c r="O12" s="81">
        <f>'Supplemental Summary'!H12</f>
        <v>0</v>
      </c>
      <c r="P12" s="276">
        <f t="shared" si="5"/>
        <v>0</v>
      </c>
      <c r="Q12" s="275">
        <f>'MOE in TANF Summary'!B12</f>
        <v>135587837</v>
      </c>
      <c r="R12" s="81">
        <f>'MOE in TANF Summary'!C12</f>
        <v>93280814</v>
      </c>
      <c r="S12" s="276">
        <f t="shared" si="6"/>
        <v>228868651</v>
      </c>
      <c r="T12" s="275">
        <f>'MOE SSP Summary'!B12</f>
        <v>101495264</v>
      </c>
      <c r="U12" s="81">
        <f>'MOE SSP Summary'!C12</f>
        <v>0</v>
      </c>
      <c r="V12" s="81">
        <f t="shared" si="7"/>
        <v>101495264</v>
      </c>
    </row>
    <row r="13" spans="1:22">
      <c r="A13" s="277" t="s">
        <v>18</v>
      </c>
      <c r="B13" s="275">
        <f t="shared" si="1"/>
        <v>64771449</v>
      </c>
      <c r="C13" s="81">
        <f t="shared" si="1"/>
        <v>32716808</v>
      </c>
      <c r="D13" s="276">
        <f t="shared" si="1"/>
        <v>97488257</v>
      </c>
      <c r="E13" s="275">
        <f>'SFAG Summary'!G13</f>
        <v>15444818</v>
      </c>
      <c r="F13" s="81">
        <f>'SFAG Summary'!H13</f>
        <v>13292119</v>
      </c>
      <c r="G13" s="276">
        <f t="shared" si="2"/>
        <v>28736937</v>
      </c>
      <c r="H13" s="275">
        <f>'Contingency Summary'!G13</f>
        <v>1614549</v>
      </c>
      <c r="I13" s="81">
        <f>'Contingency Summary'!H13</f>
        <v>0</v>
      </c>
      <c r="J13" s="276">
        <f t="shared" si="3"/>
        <v>1614549</v>
      </c>
      <c r="K13" s="275">
        <f>'ECF Summary'!G13</f>
        <v>0</v>
      </c>
      <c r="L13" s="81">
        <f>'ECF Summary'!H13</f>
        <v>1260791</v>
      </c>
      <c r="M13" s="276">
        <f t="shared" si="4"/>
        <v>1260791</v>
      </c>
      <c r="N13" s="275">
        <f>'Supplemental Summary'!G13</f>
        <v>0</v>
      </c>
      <c r="O13" s="81">
        <f>'Supplemental Summary'!H13</f>
        <v>0</v>
      </c>
      <c r="P13" s="276">
        <f t="shared" si="5"/>
        <v>0</v>
      </c>
      <c r="Q13" s="275">
        <f>'MOE in TANF Summary'!B13</f>
        <v>46230021</v>
      </c>
      <c r="R13" s="81">
        <f>'MOE in TANF Summary'!C13</f>
        <v>16681837</v>
      </c>
      <c r="S13" s="276">
        <f t="shared" si="6"/>
        <v>62911858</v>
      </c>
      <c r="T13" s="275">
        <f>'MOE SSP Summary'!B13</f>
        <v>1482061</v>
      </c>
      <c r="U13" s="81">
        <f>'MOE SSP Summary'!C13</f>
        <v>1482061</v>
      </c>
      <c r="V13" s="81">
        <f t="shared" si="7"/>
        <v>2964122</v>
      </c>
    </row>
    <row r="14" spans="1:22">
      <c r="A14" s="277" t="s">
        <v>19</v>
      </c>
      <c r="B14" s="275">
        <f t="shared" si="1"/>
        <v>166064866</v>
      </c>
      <c r="C14" s="81">
        <f t="shared" si="1"/>
        <v>137121460</v>
      </c>
      <c r="D14" s="276">
        <f t="shared" si="1"/>
        <v>303186326</v>
      </c>
      <c r="E14" s="275">
        <f>'SFAG Summary'!G14</f>
        <v>16059822</v>
      </c>
      <c r="F14" s="81">
        <f>'SFAG Summary'!H14</f>
        <v>68347890</v>
      </c>
      <c r="G14" s="276">
        <f t="shared" si="2"/>
        <v>84407712</v>
      </c>
      <c r="H14" s="275">
        <f>'Contingency Summary'!G14</f>
        <v>4630491</v>
      </c>
      <c r="I14" s="81">
        <f>'Contingency Summary'!H14</f>
        <v>0</v>
      </c>
      <c r="J14" s="276">
        <f t="shared" si="3"/>
        <v>4630491</v>
      </c>
      <c r="K14" s="275">
        <f>'ECF Summary'!G14</f>
        <v>3007220</v>
      </c>
      <c r="L14" s="81">
        <f>'ECF Summary'!H14</f>
        <v>15460000</v>
      </c>
      <c r="M14" s="276">
        <f t="shared" si="4"/>
        <v>18467220</v>
      </c>
      <c r="N14" s="275">
        <f>'Supplemental Summary'!G14</f>
        <v>0</v>
      </c>
      <c r="O14" s="81">
        <f>'Supplemental Summary'!H14</f>
        <v>0</v>
      </c>
      <c r="P14" s="276">
        <f t="shared" si="5"/>
        <v>0</v>
      </c>
      <c r="Q14" s="275">
        <f>'MOE in TANF Summary'!B14</f>
        <v>142367333</v>
      </c>
      <c r="R14" s="81">
        <f>'MOE in TANF Summary'!C14</f>
        <v>53313570</v>
      </c>
      <c r="S14" s="276">
        <f t="shared" si="6"/>
        <v>195680903</v>
      </c>
      <c r="T14" s="275">
        <f>'MOE SSP Summary'!B14</f>
        <v>0</v>
      </c>
      <c r="U14" s="81">
        <f>'MOE SSP Summary'!C14</f>
        <v>0</v>
      </c>
      <c r="V14" s="81">
        <f t="shared" si="7"/>
        <v>0</v>
      </c>
    </row>
    <row r="15" spans="1:22">
      <c r="A15" s="277" t="s">
        <v>20</v>
      </c>
      <c r="B15" s="275">
        <f t="shared" si="1"/>
        <v>460127232</v>
      </c>
      <c r="C15" s="81">
        <f t="shared" si="1"/>
        <v>516255365</v>
      </c>
      <c r="D15" s="276">
        <f t="shared" si="1"/>
        <v>976382597</v>
      </c>
      <c r="E15" s="275">
        <f>'SFAG Summary'!G15</f>
        <v>53888741</v>
      </c>
      <c r="F15" s="81">
        <f>'SFAG Summary'!H15</f>
        <v>359211985</v>
      </c>
      <c r="G15" s="276">
        <f t="shared" si="2"/>
        <v>413100726</v>
      </c>
      <c r="H15" s="275">
        <f>'Contingency Summary'!G15</f>
        <v>0</v>
      </c>
      <c r="I15" s="81">
        <f>'Contingency Summary'!H15</f>
        <v>0</v>
      </c>
      <c r="J15" s="276">
        <f t="shared" si="3"/>
        <v>0</v>
      </c>
      <c r="K15" s="275">
        <f>'ECF Summary'!G15</f>
        <v>0</v>
      </c>
      <c r="L15" s="81">
        <f>'ECF Summary'!H15</f>
        <v>14734052</v>
      </c>
      <c r="M15" s="276">
        <f t="shared" si="4"/>
        <v>14734052</v>
      </c>
      <c r="N15" s="275">
        <f>'Supplemental Summary'!G15</f>
        <v>0</v>
      </c>
      <c r="O15" s="81">
        <f>'Supplemental Summary'!H15</f>
        <v>0</v>
      </c>
      <c r="P15" s="276">
        <f t="shared" si="5"/>
        <v>0</v>
      </c>
      <c r="Q15" s="275">
        <f>'MOE in TANF Summary'!B15</f>
        <v>406238491</v>
      </c>
      <c r="R15" s="81">
        <f>'MOE in TANF Summary'!C15</f>
        <v>142309328</v>
      </c>
      <c r="S15" s="276">
        <f t="shared" si="6"/>
        <v>548547819</v>
      </c>
      <c r="T15" s="275">
        <f>'MOE SSP Summary'!B15</f>
        <v>0</v>
      </c>
      <c r="U15" s="81">
        <f>'MOE SSP Summary'!C15</f>
        <v>0</v>
      </c>
      <c r="V15" s="81">
        <f t="shared" si="7"/>
        <v>0</v>
      </c>
    </row>
    <row r="16" spans="1:22">
      <c r="A16" s="277" t="s">
        <v>21</v>
      </c>
      <c r="B16" s="275">
        <f t="shared" si="1"/>
        <v>234198248</v>
      </c>
      <c r="C16" s="81">
        <f t="shared" si="1"/>
        <v>352295273</v>
      </c>
      <c r="D16" s="276">
        <f t="shared" si="1"/>
        <v>586493521</v>
      </c>
      <c r="E16" s="275">
        <f>'SFAG Summary'!G16</f>
        <v>60829721</v>
      </c>
      <c r="F16" s="81">
        <f>'SFAG Summary'!H16</f>
        <v>315785314</v>
      </c>
      <c r="G16" s="276">
        <f t="shared" si="2"/>
        <v>376615035</v>
      </c>
      <c r="H16" s="275">
        <f>'Contingency Summary'!G16</f>
        <v>0</v>
      </c>
      <c r="I16" s="81">
        <f>'Contingency Summary'!H16</f>
        <v>0</v>
      </c>
      <c r="J16" s="276">
        <f t="shared" si="3"/>
        <v>0</v>
      </c>
      <c r="K16" s="275">
        <f>'ECF Summary'!G16</f>
        <v>0</v>
      </c>
      <c r="L16" s="81">
        <f>'ECF Summary'!H16</f>
        <v>11519205</v>
      </c>
      <c r="M16" s="276">
        <f t="shared" si="4"/>
        <v>11519205</v>
      </c>
      <c r="N16" s="275">
        <f>'Supplemental Summary'!G16</f>
        <v>0</v>
      </c>
      <c r="O16" s="81">
        <f>'Supplemental Summary'!H16</f>
        <v>0</v>
      </c>
      <c r="P16" s="276">
        <f t="shared" si="5"/>
        <v>0</v>
      </c>
      <c r="Q16" s="275">
        <f>'MOE in TANF Summary'!B16</f>
        <v>173368527</v>
      </c>
      <c r="R16" s="81">
        <f>'MOE in TANF Summary'!C16</f>
        <v>24990754</v>
      </c>
      <c r="S16" s="276">
        <f t="shared" si="6"/>
        <v>198359281</v>
      </c>
      <c r="T16" s="275">
        <f>'MOE SSP Summary'!B16</f>
        <v>0</v>
      </c>
      <c r="U16" s="81">
        <f>'MOE SSP Summary'!C16</f>
        <v>0</v>
      </c>
      <c r="V16" s="81">
        <f t="shared" si="7"/>
        <v>0</v>
      </c>
    </row>
    <row r="17" spans="1:22">
      <c r="A17" s="277" t="s">
        <v>22</v>
      </c>
      <c r="B17" s="275">
        <f t="shared" si="1"/>
        <v>273600377</v>
      </c>
      <c r="C17" s="81">
        <f t="shared" si="1"/>
        <v>83218067</v>
      </c>
      <c r="D17" s="276">
        <f t="shared" si="1"/>
        <v>356818444</v>
      </c>
      <c r="E17" s="275">
        <f>'SFAG Summary'!G17</f>
        <v>33548079</v>
      </c>
      <c r="F17" s="81">
        <f>'SFAG Summary'!H17</f>
        <v>43607279</v>
      </c>
      <c r="G17" s="276">
        <f t="shared" si="2"/>
        <v>77155358</v>
      </c>
      <c r="H17" s="275">
        <f>'Contingency Summary'!G17</f>
        <v>4945239</v>
      </c>
      <c r="I17" s="81">
        <f>'Contingency Summary'!H17</f>
        <v>0</v>
      </c>
      <c r="J17" s="276">
        <f t="shared" si="3"/>
        <v>4945239</v>
      </c>
      <c r="K17" s="275">
        <f>'ECF Summary'!G17</f>
        <v>0</v>
      </c>
      <c r="L17" s="81">
        <f>'ECF Summary'!H17</f>
        <v>130130</v>
      </c>
      <c r="M17" s="276">
        <f t="shared" si="4"/>
        <v>130130</v>
      </c>
      <c r="N17" s="275">
        <f>'Supplemental Summary'!G17</f>
        <v>0</v>
      </c>
      <c r="O17" s="81">
        <f>'Supplemental Summary'!H17</f>
        <v>0</v>
      </c>
      <c r="P17" s="276">
        <f t="shared" si="5"/>
        <v>0</v>
      </c>
      <c r="Q17" s="275">
        <f>'MOE in TANF Summary'!B17</f>
        <v>231319443</v>
      </c>
      <c r="R17" s="81">
        <f>'MOE in TANF Summary'!C17</f>
        <v>37393856</v>
      </c>
      <c r="S17" s="276">
        <f t="shared" si="6"/>
        <v>268713299</v>
      </c>
      <c r="T17" s="275">
        <f>'MOE SSP Summary'!B17</f>
        <v>3787616</v>
      </c>
      <c r="U17" s="81">
        <f>'MOE SSP Summary'!C17</f>
        <v>2086802</v>
      </c>
      <c r="V17" s="81">
        <f t="shared" si="7"/>
        <v>5874418</v>
      </c>
    </row>
    <row r="18" spans="1:22">
      <c r="A18" s="277" t="s">
        <v>23</v>
      </c>
      <c r="B18" s="275">
        <f t="shared" si="1"/>
        <v>12714695</v>
      </c>
      <c r="C18" s="81">
        <f t="shared" si="1"/>
        <v>18218807</v>
      </c>
      <c r="D18" s="276">
        <f t="shared" si="1"/>
        <v>30933502</v>
      </c>
      <c r="E18" s="275">
        <f>'SFAG Summary'!G18</f>
        <v>-310684</v>
      </c>
      <c r="F18" s="81">
        <f>'SFAG Summary'!H18</f>
        <v>12385919</v>
      </c>
      <c r="G18" s="276">
        <f t="shared" si="2"/>
        <v>12075235</v>
      </c>
      <c r="H18" s="275">
        <f>'Contingency Summary'!G18</f>
        <v>0</v>
      </c>
      <c r="I18" s="81">
        <f>'Contingency Summary'!H18</f>
        <v>0</v>
      </c>
      <c r="J18" s="276">
        <f t="shared" si="3"/>
        <v>0</v>
      </c>
      <c r="K18" s="275">
        <f>'ECF Summary'!G18</f>
        <v>0</v>
      </c>
      <c r="L18" s="81">
        <f>'ECF Summary'!H18</f>
        <v>787450</v>
      </c>
      <c r="M18" s="276">
        <f t="shared" si="4"/>
        <v>787450</v>
      </c>
      <c r="N18" s="275">
        <f>'Supplemental Summary'!G18</f>
        <v>0</v>
      </c>
      <c r="O18" s="81">
        <f>'Supplemental Summary'!H18</f>
        <v>0</v>
      </c>
      <c r="P18" s="276">
        <f t="shared" si="5"/>
        <v>0</v>
      </c>
      <c r="Q18" s="275">
        <f>'MOE in TANF Summary'!B18</f>
        <v>13025379</v>
      </c>
      <c r="R18" s="81">
        <f>'MOE in TANF Summary'!C18</f>
        <v>5045438</v>
      </c>
      <c r="S18" s="276">
        <f t="shared" si="6"/>
        <v>18070817</v>
      </c>
      <c r="T18" s="275">
        <f>'MOE SSP Summary'!B18</f>
        <v>0</v>
      </c>
      <c r="U18" s="81">
        <f>'MOE SSP Summary'!C18</f>
        <v>0</v>
      </c>
      <c r="V18" s="81">
        <f t="shared" si="7"/>
        <v>0</v>
      </c>
    </row>
    <row r="19" spans="1:22">
      <c r="A19" s="277" t="s">
        <v>24</v>
      </c>
      <c r="B19" s="275">
        <f t="shared" si="1"/>
        <v>778651874</v>
      </c>
      <c r="C19" s="81">
        <f t="shared" si="1"/>
        <v>570542613</v>
      </c>
      <c r="D19" s="276">
        <f t="shared" si="1"/>
        <v>1349194487</v>
      </c>
      <c r="E19" s="275">
        <f>'SFAG Summary'!G19</f>
        <v>72449064</v>
      </c>
      <c r="F19" s="81">
        <f>'SFAG Summary'!H19</f>
        <v>504692436</v>
      </c>
      <c r="G19" s="276">
        <f t="shared" si="2"/>
        <v>577141500</v>
      </c>
      <c r="H19" s="275">
        <f>'Contingency Summary'!G19</f>
        <v>0</v>
      </c>
      <c r="I19" s="81">
        <f>'Contingency Summary'!H19</f>
        <v>0</v>
      </c>
      <c r="J19" s="276">
        <f t="shared" si="3"/>
        <v>0</v>
      </c>
      <c r="K19" s="275">
        <f>'ECF Summary'!G19</f>
        <v>0</v>
      </c>
      <c r="L19" s="81">
        <f>'ECF Summary'!H19</f>
        <v>27706337</v>
      </c>
      <c r="M19" s="276">
        <f t="shared" si="4"/>
        <v>27706337</v>
      </c>
      <c r="N19" s="275">
        <f>'Supplemental Summary'!G19</f>
        <v>0</v>
      </c>
      <c r="O19" s="81">
        <f>'Supplemental Summary'!H19</f>
        <v>0</v>
      </c>
      <c r="P19" s="276">
        <f t="shared" si="5"/>
        <v>0</v>
      </c>
      <c r="Q19" s="275">
        <f>'MOE in TANF Summary'!B19</f>
        <v>706202810</v>
      </c>
      <c r="R19" s="81">
        <f>'MOE in TANF Summary'!C19</f>
        <v>38143840</v>
      </c>
      <c r="S19" s="276">
        <f t="shared" si="6"/>
        <v>744346650</v>
      </c>
      <c r="T19" s="275">
        <f>'MOE SSP Summary'!B19</f>
        <v>0</v>
      </c>
      <c r="U19" s="81">
        <f>'MOE SSP Summary'!C19</f>
        <v>0</v>
      </c>
      <c r="V19" s="81">
        <f t="shared" si="7"/>
        <v>0</v>
      </c>
    </row>
    <row r="20" spans="1:22">
      <c r="A20" s="277" t="s">
        <v>25</v>
      </c>
      <c r="B20" s="275">
        <f t="shared" si="1"/>
        <v>227878382</v>
      </c>
      <c r="C20" s="81">
        <f t="shared" si="1"/>
        <v>64351853</v>
      </c>
      <c r="D20" s="276">
        <f t="shared" si="1"/>
        <v>292230235</v>
      </c>
      <c r="E20" s="275">
        <f>'SFAG Summary'!G20</f>
        <v>71524114</v>
      </c>
      <c r="F20" s="81">
        <f>'SFAG Summary'!H20</f>
        <v>59254572</v>
      </c>
      <c r="G20" s="276">
        <f t="shared" si="2"/>
        <v>130778686</v>
      </c>
      <c r="H20" s="275">
        <f>'Contingency Summary'!G20</f>
        <v>0</v>
      </c>
      <c r="I20" s="81">
        <f>'Contingency Summary'!H20</f>
        <v>0</v>
      </c>
      <c r="J20" s="276">
        <f t="shared" si="3"/>
        <v>0</v>
      </c>
      <c r="K20" s="275">
        <f>'ECF Summary'!G20</f>
        <v>0</v>
      </c>
      <c r="L20" s="81">
        <f>'ECF Summary'!H20</f>
        <v>5097281</v>
      </c>
      <c r="M20" s="276">
        <f t="shared" si="4"/>
        <v>5097281</v>
      </c>
      <c r="N20" s="275">
        <f>'Supplemental Summary'!G20</f>
        <v>0</v>
      </c>
      <c r="O20" s="81">
        <f>'Supplemental Summary'!H20</f>
        <v>0</v>
      </c>
      <c r="P20" s="276">
        <f t="shared" si="5"/>
        <v>0</v>
      </c>
      <c r="Q20" s="275">
        <f>'MOE in TANF Summary'!B20</f>
        <v>30356947</v>
      </c>
      <c r="R20" s="81">
        <f>'MOE in TANF Summary'!C20</f>
        <v>0</v>
      </c>
      <c r="S20" s="276">
        <f t="shared" si="6"/>
        <v>30356947</v>
      </c>
      <c r="T20" s="275">
        <f>'MOE SSP Summary'!B20</f>
        <v>125997321</v>
      </c>
      <c r="U20" s="81">
        <f>'MOE SSP Summary'!C20</f>
        <v>0</v>
      </c>
      <c r="V20" s="81">
        <f t="shared" si="7"/>
        <v>125997321</v>
      </c>
    </row>
    <row r="21" spans="1:22">
      <c r="A21" s="277" t="s">
        <v>26</v>
      </c>
      <c r="B21" s="275">
        <f t="shared" si="1"/>
        <v>116161762</v>
      </c>
      <c r="C21" s="81">
        <f t="shared" si="1"/>
        <v>127033921</v>
      </c>
      <c r="D21" s="276">
        <f t="shared" si="1"/>
        <v>243195683</v>
      </c>
      <c r="E21" s="275">
        <f>'SFAG Summary'!G21</f>
        <v>18378766</v>
      </c>
      <c r="F21" s="81">
        <f>'SFAG Summary'!H21</f>
        <v>79507401</v>
      </c>
      <c r="G21" s="276">
        <f t="shared" si="2"/>
        <v>97886167</v>
      </c>
      <c r="H21" s="275">
        <f>'Contingency Summary'!G21</f>
        <v>0</v>
      </c>
      <c r="I21" s="81">
        <f>'Contingency Summary'!H21</f>
        <v>0</v>
      </c>
      <c r="J21" s="276">
        <f t="shared" si="3"/>
        <v>0</v>
      </c>
      <c r="K21" s="275">
        <f>'ECF Summary'!G21</f>
        <v>17959722</v>
      </c>
      <c r="L21" s="81">
        <f>'ECF Summary'!H21</f>
        <v>30834</v>
      </c>
      <c r="M21" s="276">
        <f t="shared" si="4"/>
        <v>17990556</v>
      </c>
      <c r="N21" s="275">
        <f>'Supplemental Summary'!G21</f>
        <v>0</v>
      </c>
      <c r="O21" s="81">
        <f>'Supplemental Summary'!H21</f>
        <v>0</v>
      </c>
      <c r="P21" s="276">
        <f t="shared" si="5"/>
        <v>0</v>
      </c>
      <c r="Q21" s="275">
        <f>'MOE in TANF Summary'!B21</f>
        <v>38651643</v>
      </c>
      <c r="R21" s="81">
        <f>'MOE in TANF Summary'!C21</f>
        <v>32317420</v>
      </c>
      <c r="S21" s="276">
        <f t="shared" si="6"/>
        <v>70969063</v>
      </c>
      <c r="T21" s="275">
        <f>'MOE SSP Summary'!B21</f>
        <v>41171631</v>
      </c>
      <c r="U21" s="81">
        <f>'MOE SSP Summary'!C21</f>
        <v>15178266</v>
      </c>
      <c r="V21" s="81">
        <f t="shared" si="7"/>
        <v>56349897</v>
      </c>
    </row>
    <row r="22" spans="1:22">
      <c r="A22" s="277" t="s">
        <v>27</v>
      </c>
      <c r="B22" s="275">
        <f t="shared" si="1"/>
        <v>173208198</v>
      </c>
      <c r="C22" s="81">
        <f t="shared" si="1"/>
        <v>85337329</v>
      </c>
      <c r="D22" s="276">
        <f t="shared" si="1"/>
        <v>258545527</v>
      </c>
      <c r="E22" s="275">
        <f>'SFAG Summary'!G22</f>
        <v>35272066</v>
      </c>
      <c r="F22" s="81">
        <f>'SFAG Summary'!H22</f>
        <v>36710440</v>
      </c>
      <c r="G22" s="276">
        <f t="shared" si="2"/>
        <v>71982506</v>
      </c>
      <c r="H22" s="275">
        <f>'Contingency Summary'!G22</f>
        <v>1698553</v>
      </c>
      <c r="I22" s="81">
        <f>'Contingency Summary'!H22</f>
        <v>3398000</v>
      </c>
      <c r="J22" s="276">
        <f t="shared" si="3"/>
        <v>5096553</v>
      </c>
      <c r="K22" s="275">
        <f>'ECF Summary'!G22</f>
        <v>13360316</v>
      </c>
      <c r="L22" s="81">
        <f>'ECF Summary'!H22</f>
        <v>0</v>
      </c>
      <c r="M22" s="276">
        <f t="shared" si="4"/>
        <v>13360316</v>
      </c>
      <c r="N22" s="275">
        <f>'Supplemental Summary'!G22</f>
        <v>0</v>
      </c>
      <c r="O22" s="81">
        <f>'Supplemental Summary'!H22</f>
        <v>0</v>
      </c>
      <c r="P22" s="276">
        <f t="shared" si="5"/>
        <v>0</v>
      </c>
      <c r="Q22" s="275">
        <f>'MOE in TANF Summary'!B22</f>
        <v>121879562</v>
      </c>
      <c r="R22" s="81">
        <f>'MOE in TANF Summary'!C22</f>
        <v>45228889</v>
      </c>
      <c r="S22" s="276">
        <f t="shared" si="6"/>
        <v>167108451</v>
      </c>
      <c r="T22" s="275">
        <f>'MOE SSP Summary'!B22</f>
        <v>997701</v>
      </c>
      <c r="U22" s="81">
        <f>'MOE SSP Summary'!C22</f>
        <v>0</v>
      </c>
      <c r="V22" s="81">
        <f t="shared" si="7"/>
        <v>997701</v>
      </c>
    </row>
    <row r="23" spans="1:22">
      <c r="A23" s="277" t="s">
        <v>28</v>
      </c>
      <c r="B23" s="275">
        <f t="shared" si="1"/>
        <v>196607158</v>
      </c>
      <c r="C23" s="81">
        <f t="shared" si="1"/>
        <v>107116620</v>
      </c>
      <c r="D23" s="276">
        <f t="shared" si="1"/>
        <v>303723778</v>
      </c>
      <c r="E23" s="275">
        <f>'SFAG Summary'!G23</f>
        <v>104668231</v>
      </c>
      <c r="F23" s="81">
        <f>'SFAG Summary'!H23</f>
        <v>49850192</v>
      </c>
      <c r="G23" s="276">
        <f t="shared" si="2"/>
        <v>154518423</v>
      </c>
      <c r="H23" s="275">
        <f>'Contingency Summary'!G23</f>
        <v>0</v>
      </c>
      <c r="I23" s="81">
        <f>'Contingency Summary'!H23</f>
        <v>0</v>
      </c>
      <c r="J23" s="276">
        <f t="shared" si="3"/>
        <v>0</v>
      </c>
      <c r="K23" s="275">
        <f>'ECF Summary'!G23</f>
        <v>0</v>
      </c>
      <c r="L23" s="81">
        <f>'ECF Summary'!H23</f>
        <v>482499</v>
      </c>
      <c r="M23" s="276">
        <f t="shared" si="4"/>
        <v>482499</v>
      </c>
      <c r="N23" s="275">
        <f>'Supplemental Summary'!G23</f>
        <v>0</v>
      </c>
      <c r="O23" s="81">
        <f>'Supplemental Summary'!H23</f>
        <v>0</v>
      </c>
      <c r="P23" s="276">
        <f t="shared" si="5"/>
        <v>0</v>
      </c>
      <c r="Q23" s="275">
        <f>'MOE in TANF Summary'!B23</f>
        <v>76642780</v>
      </c>
      <c r="R23" s="81">
        <f>'MOE in TANF Summary'!C23</f>
        <v>42905972</v>
      </c>
      <c r="S23" s="276">
        <f t="shared" si="6"/>
        <v>119548752</v>
      </c>
      <c r="T23" s="275">
        <f>'MOE SSP Summary'!B23</f>
        <v>15296147</v>
      </c>
      <c r="U23" s="81">
        <f>'MOE SSP Summary'!C23</f>
        <v>13877957</v>
      </c>
      <c r="V23" s="81">
        <f t="shared" si="7"/>
        <v>29174104</v>
      </c>
    </row>
    <row r="24" spans="1:22">
      <c r="A24" s="277" t="s">
        <v>29</v>
      </c>
      <c r="B24" s="275">
        <f t="shared" si="1"/>
        <v>148913500</v>
      </c>
      <c r="C24" s="81">
        <f t="shared" si="1"/>
        <v>127699391</v>
      </c>
      <c r="D24" s="276">
        <f t="shared" si="1"/>
        <v>276612891</v>
      </c>
      <c r="E24" s="275">
        <f>'SFAG Summary'!G24</f>
        <v>39517474</v>
      </c>
      <c r="F24" s="81">
        <f>'SFAG Summary'!H24</f>
        <v>114929132</v>
      </c>
      <c r="G24" s="276">
        <f t="shared" si="2"/>
        <v>154446606</v>
      </c>
      <c r="H24" s="275">
        <f>'Contingency Summary'!G24</f>
        <v>0</v>
      </c>
      <c r="I24" s="81">
        <f>'Contingency Summary'!H24</f>
        <v>0</v>
      </c>
      <c r="J24" s="276">
        <f t="shared" si="3"/>
        <v>0</v>
      </c>
      <c r="K24" s="275">
        <f>'ECF Summary'!G24</f>
        <v>42383120</v>
      </c>
      <c r="L24" s="81">
        <f>'ECF Summary'!H24</f>
        <v>0</v>
      </c>
      <c r="M24" s="276">
        <f t="shared" si="4"/>
        <v>42383120</v>
      </c>
      <c r="N24" s="275">
        <f>'Supplemental Summary'!G24</f>
        <v>2768317</v>
      </c>
      <c r="O24" s="81">
        <f>'Supplemental Summary'!H24</f>
        <v>12770259</v>
      </c>
      <c r="P24" s="276">
        <f t="shared" si="5"/>
        <v>15538576</v>
      </c>
      <c r="Q24" s="275">
        <f>'MOE in TANF Summary'!B24</f>
        <v>4175592</v>
      </c>
      <c r="R24" s="81">
        <f>'MOE in TANF Summary'!C24</f>
        <v>0</v>
      </c>
      <c r="S24" s="276">
        <f t="shared" si="6"/>
        <v>4175592</v>
      </c>
      <c r="T24" s="275">
        <f>'MOE SSP Summary'!B24</f>
        <v>60068997</v>
      </c>
      <c r="U24" s="81">
        <f>'MOE SSP Summary'!C24</f>
        <v>0</v>
      </c>
      <c r="V24" s="81">
        <f t="shared" si="7"/>
        <v>60068997</v>
      </c>
    </row>
    <row r="25" spans="1:22">
      <c r="A25" s="277" t="s">
        <v>30</v>
      </c>
      <c r="B25" s="275">
        <f t="shared" si="1"/>
        <v>105377670</v>
      </c>
      <c r="C25" s="81">
        <f t="shared" si="1"/>
        <v>65529005</v>
      </c>
      <c r="D25" s="276">
        <f t="shared" si="1"/>
        <v>170906675</v>
      </c>
      <c r="E25" s="275">
        <f>'SFAG Summary'!G25</f>
        <v>57211915</v>
      </c>
      <c r="F25" s="81">
        <f>'SFAG Summary'!H25</f>
        <v>24184779</v>
      </c>
      <c r="G25" s="276">
        <f t="shared" si="2"/>
        <v>81396694</v>
      </c>
      <c r="H25" s="275">
        <f>'Contingency Summary'!G25</f>
        <v>0</v>
      </c>
      <c r="I25" s="81">
        <f>'Contingency Summary'!H25</f>
        <v>0</v>
      </c>
      <c r="J25" s="276">
        <f t="shared" si="3"/>
        <v>0</v>
      </c>
      <c r="K25" s="275">
        <f>'ECF Summary'!G25</f>
        <v>0</v>
      </c>
      <c r="L25" s="81">
        <f>'ECF Summary'!H25</f>
        <v>0</v>
      </c>
      <c r="M25" s="276">
        <f t="shared" si="4"/>
        <v>0</v>
      </c>
      <c r="N25" s="275">
        <f>'Supplemental Summary'!G25</f>
        <v>0</v>
      </c>
      <c r="O25" s="81">
        <f>'Supplemental Summary'!H25</f>
        <v>0</v>
      </c>
      <c r="P25" s="276">
        <f t="shared" si="5"/>
        <v>0</v>
      </c>
      <c r="Q25" s="275">
        <f>'MOE in TANF Summary'!B25</f>
        <v>17450025</v>
      </c>
      <c r="R25" s="81">
        <f>'MOE in TANF Summary'!C25</f>
        <v>17450025</v>
      </c>
      <c r="S25" s="276">
        <f t="shared" si="6"/>
        <v>34900050</v>
      </c>
      <c r="T25" s="275">
        <f>'MOE SSP Summary'!B25</f>
        <v>30715730</v>
      </c>
      <c r="U25" s="81">
        <f>'MOE SSP Summary'!C25</f>
        <v>23894201</v>
      </c>
      <c r="V25" s="81">
        <f t="shared" si="7"/>
        <v>54609931</v>
      </c>
    </row>
    <row r="26" spans="1:22">
      <c r="A26" s="277" t="s">
        <v>31</v>
      </c>
      <c r="B26" s="275">
        <f t="shared" si="1"/>
        <v>315606390</v>
      </c>
      <c r="C26" s="81">
        <f t="shared" si="1"/>
        <v>146223551</v>
      </c>
      <c r="D26" s="276">
        <f t="shared" si="1"/>
        <v>461829941</v>
      </c>
      <c r="E26" s="275">
        <f>'SFAG Summary'!G26</f>
        <v>71466984</v>
      </c>
      <c r="F26" s="81">
        <f>'SFAG Summary'!H26</f>
        <v>137240132</v>
      </c>
      <c r="G26" s="276">
        <f t="shared" si="2"/>
        <v>208707116</v>
      </c>
      <c r="H26" s="275">
        <f>'Contingency Summary'!G26</f>
        <v>9736668</v>
      </c>
      <c r="I26" s="81">
        <f>'Contingency Summary'!H26</f>
        <v>1718235</v>
      </c>
      <c r="J26" s="276">
        <f t="shared" si="3"/>
        <v>11454903</v>
      </c>
      <c r="K26" s="275">
        <f>'ECF Summary'!G26</f>
        <v>0</v>
      </c>
      <c r="L26" s="81">
        <f>'ECF Summary'!H26</f>
        <v>0</v>
      </c>
      <c r="M26" s="276">
        <f t="shared" si="4"/>
        <v>0</v>
      </c>
      <c r="N26" s="275">
        <f>'Supplemental Summary'!G26</f>
        <v>0</v>
      </c>
      <c r="O26" s="81">
        <f>'Supplemental Summary'!H26</f>
        <v>0</v>
      </c>
      <c r="P26" s="276">
        <f t="shared" si="5"/>
        <v>0</v>
      </c>
      <c r="Q26" s="275">
        <f>'MOE in TANF Summary'!B26</f>
        <v>234338897</v>
      </c>
      <c r="R26" s="81">
        <f>'MOE in TANF Summary'!C26</f>
        <v>7201343</v>
      </c>
      <c r="S26" s="276">
        <f t="shared" si="6"/>
        <v>241540240</v>
      </c>
      <c r="T26" s="275">
        <f>'MOE SSP Summary'!B26</f>
        <v>63841</v>
      </c>
      <c r="U26" s="81">
        <f>'MOE SSP Summary'!C26</f>
        <v>63841</v>
      </c>
      <c r="V26" s="81">
        <f t="shared" si="7"/>
        <v>127682</v>
      </c>
    </row>
    <row r="27" spans="1:22">
      <c r="A27" s="277" t="s">
        <v>32</v>
      </c>
      <c r="B27" s="275">
        <f t="shared" si="1"/>
        <v>687097367</v>
      </c>
      <c r="C27" s="81">
        <f t="shared" si="1"/>
        <v>662463749</v>
      </c>
      <c r="D27" s="276">
        <f t="shared" si="1"/>
        <v>1349561116</v>
      </c>
      <c r="E27" s="275">
        <f>'SFAG Summary'!G27</f>
        <v>4324</v>
      </c>
      <c r="F27" s="81">
        <f>'SFAG Summary'!H27</f>
        <v>321555455</v>
      </c>
      <c r="G27" s="276">
        <f t="shared" si="2"/>
        <v>321559779</v>
      </c>
      <c r="H27" s="275">
        <f>'Contingency Summary'!G27</f>
        <v>9565817</v>
      </c>
      <c r="I27" s="81">
        <f>'Contingency Summary'!H27</f>
        <v>13402738</v>
      </c>
      <c r="J27" s="276">
        <f t="shared" si="3"/>
        <v>22968555</v>
      </c>
      <c r="K27" s="275">
        <f>'ECF Summary'!G27</f>
        <v>0</v>
      </c>
      <c r="L27" s="81">
        <f>'ECF Summary'!H27</f>
        <v>0</v>
      </c>
      <c r="M27" s="276">
        <f t="shared" si="4"/>
        <v>0</v>
      </c>
      <c r="N27" s="275">
        <f>'Supplemental Summary'!G27</f>
        <v>0</v>
      </c>
      <c r="O27" s="81">
        <f>'Supplemental Summary'!H27</f>
        <v>0</v>
      </c>
      <c r="P27" s="276">
        <f t="shared" si="5"/>
        <v>0</v>
      </c>
      <c r="Q27" s="275">
        <f>'MOE in TANF Summary'!B27</f>
        <v>675739826</v>
      </c>
      <c r="R27" s="81">
        <f>'MOE in TANF Summary'!C27</f>
        <v>327505556</v>
      </c>
      <c r="S27" s="276">
        <f t="shared" si="6"/>
        <v>1003245382</v>
      </c>
      <c r="T27" s="275">
        <f>'MOE SSP Summary'!B27</f>
        <v>1787400</v>
      </c>
      <c r="U27" s="81">
        <f>'MOE SSP Summary'!C27</f>
        <v>0</v>
      </c>
      <c r="V27" s="81">
        <f t="shared" si="7"/>
        <v>1787400</v>
      </c>
    </row>
    <row r="28" spans="1:22">
      <c r="A28" s="277" t="s">
        <v>33</v>
      </c>
      <c r="B28" s="275">
        <f t="shared" si="1"/>
        <v>812615541</v>
      </c>
      <c r="C28" s="81">
        <f t="shared" si="1"/>
        <v>656881909</v>
      </c>
      <c r="D28" s="276">
        <f t="shared" si="1"/>
        <v>1469497450</v>
      </c>
      <c r="E28" s="275">
        <f>'SFAG Summary'!G28</f>
        <v>53838051</v>
      </c>
      <c r="F28" s="81">
        <f>'SFAG Summary'!H28</f>
        <v>561367001</v>
      </c>
      <c r="G28" s="276">
        <f t="shared" si="2"/>
        <v>615205052</v>
      </c>
      <c r="H28" s="275">
        <f>'Contingency Summary'!G28</f>
        <v>38767644</v>
      </c>
      <c r="I28" s="81">
        <f>'Contingency Summary'!H28</f>
        <v>0</v>
      </c>
      <c r="J28" s="276">
        <f t="shared" si="3"/>
        <v>38767644</v>
      </c>
      <c r="K28" s="275">
        <f>'ECF Summary'!G28</f>
        <v>8499957</v>
      </c>
      <c r="L28" s="81">
        <f>'ECF Summary'!H28</f>
        <v>2647189</v>
      </c>
      <c r="M28" s="276">
        <f t="shared" si="4"/>
        <v>11147146</v>
      </c>
      <c r="N28" s="275">
        <f>'Supplemental Summary'!G28</f>
        <v>0</v>
      </c>
      <c r="O28" s="81">
        <f>'Supplemental Summary'!H28</f>
        <v>0</v>
      </c>
      <c r="P28" s="276">
        <f t="shared" si="5"/>
        <v>0</v>
      </c>
      <c r="Q28" s="275">
        <f>'MOE in TANF Summary'!B28</f>
        <v>711509889</v>
      </c>
      <c r="R28" s="81">
        <f>'MOE in TANF Summary'!C28</f>
        <v>92867719</v>
      </c>
      <c r="S28" s="276">
        <f t="shared" si="6"/>
        <v>804377608</v>
      </c>
      <c r="T28" s="275">
        <f>'MOE SSP Summary'!B28</f>
        <v>0</v>
      </c>
      <c r="U28" s="81">
        <f>'MOE SSP Summary'!C28</f>
        <v>0</v>
      </c>
      <c r="V28" s="81">
        <f t="shared" si="7"/>
        <v>0</v>
      </c>
    </row>
    <row r="29" spans="1:22">
      <c r="A29" s="277" t="s">
        <v>34</v>
      </c>
      <c r="B29" s="275">
        <f t="shared" si="1"/>
        <v>275540908</v>
      </c>
      <c r="C29" s="81">
        <f t="shared" si="1"/>
        <v>211491247</v>
      </c>
      <c r="D29" s="276">
        <f t="shared" si="1"/>
        <v>487032155</v>
      </c>
      <c r="E29" s="275">
        <f>'SFAG Summary'!G29</f>
        <v>28169794</v>
      </c>
      <c r="F29" s="81">
        <f>'SFAG Summary'!H29</f>
        <v>138123302</v>
      </c>
      <c r="G29" s="276">
        <f t="shared" si="2"/>
        <v>166293096</v>
      </c>
      <c r="H29" s="275">
        <f>'Contingency Summary'!G29</f>
        <v>0</v>
      </c>
      <c r="I29" s="81">
        <f>'Contingency Summary'!H29</f>
        <v>0</v>
      </c>
      <c r="J29" s="276">
        <f t="shared" si="3"/>
        <v>0</v>
      </c>
      <c r="K29" s="275">
        <f>'ECF Summary'!G29</f>
        <v>13911727</v>
      </c>
      <c r="L29" s="81">
        <f>'ECF Summary'!H29</f>
        <v>20539807</v>
      </c>
      <c r="M29" s="276">
        <f t="shared" si="4"/>
        <v>34451534</v>
      </c>
      <c r="N29" s="275">
        <f>'Supplemental Summary'!G29</f>
        <v>0</v>
      </c>
      <c r="O29" s="81">
        <f>'Supplemental Summary'!H29</f>
        <v>0</v>
      </c>
      <c r="P29" s="276">
        <f t="shared" si="5"/>
        <v>0</v>
      </c>
      <c r="Q29" s="275">
        <f>'MOE in TANF Summary'!B29</f>
        <v>233459387</v>
      </c>
      <c r="R29" s="81">
        <f>'MOE in TANF Summary'!C29</f>
        <v>52828138</v>
      </c>
      <c r="S29" s="276">
        <f t="shared" si="6"/>
        <v>286287525</v>
      </c>
      <c r="T29" s="275">
        <f>'MOE SSP Summary'!B29</f>
        <v>0</v>
      </c>
      <c r="U29" s="81">
        <f>'MOE SSP Summary'!C29</f>
        <v>0</v>
      </c>
      <c r="V29" s="81">
        <f t="shared" si="7"/>
        <v>0</v>
      </c>
    </row>
    <row r="30" spans="1:22">
      <c r="A30" s="277" t="s">
        <v>35</v>
      </c>
      <c r="B30" s="275">
        <f t="shared" si="1"/>
        <v>45510430</v>
      </c>
      <c r="C30" s="81">
        <f t="shared" si="1"/>
        <v>72340628</v>
      </c>
      <c r="D30" s="276">
        <f t="shared" si="1"/>
        <v>117851058</v>
      </c>
      <c r="E30" s="275">
        <f>'SFAG Summary'!G30</f>
        <v>23650933</v>
      </c>
      <c r="F30" s="81">
        <f>'SFAG Summary'!H30</f>
        <v>46048681</v>
      </c>
      <c r="G30" s="276">
        <f t="shared" si="2"/>
        <v>69699614</v>
      </c>
      <c r="H30" s="275">
        <f>'Contingency Summary'!G30</f>
        <v>0</v>
      </c>
      <c r="I30" s="81">
        <f>'Contingency Summary'!H30</f>
        <v>0</v>
      </c>
      <c r="J30" s="276">
        <f t="shared" si="3"/>
        <v>0</v>
      </c>
      <c r="K30" s="275">
        <f>'ECF Summary'!G30</f>
        <v>135189</v>
      </c>
      <c r="L30" s="81">
        <f>'ECF Summary'!H30</f>
        <v>18282444</v>
      </c>
      <c r="M30" s="276">
        <f t="shared" si="4"/>
        <v>18417633</v>
      </c>
      <c r="N30" s="275">
        <f>'Supplemental Summary'!G30</f>
        <v>0</v>
      </c>
      <c r="O30" s="81">
        <f>'Supplemental Summary'!H30</f>
        <v>0</v>
      </c>
      <c r="P30" s="276">
        <f t="shared" si="5"/>
        <v>0</v>
      </c>
      <c r="Q30" s="275">
        <f>'MOE in TANF Summary'!B30</f>
        <v>21724308</v>
      </c>
      <c r="R30" s="81">
        <f>'MOE in TANF Summary'!C30</f>
        <v>8009503</v>
      </c>
      <c r="S30" s="276">
        <f t="shared" si="6"/>
        <v>29733811</v>
      </c>
      <c r="T30" s="275">
        <f>'MOE SSP Summary'!B30</f>
        <v>0</v>
      </c>
      <c r="U30" s="81">
        <f>'MOE SSP Summary'!C30</f>
        <v>0</v>
      </c>
      <c r="V30" s="81">
        <f t="shared" si="7"/>
        <v>0</v>
      </c>
    </row>
    <row r="31" spans="1:22">
      <c r="A31" s="277" t="s">
        <v>36</v>
      </c>
      <c r="B31" s="275">
        <f t="shared" si="1"/>
        <v>167772785</v>
      </c>
      <c r="C31" s="81">
        <f t="shared" si="1"/>
        <v>212015104</v>
      </c>
      <c r="D31" s="276">
        <f t="shared" si="1"/>
        <v>379787889</v>
      </c>
      <c r="E31" s="275">
        <f>'SFAG Summary'!G31</f>
        <v>34843543</v>
      </c>
      <c r="F31" s="81">
        <f>'SFAG Summary'!H31</f>
        <v>137507021</v>
      </c>
      <c r="G31" s="276">
        <f t="shared" si="2"/>
        <v>172350564</v>
      </c>
      <c r="H31" s="275">
        <f>'Contingency Summary'!G31</f>
        <v>0</v>
      </c>
      <c r="I31" s="81">
        <f>'Contingency Summary'!H31</f>
        <v>0</v>
      </c>
      <c r="J31" s="276">
        <f t="shared" si="3"/>
        <v>0</v>
      </c>
      <c r="K31" s="275">
        <f>'ECF Summary'!G31</f>
        <v>0</v>
      </c>
      <c r="L31" s="81">
        <f>'ECF Summary'!H31</f>
        <v>18035264</v>
      </c>
      <c r="M31" s="276">
        <f t="shared" si="4"/>
        <v>18035264</v>
      </c>
      <c r="N31" s="275">
        <f>'Supplemental Summary'!G31</f>
        <v>0</v>
      </c>
      <c r="O31" s="81">
        <f>'Supplemental Summary'!H31</f>
        <v>0</v>
      </c>
      <c r="P31" s="276">
        <f t="shared" si="5"/>
        <v>0</v>
      </c>
      <c r="Q31" s="275">
        <f>'MOE in TANF Summary'!B31</f>
        <v>111453953</v>
      </c>
      <c r="R31" s="81">
        <f>'MOE in TANF Summary'!C31</f>
        <v>49304619</v>
      </c>
      <c r="S31" s="276">
        <f t="shared" si="6"/>
        <v>160758572</v>
      </c>
      <c r="T31" s="275">
        <f>'MOE SSP Summary'!B31</f>
        <v>21475289</v>
      </c>
      <c r="U31" s="81">
        <f>'MOE SSP Summary'!C31</f>
        <v>7168200</v>
      </c>
      <c r="V31" s="81">
        <f t="shared" si="7"/>
        <v>28643489</v>
      </c>
    </row>
    <row r="32" spans="1:22">
      <c r="A32" s="277" t="s">
        <v>37</v>
      </c>
      <c r="B32" s="275">
        <f t="shared" si="1"/>
        <v>33001318</v>
      </c>
      <c r="C32" s="81">
        <f t="shared" si="1"/>
        <v>12650337</v>
      </c>
      <c r="D32" s="276">
        <f t="shared" si="1"/>
        <v>45651655</v>
      </c>
      <c r="E32" s="275">
        <f>'SFAG Summary'!G32</f>
        <v>17838729</v>
      </c>
      <c r="F32" s="81">
        <f>'SFAG Summary'!H32</f>
        <v>10878793</v>
      </c>
      <c r="G32" s="276">
        <f t="shared" si="2"/>
        <v>28717522</v>
      </c>
      <c r="H32" s="275">
        <f>'Contingency Summary'!G32</f>
        <v>0</v>
      </c>
      <c r="I32" s="81">
        <f>'Contingency Summary'!H32</f>
        <v>0</v>
      </c>
      <c r="J32" s="276">
        <f t="shared" si="3"/>
        <v>0</v>
      </c>
      <c r="K32" s="275">
        <f>'ECF Summary'!G32</f>
        <v>746667</v>
      </c>
      <c r="L32" s="81">
        <f>'ECF Summary'!H32</f>
        <v>457554</v>
      </c>
      <c r="M32" s="276">
        <f t="shared" si="4"/>
        <v>1204221</v>
      </c>
      <c r="N32" s="275">
        <f>'Supplemental Summary'!G32</f>
        <v>0</v>
      </c>
      <c r="O32" s="81">
        <f>'Supplemental Summary'!H32</f>
        <v>0</v>
      </c>
      <c r="P32" s="276">
        <f t="shared" si="5"/>
        <v>0</v>
      </c>
      <c r="Q32" s="275">
        <f>'MOE in TANF Summary'!B32</f>
        <v>14415922</v>
      </c>
      <c r="R32" s="81">
        <f>'MOE in TANF Summary'!C32</f>
        <v>1313990</v>
      </c>
      <c r="S32" s="276">
        <f t="shared" si="6"/>
        <v>15729912</v>
      </c>
      <c r="T32" s="275">
        <f>'MOE SSP Summary'!B32</f>
        <v>0</v>
      </c>
      <c r="U32" s="81">
        <f>'MOE SSP Summary'!C32</f>
        <v>0</v>
      </c>
      <c r="V32" s="81">
        <f t="shared" si="7"/>
        <v>0</v>
      </c>
    </row>
    <row r="33" spans="1:22">
      <c r="A33" s="277" t="s">
        <v>38</v>
      </c>
      <c r="B33" s="275">
        <f t="shared" si="1"/>
        <v>77910116</v>
      </c>
      <c r="C33" s="81">
        <f t="shared" si="1"/>
        <v>43112209</v>
      </c>
      <c r="D33" s="276">
        <f t="shared" si="1"/>
        <v>121022325</v>
      </c>
      <c r="E33" s="275">
        <f>'SFAG Summary'!G33</f>
        <v>19122747</v>
      </c>
      <c r="F33" s="81">
        <f>'SFAG Summary'!H33</f>
        <v>20151295</v>
      </c>
      <c r="G33" s="276">
        <f t="shared" si="2"/>
        <v>39274042</v>
      </c>
      <c r="H33" s="275">
        <f>'Contingency Summary'!G33</f>
        <v>0</v>
      </c>
      <c r="I33" s="81">
        <f>'Contingency Summary'!H33</f>
        <v>0</v>
      </c>
      <c r="J33" s="276">
        <f t="shared" si="3"/>
        <v>0</v>
      </c>
      <c r="K33" s="275">
        <f>'ECF Summary'!G33</f>
        <v>0</v>
      </c>
      <c r="L33" s="81">
        <f>'ECF Summary'!H33</f>
        <v>13584887</v>
      </c>
      <c r="M33" s="276">
        <f t="shared" si="4"/>
        <v>13584887</v>
      </c>
      <c r="N33" s="275">
        <f>'Supplemental Summary'!G33</f>
        <v>0</v>
      </c>
      <c r="O33" s="81">
        <f>'Supplemental Summary'!H33</f>
        <v>0</v>
      </c>
      <c r="P33" s="276">
        <f t="shared" si="5"/>
        <v>0</v>
      </c>
      <c r="Q33" s="275">
        <f>'MOE in TANF Summary'!B33</f>
        <v>21378766</v>
      </c>
      <c r="R33" s="81">
        <f>'MOE in TANF Summary'!C33</f>
        <v>6895869</v>
      </c>
      <c r="S33" s="276">
        <f t="shared" si="6"/>
        <v>28274635</v>
      </c>
      <c r="T33" s="275">
        <f>'MOE SSP Summary'!B33</f>
        <v>37408603</v>
      </c>
      <c r="U33" s="81">
        <f>'MOE SSP Summary'!C33</f>
        <v>2480158</v>
      </c>
      <c r="V33" s="81">
        <f t="shared" si="7"/>
        <v>39888761</v>
      </c>
    </row>
    <row r="34" spans="1:22">
      <c r="A34" s="277" t="s">
        <v>39</v>
      </c>
      <c r="B34" s="275">
        <f t="shared" si="1"/>
        <v>89566495</v>
      </c>
      <c r="C34" s="81">
        <f t="shared" si="1"/>
        <v>50429691</v>
      </c>
      <c r="D34" s="276">
        <f t="shared" si="1"/>
        <v>139996186</v>
      </c>
      <c r="E34" s="275">
        <f>'SFAG Summary'!G34</f>
        <v>23423593</v>
      </c>
      <c r="F34" s="81">
        <f>'SFAG Summary'!H34</f>
        <v>29311096</v>
      </c>
      <c r="G34" s="276">
        <f t="shared" si="2"/>
        <v>52734689</v>
      </c>
      <c r="H34" s="275">
        <f>'Contingency Summary'!G34</f>
        <v>2195376</v>
      </c>
      <c r="I34" s="81">
        <f>'Contingency Summary'!H34</f>
        <v>0</v>
      </c>
      <c r="J34" s="276">
        <f t="shared" si="3"/>
        <v>2195376</v>
      </c>
      <c r="K34" s="275">
        <f>'ECF Summary'!G34</f>
        <v>722123</v>
      </c>
      <c r="L34" s="81">
        <f>'ECF Summary'!H34</f>
        <v>0</v>
      </c>
      <c r="M34" s="276">
        <f t="shared" si="4"/>
        <v>722123</v>
      </c>
      <c r="N34" s="275">
        <f>'Supplemental Summary'!G34</f>
        <v>0</v>
      </c>
      <c r="O34" s="81">
        <f>'Supplemental Summary'!H34</f>
        <v>0</v>
      </c>
      <c r="P34" s="276">
        <f t="shared" si="5"/>
        <v>0</v>
      </c>
      <c r="Q34" s="275">
        <f>'MOE in TANF Summary'!B34</f>
        <v>63225403</v>
      </c>
      <c r="R34" s="81">
        <f>'MOE in TANF Summary'!C34</f>
        <v>21118595</v>
      </c>
      <c r="S34" s="276">
        <f t="shared" si="6"/>
        <v>84343998</v>
      </c>
      <c r="T34" s="275">
        <f>'MOE SSP Summary'!B34</f>
        <v>0</v>
      </c>
      <c r="U34" s="81">
        <f>'MOE SSP Summary'!C34</f>
        <v>0</v>
      </c>
      <c r="V34" s="81">
        <f t="shared" si="7"/>
        <v>0</v>
      </c>
    </row>
    <row r="35" spans="1:22">
      <c r="A35" s="277" t="s">
        <v>40</v>
      </c>
      <c r="B35" s="275">
        <f t="shared" si="1"/>
        <v>63252236</v>
      </c>
      <c r="C35" s="81">
        <f t="shared" si="1"/>
        <v>33590792</v>
      </c>
      <c r="D35" s="276">
        <f t="shared" si="1"/>
        <v>96843028</v>
      </c>
      <c r="E35" s="275">
        <f>'SFAG Summary'!G35</f>
        <v>20163196</v>
      </c>
      <c r="F35" s="81">
        <f>'SFAG Summary'!H35</f>
        <v>15043129</v>
      </c>
      <c r="G35" s="276">
        <f t="shared" si="2"/>
        <v>35206325</v>
      </c>
      <c r="H35" s="275">
        <f>'Contingency Summary'!G35</f>
        <v>0</v>
      </c>
      <c r="I35" s="81">
        <f>'Contingency Summary'!H35</f>
        <v>0</v>
      </c>
      <c r="J35" s="276">
        <f t="shared" si="3"/>
        <v>0</v>
      </c>
      <c r="K35" s="275">
        <f>'ECF Summary'!G35</f>
        <v>5223630</v>
      </c>
      <c r="L35" s="81">
        <f>'ECF Summary'!H35</f>
        <v>0</v>
      </c>
      <c r="M35" s="276">
        <f t="shared" si="4"/>
        <v>5223630</v>
      </c>
      <c r="N35" s="275">
        <f>'Supplemental Summary'!G35</f>
        <v>0</v>
      </c>
      <c r="O35" s="81">
        <f>'Supplemental Summary'!H35</f>
        <v>0</v>
      </c>
      <c r="P35" s="276">
        <f t="shared" si="5"/>
        <v>0</v>
      </c>
      <c r="Q35" s="275">
        <f>'MOE in TANF Summary'!B35</f>
        <v>28985832</v>
      </c>
      <c r="R35" s="81">
        <f>'MOE in TANF Summary'!C35</f>
        <v>12493644</v>
      </c>
      <c r="S35" s="276">
        <f t="shared" si="6"/>
        <v>41479476</v>
      </c>
      <c r="T35" s="275">
        <f>'MOE SSP Summary'!B35</f>
        <v>8879578</v>
      </c>
      <c r="U35" s="81">
        <f>'MOE SSP Summary'!C35</f>
        <v>6054019</v>
      </c>
      <c r="V35" s="81">
        <f t="shared" si="7"/>
        <v>14933597</v>
      </c>
    </row>
    <row r="36" spans="1:22">
      <c r="A36" s="277" t="s">
        <v>41</v>
      </c>
      <c r="B36" s="275">
        <f t="shared" si="1"/>
        <v>1040276652</v>
      </c>
      <c r="C36" s="81">
        <f t="shared" si="1"/>
        <v>284017013</v>
      </c>
      <c r="D36" s="276">
        <f t="shared" si="1"/>
        <v>1324293665</v>
      </c>
      <c r="E36" s="275">
        <f>'SFAG Summary'!G36</f>
        <v>139871837</v>
      </c>
      <c r="F36" s="81">
        <f>'SFAG Summary'!H36</f>
        <v>128074688</v>
      </c>
      <c r="G36" s="276">
        <f t="shared" si="2"/>
        <v>267946525</v>
      </c>
      <c r="H36" s="275">
        <f>'Contingency Summary'!G36</f>
        <v>20201742</v>
      </c>
      <c r="I36" s="81">
        <f>'Contingency Summary'!H36</f>
        <v>0</v>
      </c>
      <c r="J36" s="276">
        <f t="shared" si="3"/>
        <v>20201742</v>
      </c>
      <c r="K36" s="275">
        <f>'ECF Summary'!G36</f>
        <v>-148907</v>
      </c>
      <c r="L36" s="81">
        <f>'ECF Summary'!H36</f>
        <v>15903185</v>
      </c>
      <c r="M36" s="276">
        <f t="shared" si="4"/>
        <v>15754278</v>
      </c>
      <c r="N36" s="275">
        <f>'Supplemental Summary'!G36</f>
        <v>0</v>
      </c>
      <c r="O36" s="81">
        <f>'Supplemental Summary'!H36</f>
        <v>0</v>
      </c>
      <c r="P36" s="276">
        <f t="shared" si="5"/>
        <v>0</v>
      </c>
      <c r="Q36" s="275">
        <f>'MOE in TANF Summary'!B36</f>
        <v>431456675</v>
      </c>
      <c r="R36" s="81">
        <f>'MOE in TANF Summary'!C36</f>
        <v>140039140</v>
      </c>
      <c r="S36" s="276">
        <f t="shared" si="6"/>
        <v>571495815</v>
      </c>
      <c r="T36" s="275">
        <f>'MOE SSP Summary'!B36</f>
        <v>448895305</v>
      </c>
      <c r="U36" s="81">
        <f>'MOE SSP Summary'!C36</f>
        <v>0</v>
      </c>
      <c r="V36" s="81">
        <f t="shared" si="7"/>
        <v>448895305</v>
      </c>
    </row>
    <row r="37" spans="1:22">
      <c r="A37" s="277" t="s">
        <v>42</v>
      </c>
      <c r="B37" s="275">
        <f t="shared" si="1"/>
        <v>170939627</v>
      </c>
      <c r="C37" s="81">
        <f t="shared" si="1"/>
        <v>21081033</v>
      </c>
      <c r="D37" s="276">
        <f t="shared" si="1"/>
        <v>192020660</v>
      </c>
      <c r="E37" s="275">
        <f>'SFAG Summary'!G37</f>
        <v>62141048</v>
      </c>
      <c r="F37" s="81">
        <f>'SFAG Summary'!H37</f>
        <v>20796392</v>
      </c>
      <c r="G37" s="276">
        <f t="shared" si="2"/>
        <v>82937440</v>
      </c>
      <c r="H37" s="275">
        <f>'Contingency Summary'!G37</f>
        <v>5528904</v>
      </c>
      <c r="I37" s="81">
        <f>'Contingency Summary'!H37</f>
        <v>0</v>
      </c>
      <c r="J37" s="276">
        <f t="shared" si="3"/>
        <v>5528904</v>
      </c>
      <c r="K37" s="275">
        <f>'ECF Summary'!G37</f>
        <v>12973709</v>
      </c>
      <c r="L37" s="81">
        <f>'ECF Summary'!H37</f>
        <v>0</v>
      </c>
      <c r="M37" s="276">
        <f t="shared" si="4"/>
        <v>12973709</v>
      </c>
      <c r="N37" s="275">
        <f>'Supplemental Summary'!G37</f>
        <v>0</v>
      </c>
      <c r="O37" s="81">
        <f>'Supplemental Summary'!H37</f>
        <v>0</v>
      </c>
      <c r="P37" s="276">
        <f t="shared" si="5"/>
        <v>0</v>
      </c>
      <c r="Q37" s="275">
        <f>'MOE in TANF Summary'!B37</f>
        <v>90295966</v>
      </c>
      <c r="R37" s="81">
        <f>'MOE in TANF Summary'!C37</f>
        <v>284641</v>
      </c>
      <c r="S37" s="276">
        <f t="shared" si="6"/>
        <v>90580607</v>
      </c>
      <c r="T37" s="275">
        <f>'MOE SSP Summary'!B37</f>
        <v>0</v>
      </c>
      <c r="U37" s="81">
        <f>'MOE SSP Summary'!C37</f>
        <v>0</v>
      </c>
      <c r="V37" s="81">
        <f t="shared" si="7"/>
        <v>0</v>
      </c>
    </row>
    <row r="38" spans="1:22">
      <c r="A38" s="277" t="s">
        <v>43</v>
      </c>
      <c r="B38" s="275">
        <f t="shared" si="1"/>
        <v>4062169559</v>
      </c>
      <c r="C38" s="81">
        <f t="shared" si="1"/>
        <v>1386145013</v>
      </c>
      <c r="D38" s="276">
        <f t="shared" si="1"/>
        <v>5448314572</v>
      </c>
      <c r="E38" s="275">
        <f>'SFAG Summary'!G38</f>
        <v>1025883708</v>
      </c>
      <c r="F38" s="81">
        <f>'SFAG Summary'!H38</f>
        <v>886503436</v>
      </c>
      <c r="G38" s="276">
        <f t="shared" si="2"/>
        <v>1912387144</v>
      </c>
      <c r="H38" s="275">
        <f>'Contingency Summary'!G38</f>
        <v>122146530</v>
      </c>
      <c r="I38" s="81">
        <f>'Contingency Summary'!H38</f>
        <v>0</v>
      </c>
      <c r="J38" s="276">
        <f t="shared" si="3"/>
        <v>122146530</v>
      </c>
      <c r="K38" s="275">
        <f>'ECF Summary'!G38</f>
        <v>205220170</v>
      </c>
      <c r="L38" s="81">
        <f>'ECF Summary'!H38</f>
        <v>5531987</v>
      </c>
      <c r="M38" s="276">
        <f t="shared" si="4"/>
        <v>210752157</v>
      </c>
      <c r="N38" s="275">
        <f>'Supplemental Summary'!G38</f>
        <v>0</v>
      </c>
      <c r="O38" s="81">
        <f>'Supplemental Summary'!H38</f>
        <v>0</v>
      </c>
      <c r="P38" s="276">
        <f t="shared" si="5"/>
        <v>0</v>
      </c>
      <c r="Q38" s="275">
        <f>'MOE in TANF Summary'!B38</f>
        <v>2606935153</v>
      </c>
      <c r="R38" s="81">
        <f>'MOE in TANF Summary'!C38</f>
        <v>392125592</v>
      </c>
      <c r="S38" s="276">
        <f t="shared" si="6"/>
        <v>2999060745</v>
      </c>
      <c r="T38" s="275">
        <f>'MOE SSP Summary'!B38</f>
        <v>101983998</v>
      </c>
      <c r="U38" s="81">
        <f>'MOE SSP Summary'!C38</f>
        <v>101983998</v>
      </c>
      <c r="V38" s="81">
        <f t="shared" si="7"/>
        <v>203967996</v>
      </c>
    </row>
    <row r="39" spans="1:22">
      <c r="A39" s="277" t="s">
        <v>44</v>
      </c>
      <c r="B39" s="275">
        <f t="shared" si="1"/>
        <v>389730990</v>
      </c>
      <c r="C39" s="81">
        <f t="shared" si="1"/>
        <v>238926913</v>
      </c>
      <c r="D39" s="276">
        <f t="shared" si="1"/>
        <v>628657903</v>
      </c>
      <c r="E39" s="275">
        <f>'SFAG Summary'!G39</f>
        <v>60703784</v>
      </c>
      <c r="F39" s="81">
        <f>'SFAG Summary'!H39</f>
        <v>170123138</v>
      </c>
      <c r="G39" s="276">
        <f t="shared" si="2"/>
        <v>230826922</v>
      </c>
      <c r="H39" s="275">
        <f>'Contingency Summary'!G39</f>
        <v>14457200</v>
      </c>
      <c r="I39" s="81">
        <f>'Contingency Summary'!H39</f>
        <v>639217</v>
      </c>
      <c r="J39" s="276">
        <f t="shared" si="3"/>
        <v>15096417</v>
      </c>
      <c r="K39" s="275">
        <f>'ECF Summary'!G39</f>
        <v>0</v>
      </c>
      <c r="L39" s="81">
        <f>'ECF Summary'!H39</f>
        <v>68164558</v>
      </c>
      <c r="M39" s="276">
        <f t="shared" si="4"/>
        <v>68164558</v>
      </c>
      <c r="N39" s="275">
        <f>'Supplemental Summary'!G39</f>
        <v>0</v>
      </c>
      <c r="O39" s="81">
        <f>'Supplemental Summary'!H39</f>
        <v>0</v>
      </c>
      <c r="P39" s="276">
        <f t="shared" si="5"/>
        <v>0</v>
      </c>
      <c r="Q39" s="275">
        <f>'MOE in TANF Summary'!B39</f>
        <v>314570006</v>
      </c>
      <c r="R39" s="81">
        <f>'MOE in TANF Summary'!C39</f>
        <v>0</v>
      </c>
      <c r="S39" s="276">
        <f t="shared" si="6"/>
        <v>314570006</v>
      </c>
      <c r="T39" s="275">
        <f>'MOE SSP Summary'!B39</f>
        <v>0</v>
      </c>
      <c r="U39" s="81">
        <f>'MOE SSP Summary'!C39</f>
        <v>0</v>
      </c>
      <c r="V39" s="81">
        <f t="shared" si="7"/>
        <v>0</v>
      </c>
    </row>
    <row r="40" spans="1:22">
      <c r="A40" s="277" t="s">
        <v>45</v>
      </c>
      <c r="B40" s="275">
        <f t="shared" si="1"/>
        <v>21278342</v>
      </c>
      <c r="C40" s="81">
        <f t="shared" si="1"/>
        <v>21550252</v>
      </c>
      <c r="D40" s="276">
        <f t="shared" si="1"/>
        <v>42828594</v>
      </c>
      <c r="E40" s="275">
        <f>'SFAG Summary'!G40</f>
        <v>12209056</v>
      </c>
      <c r="F40" s="81">
        <f>'SFAG Summary'!H40</f>
        <v>13478335</v>
      </c>
      <c r="G40" s="276">
        <f t="shared" si="2"/>
        <v>25687391</v>
      </c>
      <c r="H40" s="275">
        <f>'Contingency Summary'!G40</f>
        <v>0</v>
      </c>
      <c r="I40" s="81">
        <f>'Contingency Summary'!H40</f>
        <v>0</v>
      </c>
      <c r="J40" s="276">
        <f t="shared" si="3"/>
        <v>0</v>
      </c>
      <c r="K40" s="275">
        <f>'ECF Summary'!G40</f>
        <v>0</v>
      </c>
      <c r="L40" s="81">
        <f>'ECF Summary'!H40</f>
        <v>174062</v>
      </c>
      <c r="M40" s="276">
        <f t="shared" si="4"/>
        <v>174062</v>
      </c>
      <c r="N40" s="275">
        <f>'Supplemental Summary'!G40</f>
        <v>0</v>
      </c>
      <c r="O40" s="81">
        <f>'Supplemental Summary'!H40</f>
        <v>0</v>
      </c>
      <c r="P40" s="276">
        <f t="shared" si="5"/>
        <v>0</v>
      </c>
      <c r="Q40" s="275">
        <f>'MOE in TANF Summary'!B40</f>
        <v>9069286</v>
      </c>
      <c r="R40" s="81">
        <f>'MOE in TANF Summary'!C40</f>
        <v>7897855</v>
      </c>
      <c r="S40" s="276">
        <f t="shared" si="6"/>
        <v>16967141</v>
      </c>
      <c r="T40" s="275">
        <f>'MOE SSP Summary'!B40</f>
        <v>0</v>
      </c>
      <c r="U40" s="81">
        <f>'MOE SSP Summary'!C40</f>
        <v>0</v>
      </c>
      <c r="V40" s="81">
        <f t="shared" si="7"/>
        <v>0</v>
      </c>
    </row>
    <row r="41" spans="1:22">
      <c r="A41" s="277" t="s">
        <v>46</v>
      </c>
      <c r="B41" s="275">
        <f t="shared" si="1"/>
        <v>770761131</v>
      </c>
      <c r="C41" s="81">
        <f t="shared" si="1"/>
        <v>555519529</v>
      </c>
      <c r="D41" s="276">
        <f t="shared" si="1"/>
        <v>1326280660</v>
      </c>
      <c r="E41" s="275">
        <f>'SFAG Summary'!G41</f>
        <v>268476419</v>
      </c>
      <c r="F41" s="81">
        <f>'SFAG Summary'!H41</f>
        <v>416231199</v>
      </c>
      <c r="G41" s="276">
        <f t="shared" si="2"/>
        <v>684707618</v>
      </c>
      <c r="H41" s="275">
        <f>'Contingency Summary'!G41</f>
        <v>0</v>
      </c>
      <c r="I41" s="81">
        <f>'Contingency Summary'!H41</f>
        <v>0</v>
      </c>
      <c r="J41" s="276">
        <f t="shared" si="3"/>
        <v>0</v>
      </c>
      <c r="K41" s="275">
        <f>'ECF Summary'!G41</f>
        <v>32858570</v>
      </c>
      <c r="L41" s="81">
        <f>'ECF Summary'!H41</f>
        <v>495456</v>
      </c>
      <c r="M41" s="276">
        <f t="shared" si="4"/>
        <v>33354026</v>
      </c>
      <c r="N41" s="275">
        <f>'Supplemental Summary'!G41</f>
        <v>0</v>
      </c>
      <c r="O41" s="81">
        <f>'Supplemental Summary'!H41</f>
        <v>0</v>
      </c>
      <c r="P41" s="276">
        <f t="shared" si="5"/>
        <v>0</v>
      </c>
      <c r="Q41" s="275">
        <f>'MOE in TANF Summary'!B41</f>
        <v>418632324</v>
      </c>
      <c r="R41" s="81">
        <f>'MOE in TANF Summary'!C41</f>
        <v>138792874</v>
      </c>
      <c r="S41" s="276">
        <f t="shared" si="6"/>
        <v>557425198</v>
      </c>
      <c r="T41" s="275">
        <f>'MOE SSP Summary'!B41</f>
        <v>50793818</v>
      </c>
      <c r="U41" s="81">
        <f>'MOE SSP Summary'!C41</f>
        <v>0</v>
      </c>
      <c r="V41" s="81">
        <f t="shared" si="7"/>
        <v>50793818</v>
      </c>
    </row>
    <row r="42" spans="1:22">
      <c r="A42" s="277" t="s">
        <v>47</v>
      </c>
      <c r="B42" s="275">
        <f t="shared" si="1"/>
        <v>94517416</v>
      </c>
      <c r="C42" s="81">
        <f t="shared" si="1"/>
        <v>112104310</v>
      </c>
      <c r="D42" s="276">
        <f t="shared" si="1"/>
        <v>206621726</v>
      </c>
      <c r="E42" s="275">
        <f>'SFAG Summary'!G42</f>
        <v>34397702</v>
      </c>
      <c r="F42" s="81">
        <f>'SFAG Summary'!H42</f>
        <v>72731793</v>
      </c>
      <c r="G42" s="276">
        <f t="shared" si="2"/>
        <v>107129495</v>
      </c>
      <c r="H42" s="275">
        <f>'Contingency Summary'!G42</f>
        <v>0</v>
      </c>
      <c r="I42" s="81">
        <f>'Contingency Summary'!H42</f>
        <v>0</v>
      </c>
      <c r="J42" s="276">
        <f t="shared" si="3"/>
        <v>0</v>
      </c>
      <c r="K42" s="275">
        <f>'ECF Summary'!G42</f>
        <v>0</v>
      </c>
      <c r="L42" s="81">
        <f>'ECF Summary'!H42</f>
        <v>5383905</v>
      </c>
      <c r="M42" s="276">
        <f t="shared" si="4"/>
        <v>5383905</v>
      </c>
      <c r="N42" s="275">
        <f>'Supplemental Summary'!G42</f>
        <v>0</v>
      </c>
      <c r="O42" s="81">
        <f>'Supplemental Summary'!H42</f>
        <v>0</v>
      </c>
      <c r="P42" s="276">
        <f t="shared" si="5"/>
        <v>0</v>
      </c>
      <c r="Q42" s="275">
        <f>'MOE in TANF Summary'!B42</f>
        <v>60119714</v>
      </c>
      <c r="R42" s="81">
        <f>'MOE in TANF Summary'!C42</f>
        <v>33988612</v>
      </c>
      <c r="S42" s="276">
        <f t="shared" si="6"/>
        <v>94108326</v>
      </c>
      <c r="T42" s="275">
        <f>'MOE SSP Summary'!B42</f>
        <v>0</v>
      </c>
      <c r="U42" s="81">
        <f>'MOE SSP Summary'!C42</f>
        <v>0</v>
      </c>
      <c r="V42" s="81">
        <f t="shared" si="7"/>
        <v>0</v>
      </c>
    </row>
    <row r="43" spans="1:22">
      <c r="A43" s="277" t="s">
        <v>48</v>
      </c>
      <c r="B43" s="275">
        <f t="shared" si="1"/>
        <v>272098811</v>
      </c>
      <c r="C43" s="81">
        <f t="shared" si="1"/>
        <v>167338089</v>
      </c>
      <c r="D43" s="276">
        <f t="shared" si="1"/>
        <v>439436900</v>
      </c>
      <c r="E43" s="275">
        <f>'SFAG Summary'!G43</f>
        <v>96308379</v>
      </c>
      <c r="F43" s="81">
        <f>'SFAG Summary'!H43</f>
        <v>70490250</v>
      </c>
      <c r="G43" s="276">
        <f t="shared" si="2"/>
        <v>166798629</v>
      </c>
      <c r="H43" s="275">
        <f>'Contingency Summary'!G43</f>
        <v>8339931</v>
      </c>
      <c r="I43" s="81">
        <f>'Contingency Summary'!H43</f>
        <v>0</v>
      </c>
      <c r="J43" s="276">
        <f t="shared" si="3"/>
        <v>8339931</v>
      </c>
      <c r="K43" s="275">
        <f>'ECF Summary'!G43</f>
        <v>0</v>
      </c>
      <c r="L43" s="81">
        <f>'ECF Summary'!H43</f>
        <v>0</v>
      </c>
      <c r="M43" s="276">
        <f t="shared" si="4"/>
        <v>0</v>
      </c>
      <c r="N43" s="275">
        <f>'Supplemental Summary'!G43</f>
        <v>0</v>
      </c>
      <c r="O43" s="81">
        <f>'Supplemental Summary'!H43</f>
        <v>0</v>
      </c>
      <c r="P43" s="276">
        <f t="shared" si="5"/>
        <v>0</v>
      </c>
      <c r="Q43" s="275">
        <f>'MOE in TANF Summary'!B43</f>
        <v>157364015</v>
      </c>
      <c r="R43" s="81">
        <f>'MOE in TANF Summary'!C43</f>
        <v>91335022</v>
      </c>
      <c r="S43" s="276">
        <f t="shared" si="6"/>
        <v>248699037</v>
      </c>
      <c r="T43" s="275">
        <f>'MOE SSP Summary'!B43</f>
        <v>10086486</v>
      </c>
      <c r="U43" s="81">
        <f>'MOE SSP Summary'!C43</f>
        <v>5512817</v>
      </c>
      <c r="V43" s="81">
        <f t="shared" si="7"/>
        <v>15599303</v>
      </c>
    </row>
    <row r="44" spans="1:22">
      <c r="A44" s="277" t="s">
        <v>49</v>
      </c>
      <c r="B44" s="275">
        <f t="shared" si="1"/>
        <v>588622550</v>
      </c>
      <c r="C44" s="81">
        <f t="shared" si="1"/>
        <v>385469071</v>
      </c>
      <c r="D44" s="276">
        <f t="shared" si="1"/>
        <v>974091621</v>
      </c>
      <c r="E44" s="275">
        <f>'SFAG Summary'!G44</f>
        <v>170676171</v>
      </c>
      <c r="F44" s="81">
        <f>'SFAG Summary'!H44</f>
        <v>335326863</v>
      </c>
      <c r="G44" s="276">
        <f t="shared" si="2"/>
        <v>506003034</v>
      </c>
      <c r="H44" s="275">
        <f>'Contingency Summary'!G44</f>
        <v>0</v>
      </c>
      <c r="I44" s="81">
        <f>'Contingency Summary'!H44</f>
        <v>0</v>
      </c>
      <c r="J44" s="276">
        <f t="shared" si="3"/>
        <v>0</v>
      </c>
      <c r="K44" s="275">
        <f>'ECF Summary'!G44</f>
        <v>0</v>
      </c>
      <c r="L44" s="81">
        <f>'ECF Summary'!H44</f>
        <v>19205174</v>
      </c>
      <c r="M44" s="276">
        <f t="shared" si="4"/>
        <v>19205174</v>
      </c>
      <c r="N44" s="275">
        <f>'Supplemental Summary'!G44</f>
        <v>0</v>
      </c>
      <c r="O44" s="81">
        <f>'Supplemental Summary'!H44</f>
        <v>0</v>
      </c>
      <c r="P44" s="276">
        <f t="shared" si="5"/>
        <v>0</v>
      </c>
      <c r="Q44" s="275">
        <f>'MOE in TANF Summary'!B44</f>
        <v>417946379</v>
      </c>
      <c r="R44" s="81">
        <f>'MOE in TANF Summary'!C44</f>
        <v>30937034</v>
      </c>
      <c r="S44" s="276">
        <f t="shared" si="6"/>
        <v>448883413</v>
      </c>
      <c r="T44" s="275">
        <f>'MOE SSP Summary'!B44</f>
        <v>0</v>
      </c>
      <c r="U44" s="81">
        <f>'MOE SSP Summary'!C44</f>
        <v>0</v>
      </c>
      <c r="V44" s="81">
        <f t="shared" si="7"/>
        <v>0</v>
      </c>
    </row>
    <row r="45" spans="1:22">
      <c r="A45" s="277" t="s">
        <v>50</v>
      </c>
      <c r="B45" s="275">
        <f t="shared" si="1"/>
        <v>98955760</v>
      </c>
      <c r="C45" s="81">
        <f t="shared" si="1"/>
        <v>42316234</v>
      </c>
      <c r="D45" s="276">
        <f t="shared" si="1"/>
        <v>141271994</v>
      </c>
      <c r="E45" s="275">
        <f>'SFAG Summary'!G45</f>
        <v>34170959</v>
      </c>
      <c r="F45" s="81">
        <f>'SFAG Summary'!H45</f>
        <v>37258214</v>
      </c>
      <c r="G45" s="276">
        <f t="shared" si="2"/>
        <v>71429173</v>
      </c>
      <c r="H45" s="275">
        <f>'Contingency Summary'!G45</f>
        <v>0</v>
      </c>
      <c r="I45" s="81">
        <f>'Contingency Summary'!H45</f>
        <v>0</v>
      </c>
      <c r="J45" s="276">
        <f t="shared" si="3"/>
        <v>0</v>
      </c>
      <c r="K45" s="275">
        <f>'ECF Summary'!G45</f>
        <v>220650</v>
      </c>
      <c r="L45" s="81">
        <f>'ECF Summary'!H45</f>
        <v>3681788</v>
      </c>
      <c r="M45" s="276">
        <f t="shared" si="4"/>
        <v>3902438</v>
      </c>
      <c r="N45" s="275">
        <f>'Supplemental Summary'!G45</f>
        <v>0</v>
      </c>
      <c r="O45" s="81">
        <f>'Supplemental Summary'!H45</f>
        <v>0</v>
      </c>
      <c r="P45" s="276">
        <f t="shared" si="5"/>
        <v>0</v>
      </c>
      <c r="Q45" s="275">
        <f>'MOE in TANF Summary'!B45</f>
        <v>34374334</v>
      </c>
      <c r="R45" s="81">
        <f>'MOE in TANF Summary'!C45</f>
        <v>1376232</v>
      </c>
      <c r="S45" s="276">
        <f t="shared" si="6"/>
        <v>35750566</v>
      </c>
      <c r="T45" s="275">
        <f>'MOE SSP Summary'!B45</f>
        <v>30189817</v>
      </c>
      <c r="U45" s="81">
        <f>'MOE SSP Summary'!C45</f>
        <v>0</v>
      </c>
      <c r="V45" s="81">
        <f t="shared" si="7"/>
        <v>30189817</v>
      </c>
    </row>
    <row r="46" spans="1:22">
      <c r="A46" s="277" t="s">
        <v>51</v>
      </c>
      <c r="B46" s="275">
        <f t="shared" si="1"/>
        <v>170540789</v>
      </c>
      <c r="C46" s="81">
        <f t="shared" si="1"/>
        <v>68188091</v>
      </c>
      <c r="D46" s="276">
        <f t="shared" si="1"/>
        <v>238728880</v>
      </c>
      <c r="E46" s="275">
        <f>'SFAG Summary'!G46</f>
        <v>31157349</v>
      </c>
      <c r="F46" s="81">
        <f>'SFAG Summary'!H46</f>
        <v>68810475</v>
      </c>
      <c r="G46" s="276">
        <f t="shared" si="2"/>
        <v>99967824</v>
      </c>
      <c r="H46" s="275">
        <f>'Contingency Summary'!G46</f>
        <v>4998390</v>
      </c>
      <c r="I46" s="81">
        <f>'Contingency Summary'!H46</f>
        <v>0</v>
      </c>
      <c r="J46" s="276">
        <f t="shared" si="3"/>
        <v>4998390</v>
      </c>
      <c r="K46" s="275">
        <f>'ECF Summary'!G46</f>
        <v>1862578</v>
      </c>
      <c r="L46" s="81">
        <f>'ECF Summary'!H46</f>
        <v>-1862578</v>
      </c>
      <c r="M46" s="276">
        <f t="shared" si="4"/>
        <v>0</v>
      </c>
      <c r="N46" s="275">
        <f>'Supplemental Summary'!G46</f>
        <v>0</v>
      </c>
      <c r="O46" s="81">
        <f>'Supplemental Summary'!H46</f>
        <v>0</v>
      </c>
      <c r="P46" s="276">
        <f t="shared" si="5"/>
        <v>0</v>
      </c>
      <c r="Q46" s="275">
        <f>'MOE in TANF Summary'!B46</f>
        <v>132522472</v>
      </c>
      <c r="R46" s="81">
        <f>'MOE in TANF Summary'!C46</f>
        <v>1240194</v>
      </c>
      <c r="S46" s="276">
        <f t="shared" si="6"/>
        <v>133762666</v>
      </c>
      <c r="T46" s="275">
        <f>'MOE SSP Summary'!B46</f>
        <v>0</v>
      </c>
      <c r="U46" s="81">
        <f>'MOE SSP Summary'!C46</f>
        <v>0</v>
      </c>
      <c r="V46" s="81">
        <f t="shared" si="7"/>
        <v>0</v>
      </c>
    </row>
    <row r="47" spans="1:22">
      <c r="A47" s="277" t="s">
        <v>52</v>
      </c>
      <c r="B47" s="275">
        <f t="shared" si="1"/>
        <v>25193548</v>
      </c>
      <c r="C47" s="81">
        <f t="shared" si="1"/>
        <v>11906545</v>
      </c>
      <c r="D47" s="276">
        <f t="shared" si="1"/>
        <v>37100093</v>
      </c>
      <c r="E47" s="275">
        <f>'SFAG Summary'!G47</f>
        <v>15712961</v>
      </c>
      <c r="F47" s="81">
        <f>'SFAG Summary'!H47</f>
        <v>5100646</v>
      </c>
      <c r="G47" s="276">
        <f t="shared" si="2"/>
        <v>20813607</v>
      </c>
      <c r="H47" s="275">
        <f>'Contingency Summary'!G47</f>
        <v>0</v>
      </c>
      <c r="I47" s="81">
        <f>'Contingency Summary'!H47</f>
        <v>0</v>
      </c>
      <c r="J47" s="276">
        <f t="shared" si="3"/>
        <v>0</v>
      </c>
      <c r="K47" s="275">
        <f>'ECF Summary'!G47</f>
        <v>940587</v>
      </c>
      <c r="L47" s="81">
        <f>'ECF Summary'!H47</f>
        <v>790146</v>
      </c>
      <c r="M47" s="276">
        <f t="shared" si="4"/>
        <v>1730733</v>
      </c>
      <c r="N47" s="275">
        <f>'Supplemental Summary'!G47</f>
        <v>0</v>
      </c>
      <c r="O47" s="81">
        <f>'Supplemental Summary'!H47</f>
        <v>0</v>
      </c>
      <c r="P47" s="276">
        <f t="shared" si="5"/>
        <v>0</v>
      </c>
      <c r="Q47" s="275">
        <f>'MOE in TANF Summary'!B47</f>
        <v>8540000</v>
      </c>
      <c r="R47" s="81">
        <f>'MOE in TANF Summary'!C47</f>
        <v>6015753</v>
      </c>
      <c r="S47" s="276">
        <f t="shared" si="6"/>
        <v>14555753</v>
      </c>
      <c r="T47" s="275">
        <f>'MOE SSP Summary'!B47</f>
        <v>0</v>
      </c>
      <c r="U47" s="81">
        <f>'MOE SSP Summary'!C47</f>
        <v>0</v>
      </c>
      <c r="V47" s="81">
        <f t="shared" si="7"/>
        <v>0</v>
      </c>
    </row>
    <row r="48" spans="1:22">
      <c r="A48" s="277" t="s">
        <v>53</v>
      </c>
      <c r="B48" s="275">
        <f t="shared" si="1"/>
        <v>279524888</v>
      </c>
      <c r="C48" s="81">
        <f t="shared" si="1"/>
        <v>103516857</v>
      </c>
      <c r="D48" s="276">
        <f t="shared" si="1"/>
        <v>383041745</v>
      </c>
      <c r="E48" s="275">
        <f>'SFAG Summary'!G48</f>
        <v>109417725</v>
      </c>
      <c r="F48" s="81">
        <f>'SFAG Summary'!H48</f>
        <v>55939352</v>
      </c>
      <c r="G48" s="276">
        <f t="shared" si="2"/>
        <v>165357077</v>
      </c>
      <c r="H48" s="275">
        <f>'Contingency Summary'!G48</f>
        <v>9576189</v>
      </c>
      <c r="I48" s="81">
        <f>'Contingency Summary'!H48</f>
        <v>0</v>
      </c>
      <c r="J48" s="276">
        <f t="shared" si="3"/>
        <v>9576189</v>
      </c>
      <c r="K48" s="275">
        <f>'ECF Summary'!G48</f>
        <v>10134349</v>
      </c>
      <c r="L48" s="81">
        <f>'ECF Summary'!H48</f>
        <v>9040732</v>
      </c>
      <c r="M48" s="276">
        <f t="shared" si="4"/>
        <v>19175081</v>
      </c>
      <c r="N48" s="275">
        <f>'Supplemental Summary'!G48</f>
        <v>5094785</v>
      </c>
      <c r="O48" s="81">
        <f>'Supplemental Summary'!H48</f>
        <v>16470356</v>
      </c>
      <c r="P48" s="276">
        <f t="shared" si="5"/>
        <v>21565141</v>
      </c>
      <c r="Q48" s="275">
        <f>'MOE in TANF Summary'!B48</f>
        <v>145301840</v>
      </c>
      <c r="R48" s="81">
        <f>'MOE in TANF Summary'!C48</f>
        <v>22066417</v>
      </c>
      <c r="S48" s="276">
        <f t="shared" si="6"/>
        <v>167368257</v>
      </c>
      <c r="T48" s="275">
        <f>'MOE SSP Summary'!B48</f>
        <v>0</v>
      </c>
      <c r="U48" s="81">
        <f>'MOE SSP Summary'!C48</f>
        <v>0</v>
      </c>
      <c r="V48" s="81">
        <f t="shared" si="7"/>
        <v>0</v>
      </c>
    </row>
    <row r="49" spans="1:22">
      <c r="A49" s="277" t="s">
        <v>54</v>
      </c>
      <c r="B49" s="275">
        <f t="shared" si="1"/>
        <v>356429252</v>
      </c>
      <c r="C49" s="81">
        <f t="shared" si="1"/>
        <v>516931199</v>
      </c>
      <c r="D49" s="276">
        <f t="shared" si="1"/>
        <v>873360451</v>
      </c>
      <c r="E49" s="275">
        <f>'SFAG Summary'!G49</f>
        <v>72410758</v>
      </c>
      <c r="F49" s="81">
        <f>'SFAG Summary'!H49</f>
        <v>452025899</v>
      </c>
      <c r="G49" s="276">
        <f t="shared" si="2"/>
        <v>524436657</v>
      </c>
      <c r="H49" s="275">
        <f>'Contingency Summary'!G49</f>
        <v>0</v>
      </c>
      <c r="I49" s="81">
        <f>'Contingency Summary'!H49</f>
        <v>0</v>
      </c>
      <c r="J49" s="276">
        <f t="shared" si="3"/>
        <v>0</v>
      </c>
      <c r="K49" s="275">
        <f>'ECF Summary'!G49</f>
        <v>23583695</v>
      </c>
      <c r="L49" s="81">
        <f>'ECF Summary'!H49</f>
        <v>1513992</v>
      </c>
      <c r="M49" s="276">
        <f t="shared" si="4"/>
        <v>25097687</v>
      </c>
      <c r="N49" s="275">
        <f>'Supplemental Summary'!G49</f>
        <v>0</v>
      </c>
      <c r="O49" s="81">
        <f>'Supplemental Summary'!H49</f>
        <v>525065</v>
      </c>
      <c r="P49" s="276">
        <f t="shared" si="5"/>
        <v>525065</v>
      </c>
      <c r="Q49" s="275">
        <f>'MOE in TANF Summary'!B49</f>
        <v>260434799</v>
      </c>
      <c r="R49" s="81">
        <f>'MOE in TANF Summary'!C49</f>
        <v>62866243</v>
      </c>
      <c r="S49" s="276">
        <f t="shared" si="6"/>
        <v>323301042</v>
      </c>
      <c r="T49" s="275">
        <f>'MOE SSP Summary'!B49</f>
        <v>0</v>
      </c>
      <c r="U49" s="81">
        <f>'MOE SSP Summary'!C49</f>
        <v>0</v>
      </c>
      <c r="V49" s="81">
        <f t="shared" si="7"/>
        <v>0</v>
      </c>
    </row>
    <row r="50" spans="1:22">
      <c r="A50" s="277" t="s">
        <v>55</v>
      </c>
      <c r="B50" s="275">
        <f t="shared" si="1"/>
        <v>66583373</v>
      </c>
      <c r="C50" s="81">
        <f t="shared" si="1"/>
        <v>54024203</v>
      </c>
      <c r="D50" s="276">
        <f t="shared" si="1"/>
        <v>120607576</v>
      </c>
      <c r="E50" s="275">
        <f>'SFAG Summary'!G50</f>
        <v>30147325</v>
      </c>
      <c r="F50" s="81">
        <f>'SFAG Summary'!H50</f>
        <v>46722048</v>
      </c>
      <c r="G50" s="276">
        <f t="shared" si="2"/>
        <v>76869373</v>
      </c>
      <c r="H50" s="275">
        <f>'Contingency Summary'!G50</f>
        <v>0</v>
      </c>
      <c r="I50" s="81">
        <f>'Contingency Summary'!H50</f>
        <v>0</v>
      </c>
      <c r="J50" s="276">
        <f t="shared" si="3"/>
        <v>0</v>
      </c>
      <c r="K50" s="275">
        <f>'ECF Summary'!G50</f>
        <v>5651861</v>
      </c>
      <c r="L50" s="81">
        <f>'ECF Summary'!H50</f>
        <v>3053047</v>
      </c>
      <c r="M50" s="276">
        <f t="shared" si="4"/>
        <v>8704908</v>
      </c>
      <c r="N50" s="275">
        <f>'Supplemental Summary'!G50</f>
        <v>408689</v>
      </c>
      <c r="O50" s="81">
        <f>'Supplemental Summary'!H50</f>
        <v>0</v>
      </c>
      <c r="P50" s="276">
        <f t="shared" si="5"/>
        <v>408689</v>
      </c>
      <c r="Q50" s="275">
        <f>'MOE in TANF Summary'!B50</f>
        <v>30375498</v>
      </c>
      <c r="R50" s="81">
        <f>'MOE in TANF Summary'!C50</f>
        <v>4249108</v>
      </c>
      <c r="S50" s="276">
        <f t="shared" si="6"/>
        <v>34624606</v>
      </c>
      <c r="T50" s="275">
        <f>'MOE SSP Summary'!B50</f>
        <v>0</v>
      </c>
      <c r="U50" s="81">
        <f>'MOE SSP Summary'!C50</f>
        <v>0</v>
      </c>
      <c r="V50" s="81">
        <f t="shared" si="7"/>
        <v>0</v>
      </c>
    </row>
    <row r="51" spans="1:22">
      <c r="A51" s="277" t="s">
        <v>56</v>
      </c>
      <c r="B51" s="275">
        <f t="shared" si="1"/>
        <v>44009920</v>
      </c>
      <c r="C51" s="81">
        <f t="shared" si="1"/>
        <v>49124837</v>
      </c>
      <c r="D51" s="276">
        <f t="shared" si="1"/>
        <v>93134757</v>
      </c>
      <c r="E51" s="275">
        <f>'SFAG Summary'!G51</f>
        <v>5110046</v>
      </c>
      <c r="F51" s="81">
        <f>'SFAG Summary'!H51</f>
        <v>28283743</v>
      </c>
      <c r="G51" s="276">
        <f t="shared" si="2"/>
        <v>33393789</v>
      </c>
      <c r="H51" s="275">
        <f>'Contingency Summary'!G51</f>
        <v>0</v>
      </c>
      <c r="I51" s="81">
        <f>'Contingency Summary'!H51</f>
        <v>0</v>
      </c>
      <c r="J51" s="276">
        <f t="shared" si="3"/>
        <v>0</v>
      </c>
      <c r="K51" s="275">
        <f>'ECF Summary'!G51</f>
        <v>-748165</v>
      </c>
      <c r="L51" s="81">
        <f>'ECF Summary'!H51</f>
        <v>734451</v>
      </c>
      <c r="M51" s="276">
        <f t="shared" si="4"/>
        <v>-13714</v>
      </c>
      <c r="N51" s="275">
        <f>'Supplemental Summary'!G51</f>
        <v>0</v>
      </c>
      <c r="O51" s="81">
        <f>'Supplemental Summary'!H51</f>
        <v>0</v>
      </c>
      <c r="P51" s="276">
        <f t="shared" si="5"/>
        <v>0</v>
      </c>
      <c r="Q51" s="275">
        <f>'MOE in TANF Summary'!B51</f>
        <v>23480676</v>
      </c>
      <c r="R51" s="81">
        <f>'MOE in TANF Summary'!C51</f>
        <v>18944914</v>
      </c>
      <c r="S51" s="276">
        <f t="shared" si="6"/>
        <v>42425590</v>
      </c>
      <c r="T51" s="275">
        <f>'MOE SSP Summary'!B51</f>
        <v>16167363</v>
      </c>
      <c r="U51" s="81">
        <f>'MOE SSP Summary'!C51</f>
        <v>1161729</v>
      </c>
      <c r="V51" s="81">
        <f t="shared" si="7"/>
        <v>17329092</v>
      </c>
    </row>
    <row r="52" spans="1:22">
      <c r="A52" s="277" t="s">
        <v>57</v>
      </c>
      <c r="B52" s="275">
        <f t="shared" si="1"/>
        <v>215049162</v>
      </c>
      <c r="C52" s="81">
        <f t="shared" si="1"/>
        <v>121946956</v>
      </c>
      <c r="D52" s="276">
        <f t="shared" si="1"/>
        <v>336996118</v>
      </c>
      <c r="E52" s="275">
        <f>'SFAG Summary'!G52</f>
        <v>66095679</v>
      </c>
      <c r="F52" s="81">
        <f>'SFAG Summary'!H52</f>
        <v>72577473</v>
      </c>
      <c r="G52" s="276">
        <f t="shared" si="2"/>
        <v>138673152</v>
      </c>
      <c r="H52" s="275">
        <f>'Contingency Summary'!G52</f>
        <v>0</v>
      </c>
      <c r="I52" s="81">
        <f>'Contingency Summary'!H52</f>
        <v>0</v>
      </c>
      <c r="J52" s="276">
        <f t="shared" si="3"/>
        <v>0</v>
      </c>
      <c r="K52" s="275">
        <f>'ECF Summary'!G52</f>
        <v>7487897</v>
      </c>
      <c r="L52" s="81">
        <f>'ECF Summary'!H52</f>
        <v>0</v>
      </c>
      <c r="M52" s="276">
        <f t="shared" si="4"/>
        <v>7487897</v>
      </c>
      <c r="N52" s="275">
        <f>'Supplemental Summary'!G52</f>
        <v>0</v>
      </c>
      <c r="O52" s="81">
        <f>'Supplemental Summary'!H52</f>
        <v>0</v>
      </c>
      <c r="P52" s="276">
        <f t="shared" si="5"/>
        <v>0</v>
      </c>
      <c r="Q52" s="275">
        <f>'MOE in TANF Summary'!B52</f>
        <v>139914617</v>
      </c>
      <c r="R52" s="81">
        <f>'MOE in TANF Summary'!C52</f>
        <v>47818514</v>
      </c>
      <c r="S52" s="276">
        <f t="shared" si="6"/>
        <v>187733131</v>
      </c>
      <c r="T52" s="275">
        <f>'MOE SSP Summary'!B52</f>
        <v>1550969</v>
      </c>
      <c r="U52" s="81">
        <f>'MOE SSP Summary'!C52</f>
        <v>1550969</v>
      </c>
      <c r="V52" s="81">
        <f t="shared" si="7"/>
        <v>3101938</v>
      </c>
    </row>
    <row r="53" spans="1:22">
      <c r="A53" s="277" t="s">
        <v>58</v>
      </c>
      <c r="B53" s="275">
        <f t="shared" si="1"/>
        <v>961852624</v>
      </c>
      <c r="C53" s="81">
        <f t="shared" si="1"/>
        <v>199371591</v>
      </c>
      <c r="D53" s="276">
        <f t="shared" si="1"/>
        <v>1161224215</v>
      </c>
      <c r="E53" s="275">
        <f>'SFAG Summary'!G53</f>
        <v>188764796</v>
      </c>
      <c r="F53" s="81">
        <f>'SFAG Summary'!H53</f>
        <v>101422786</v>
      </c>
      <c r="G53" s="276">
        <f t="shared" si="2"/>
        <v>290187582</v>
      </c>
      <c r="H53" s="275">
        <f>'Contingency Summary'!G53</f>
        <v>19027248</v>
      </c>
      <c r="I53" s="81">
        <f>'Contingency Summary'!H53</f>
        <v>0</v>
      </c>
      <c r="J53" s="276">
        <f t="shared" si="3"/>
        <v>19027248</v>
      </c>
      <c r="K53" s="275">
        <f>'ECF Summary'!G53</f>
        <v>0</v>
      </c>
      <c r="L53" s="81">
        <f>'ECF Summary'!H53</f>
        <v>0</v>
      </c>
      <c r="M53" s="276">
        <f t="shared" si="4"/>
        <v>0</v>
      </c>
      <c r="N53" s="275">
        <f>'Supplemental Summary'!G53</f>
        <v>0</v>
      </c>
      <c r="O53" s="81">
        <f>'Supplemental Summary'!H53</f>
        <v>0</v>
      </c>
      <c r="P53" s="276">
        <f t="shared" si="5"/>
        <v>0</v>
      </c>
      <c r="Q53" s="275">
        <f>'MOE in TANF Summary'!B53</f>
        <v>753298585</v>
      </c>
      <c r="R53" s="81">
        <f>'MOE in TANF Summary'!C53</f>
        <v>97186810</v>
      </c>
      <c r="S53" s="276">
        <f t="shared" si="6"/>
        <v>850485395</v>
      </c>
      <c r="T53" s="275">
        <f>'MOE SSP Summary'!B53</f>
        <v>761995</v>
      </c>
      <c r="U53" s="81">
        <f>'MOE SSP Summary'!C53</f>
        <v>761995</v>
      </c>
      <c r="V53" s="81">
        <f t="shared" si="7"/>
        <v>1523990</v>
      </c>
    </row>
    <row r="54" spans="1:22">
      <c r="A54" s="277" t="s">
        <v>59</v>
      </c>
      <c r="B54" s="275">
        <f t="shared" si="1"/>
        <v>78872398</v>
      </c>
      <c r="C54" s="81">
        <f t="shared" si="1"/>
        <v>122362492</v>
      </c>
      <c r="D54" s="276">
        <f t="shared" si="1"/>
        <v>201234890</v>
      </c>
      <c r="E54" s="275">
        <f>'SFAG Summary'!G54</f>
        <v>61232511</v>
      </c>
      <c r="F54" s="81">
        <f>'SFAG Summary'!H54</f>
        <v>85719734</v>
      </c>
      <c r="G54" s="276">
        <f t="shared" si="2"/>
        <v>146952245</v>
      </c>
      <c r="H54" s="275">
        <f>'Contingency Summary'!G54</f>
        <v>0</v>
      </c>
      <c r="I54" s="81">
        <f>'Contingency Summary'!H54</f>
        <v>0</v>
      </c>
      <c r="J54" s="276">
        <f t="shared" si="3"/>
        <v>0</v>
      </c>
      <c r="K54" s="275">
        <f>'ECF Summary'!G54</f>
        <v>-16806559</v>
      </c>
      <c r="L54" s="81">
        <f>'ECF Summary'!H54</f>
        <v>7363278</v>
      </c>
      <c r="M54" s="276">
        <f t="shared" si="4"/>
        <v>-9443281</v>
      </c>
      <c r="N54" s="275">
        <f>'Supplemental Summary'!G54</f>
        <v>0</v>
      </c>
      <c r="O54" s="81">
        <f>'Supplemental Summary'!H54</f>
        <v>0</v>
      </c>
      <c r="P54" s="276">
        <f t="shared" si="5"/>
        <v>0</v>
      </c>
      <c r="Q54" s="275">
        <f>'MOE in TANF Summary'!B54</f>
        <v>34446446</v>
      </c>
      <c r="R54" s="81">
        <f>'MOE in TANF Summary'!C54</f>
        <v>29279480</v>
      </c>
      <c r="S54" s="276">
        <f t="shared" si="6"/>
        <v>63725926</v>
      </c>
      <c r="T54" s="275">
        <f>'MOE SSP Summary'!B54</f>
        <v>0</v>
      </c>
      <c r="U54" s="81">
        <f>'MOE SSP Summary'!C54</f>
        <v>0</v>
      </c>
      <c r="V54" s="81">
        <f t="shared" si="7"/>
        <v>0</v>
      </c>
    </row>
    <row r="55" spans="1:22">
      <c r="A55" s="277" t="s">
        <v>60</v>
      </c>
      <c r="B55" s="275">
        <f t="shared" si="1"/>
        <v>299209162</v>
      </c>
      <c r="C55" s="81">
        <f t="shared" si="1"/>
        <v>383800339</v>
      </c>
      <c r="D55" s="276">
        <f t="shared" si="1"/>
        <v>683009501</v>
      </c>
      <c r="E55" s="275">
        <f>'SFAG Summary'!G55</f>
        <v>19235504</v>
      </c>
      <c r="F55" s="81">
        <f>'SFAG Summary'!H55</f>
        <v>236676834</v>
      </c>
      <c r="G55" s="276">
        <f t="shared" si="2"/>
        <v>255912338</v>
      </c>
      <c r="H55" s="275">
        <f>'Contingency Summary'!G55</f>
        <v>15724968</v>
      </c>
      <c r="I55" s="81">
        <f>'Contingency Summary'!H55</f>
        <v>0</v>
      </c>
      <c r="J55" s="276">
        <f t="shared" si="3"/>
        <v>15724968</v>
      </c>
      <c r="K55" s="275">
        <f>'ECF Summary'!G55</f>
        <v>-13638500</v>
      </c>
      <c r="L55" s="81">
        <f>'ECF Summary'!H55</f>
        <v>40680674</v>
      </c>
      <c r="M55" s="276">
        <f t="shared" si="4"/>
        <v>27042174</v>
      </c>
      <c r="N55" s="275">
        <f>'Supplemental Summary'!G55</f>
        <v>0</v>
      </c>
      <c r="O55" s="81">
        <f>'Supplemental Summary'!H55</f>
        <v>0</v>
      </c>
      <c r="P55" s="276">
        <f t="shared" si="5"/>
        <v>0</v>
      </c>
      <c r="Q55" s="275">
        <f>'MOE in TANF Summary'!B55</f>
        <v>277887190</v>
      </c>
      <c r="R55" s="81">
        <f>'MOE in TANF Summary'!C55</f>
        <v>106442831</v>
      </c>
      <c r="S55" s="276">
        <f t="shared" si="6"/>
        <v>384330021</v>
      </c>
      <c r="T55" s="275">
        <f>'MOE SSP Summary'!B55</f>
        <v>0</v>
      </c>
      <c r="U55" s="81">
        <f>'MOE SSP Summary'!C55</f>
        <v>0</v>
      </c>
      <c r="V55" s="81">
        <f t="shared" si="7"/>
        <v>0</v>
      </c>
    </row>
    <row r="56" spans="1:22">
      <c r="A56" s="277" t="s">
        <v>61</v>
      </c>
      <c r="B56" s="275">
        <f t="shared" si="1"/>
        <v>17379050</v>
      </c>
      <c r="C56" s="81">
        <f t="shared" si="1"/>
        <v>27185685</v>
      </c>
      <c r="D56" s="276">
        <f t="shared" si="1"/>
        <v>44564735</v>
      </c>
      <c r="E56" s="275">
        <f>'SFAG Summary'!G56</f>
        <v>7697247</v>
      </c>
      <c r="F56" s="81">
        <f>'SFAG Summary'!H56</f>
        <v>19595749</v>
      </c>
      <c r="G56" s="276">
        <f t="shared" si="2"/>
        <v>27292996</v>
      </c>
      <c r="H56" s="275">
        <f>'Contingency Summary'!G56</f>
        <v>0</v>
      </c>
      <c r="I56" s="81">
        <f>'Contingency Summary'!H56</f>
        <v>0</v>
      </c>
      <c r="J56" s="276">
        <f t="shared" si="3"/>
        <v>0</v>
      </c>
      <c r="K56" s="275">
        <f>'ECF Summary'!G56</f>
        <v>0</v>
      </c>
      <c r="L56" s="81">
        <f>'ECF Summary'!H56</f>
        <v>0</v>
      </c>
      <c r="M56" s="276">
        <f t="shared" si="4"/>
        <v>0</v>
      </c>
      <c r="N56" s="275">
        <f>'Supplemental Summary'!G56</f>
        <v>0</v>
      </c>
      <c r="O56" s="81">
        <f>'Supplemental Summary'!H56</f>
        <v>0</v>
      </c>
      <c r="P56" s="276">
        <f t="shared" si="5"/>
        <v>0</v>
      </c>
      <c r="Q56" s="275">
        <f>'MOE in TANF Summary'!B56</f>
        <v>9681803</v>
      </c>
      <c r="R56" s="81">
        <f>'MOE in TANF Summary'!C56</f>
        <v>7589936</v>
      </c>
      <c r="S56" s="276">
        <f t="shared" si="6"/>
        <v>17271739</v>
      </c>
      <c r="T56" s="275">
        <f>'MOE SSP Summary'!B56</f>
        <v>0</v>
      </c>
      <c r="U56" s="81">
        <f>'MOE SSP Summary'!C56</f>
        <v>0</v>
      </c>
      <c r="V56" s="81">
        <f t="shared" si="7"/>
        <v>0</v>
      </c>
    </row>
  </sheetData>
  <mergeCells count="8">
    <mergeCell ref="A1:V1"/>
    <mergeCell ref="B2:D2"/>
    <mergeCell ref="E2:G2"/>
    <mergeCell ref="H2:J2"/>
    <mergeCell ref="K2:M2"/>
    <mergeCell ref="N2:P2"/>
    <mergeCell ref="Q2:S2"/>
    <mergeCell ref="T2:V2"/>
  </mergeCells>
  <pageMargins left="0.7" right="0.7" top="0.75" bottom="0.75" header="0.3" footer="0.3"/>
  <pageSetup scale="32"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pageSetUpPr fitToPage="1"/>
  </sheetPr>
  <dimension ref="A1:L56"/>
  <sheetViews>
    <sheetView workbookViewId="0">
      <selection activeCell="E2" sqref="E2:F2"/>
    </sheetView>
  </sheetViews>
  <sheetFormatPr defaultRowHeight="15"/>
  <cols>
    <col min="1" max="1" width="21" customWidth="1"/>
    <col min="2" max="10" width="18.42578125" customWidth="1"/>
  </cols>
  <sheetData>
    <row r="1" spans="1:12" ht="26.25" customHeight="1">
      <c r="A1" s="513" t="s">
        <v>269</v>
      </c>
      <c r="B1" s="514"/>
      <c r="C1" s="514"/>
      <c r="D1" s="514"/>
      <c r="E1" s="514"/>
      <c r="F1" s="514"/>
      <c r="G1" s="514"/>
      <c r="H1" s="514"/>
      <c r="I1" s="514"/>
      <c r="J1" s="514"/>
    </row>
    <row r="2" spans="1:12" ht="27.75" customHeight="1">
      <c r="A2" s="41"/>
      <c r="B2" s="400"/>
      <c r="C2" s="401"/>
      <c r="D2" s="67"/>
      <c r="E2" s="515" t="s">
        <v>265</v>
      </c>
      <c r="F2" s="516"/>
      <c r="G2" s="402"/>
      <c r="H2" s="43"/>
      <c r="I2" s="40"/>
      <c r="J2" s="40"/>
    </row>
    <row r="3" spans="1:12" ht="30.75">
      <c r="A3" s="2"/>
      <c r="B3" s="443" t="s">
        <v>270</v>
      </c>
      <c r="C3" s="228" t="s">
        <v>127</v>
      </c>
      <c r="D3" s="273" t="s">
        <v>266</v>
      </c>
      <c r="E3" s="517" t="s">
        <v>102</v>
      </c>
      <c r="F3" s="67" t="s">
        <v>103</v>
      </c>
      <c r="G3" s="403" t="s">
        <v>267</v>
      </c>
      <c r="H3" s="43" t="s">
        <v>310</v>
      </c>
      <c r="I3" s="470" t="s">
        <v>104</v>
      </c>
      <c r="J3" s="470" t="s">
        <v>105</v>
      </c>
    </row>
    <row r="4" spans="1:12" ht="39.75" customHeight="1">
      <c r="A4" s="40" t="s">
        <v>10</v>
      </c>
      <c r="B4" s="404" t="s">
        <v>309</v>
      </c>
      <c r="C4" s="469" t="s">
        <v>307</v>
      </c>
      <c r="D4" s="405" t="s">
        <v>308</v>
      </c>
      <c r="E4" s="518"/>
      <c r="F4" s="70"/>
      <c r="G4" s="406" t="s">
        <v>268</v>
      </c>
      <c r="H4" s="44" t="s">
        <v>311</v>
      </c>
      <c r="I4" s="407"/>
      <c r="J4" s="407"/>
    </row>
    <row r="5" spans="1:12">
      <c r="A5" s="73" t="s">
        <v>77</v>
      </c>
      <c r="B5" s="81">
        <f>'SFAG Summary'!B5+'Contingency Summary'!B5</f>
        <v>16850270008</v>
      </c>
      <c r="C5" s="81">
        <f>'SFAG Summary'!C5+'ECF Summary'!C5+'Supplemental Summary'!C5</f>
        <v>3962984408</v>
      </c>
      <c r="D5" s="276">
        <f>B5+C5</f>
        <v>20813254416</v>
      </c>
      <c r="E5" s="232">
        <f>'SFAG Summary'!E5+'Supplemental Summary'!E5</f>
        <v>1564877339</v>
      </c>
      <c r="F5" s="276">
        <f>'SFAG Summary'!F5+'Supplemental Summary'!F5</f>
        <v>1135445928</v>
      </c>
      <c r="G5" s="408">
        <f>D5-(E5+F5)</f>
        <v>18112931149</v>
      </c>
      <c r="H5" s="81">
        <f>'Total Federal Expenditures'!B5</f>
        <v>15183349454</v>
      </c>
      <c r="I5" s="81">
        <f>'SFAG Summary'!K5+'ECF Summary'!J5+'Supplemental Summary'!K5</f>
        <v>1074584456</v>
      </c>
      <c r="J5" s="81">
        <f>'SFAG Summary'!L5+'ECF Summary'!K5+'Supplemental Summary'!L5</f>
        <v>1854997239</v>
      </c>
      <c r="L5" t="str">
        <f>IF(G5-H5=I5+J5,"OK","ERROR")</f>
        <v>OK</v>
      </c>
    </row>
    <row r="6" spans="1:12">
      <c r="A6" s="80" t="s">
        <v>11</v>
      </c>
      <c r="B6" s="81">
        <f>'SFAG Summary'!B6+'Contingency Summary'!B6</f>
        <v>100653578</v>
      </c>
      <c r="C6" s="81">
        <f>'SFAG Summary'!C6+'ECF Summary'!C6+'Supplemental Summary'!C6</f>
        <v>27548125</v>
      </c>
      <c r="D6" s="276">
        <f t="shared" ref="D6:D56" si="0">B6+C6</f>
        <v>128201703</v>
      </c>
      <c r="E6" s="232">
        <f>'SFAG Summary'!E6+'Supplemental Summary'!E6</f>
        <v>3000000</v>
      </c>
      <c r="F6" s="276">
        <f>'SFAG Summary'!F6+'Supplemental Summary'!F6</f>
        <v>8964633</v>
      </c>
      <c r="G6" s="408">
        <f t="shared" ref="G6:G56" si="1">D6-(E6+F6)</f>
        <v>116237070</v>
      </c>
      <c r="H6" s="81">
        <f>'Total Federal Expenditures'!B6</f>
        <v>109737857</v>
      </c>
      <c r="I6" s="81">
        <f>'SFAG Summary'!K6+'ECF Summary'!J6+'Supplemental Summary'!K6</f>
        <v>6499213</v>
      </c>
      <c r="J6" s="81">
        <f>'SFAG Summary'!L6+'ECF Summary'!K6+'Supplemental Summary'!L6</f>
        <v>0</v>
      </c>
      <c r="L6" s="50"/>
    </row>
    <row r="7" spans="1:12">
      <c r="A7" s="80" t="s">
        <v>12</v>
      </c>
      <c r="B7" s="81">
        <f>'SFAG Summary'!B7+'Contingency Summary'!B7</f>
        <v>49816731</v>
      </c>
      <c r="C7" s="81">
        <f>'SFAG Summary'!C7+'ECF Summary'!C7+'Supplemental Summary'!C7</f>
        <v>71719515</v>
      </c>
      <c r="D7" s="276">
        <f t="shared" si="0"/>
        <v>121536246</v>
      </c>
      <c r="E7" s="232">
        <f>'SFAG Summary'!E7+'Supplemental Summary'!E7</f>
        <v>9963345</v>
      </c>
      <c r="F7" s="276">
        <f>'SFAG Summary'!F7+'Supplemental Summary'!F7</f>
        <v>4981673</v>
      </c>
      <c r="G7" s="408">
        <f t="shared" si="1"/>
        <v>106591228</v>
      </c>
      <c r="H7" s="81">
        <f>'Total Federal Expenditures'!B7</f>
        <v>28483329</v>
      </c>
      <c r="I7" s="81">
        <f>'SFAG Summary'!K7+'ECF Summary'!J7+'Supplemental Summary'!K7</f>
        <v>0</v>
      </c>
      <c r="J7" s="81">
        <f>'SFAG Summary'!L7+'ECF Summary'!K7+'Supplemental Summary'!L7</f>
        <v>78107899</v>
      </c>
      <c r="L7" s="50"/>
    </row>
    <row r="8" spans="1:12">
      <c r="A8" s="80" t="s">
        <v>13</v>
      </c>
      <c r="B8" s="81">
        <f>'SFAG Summary'!B8+'Contingency Summary'!B8</f>
        <v>225975066</v>
      </c>
      <c r="C8" s="81">
        <f>'SFAG Summary'!C8+'ECF Summary'!C8+'Supplemental Summary'!C8</f>
        <v>55224052</v>
      </c>
      <c r="D8" s="276">
        <f t="shared" si="0"/>
        <v>281199118</v>
      </c>
      <c r="E8" s="232">
        <f>'SFAG Summary'!E8+'Supplemental Summary'!E8</f>
        <v>0</v>
      </c>
      <c r="F8" s="276">
        <f>'SFAG Summary'!F8+'Supplemental Summary'!F8</f>
        <v>21596800</v>
      </c>
      <c r="G8" s="408">
        <f t="shared" si="1"/>
        <v>259602318</v>
      </c>
      <c r="H8" s="81">
        <f>'Total Federal Expenditures'!B8</f>
        <v>234417720</v>
      </c>
      <c r="I8" s="81">
        <f>'SFAG Summary'!K8+'ECF Summary'!J8+'Supplemental Summary'!K8</f>
        <v>0</v>
      </c>
      <c r="J8" s="81">
        <f>'SFAG Summary'!L8+'ECF Summary'!K8+'Supplemental Summary'!L8</f>
        <v>25184598</v>
      </c>
      <c r="L8" s="50"/>
    </row>
    <row r="9" spans="1:12">
      <c r="A9" s="80" t="s">
        <v>14</v>
      </c>
      <c r="B9" s="81">
        <f>'SFAG Summary'!B9+'Contingency Summary'!B9</f>
        <v>63683061</v>
      </c>
      <c r="C9" s="81">
        <f>'SFAG Summary'!C9+'ECF Summary'!C9+'Supplemental Summary'!C9</f>
        <v>65995068</v>
      </c>
      <c r="D9" s="276">
        <f t="shared" si="0"/>
        <v>129678129</v>
      </c>
      <c r="E9" s="232">
        <f>'SFAG Summary'!E9+'Supplemental Summary'!E9</f>
        <v>250000</v>
      </c>
      <c r="F9" s="276">
        <f>'SFAG Summary'!F9+'Supplemental Summary'!F9</f>
        <v>0</v>
      </c>
      <c r="G9" s="408">
        <f t="shared" si="1"/>
        <v>129428129</v>
      </c>
      <c r="H9" s="81">
        <f>'Total Federal Expenditures'!B9</f>
        <v>69485642</v>
      </c>
      <c r="I9" s="81">
        <f>'SFAG Summary'!K9+'ECF Summary'!J9+'Supplemental Summary'!K9</f>
        <v>0</v>
      </c>
      <c r="J9" s="81">
        <f>'SFAG Summary'!L9+'ECF Summary'!K9+'Supplemental Summary'!L9</f>
        <v>59942487</v>
      </c>
      <c r="L9" s="50"/>
    </row>
    <row r="10" spans="1:12">
      <c r="A10" s="80" t="s">
        <v>15</v>
      </c>
      <c r="B10" s="81">
        <f>'SFAG Summary'!B10+'Contingency Summary'!B10</f>
        <v>3659389581</v>
      </c>
      <c r="C10" s="81">
        <f>'SFAG Summary'!C10+'ECF Summary'!C10+'Supplemental Summary'!C10</f>
        <v>237716668</v>
      </c>
      <c r="D10" s="276">
        <f t="shared" si="0"/>
        <v>3897106249</v>
      </c>
      <c r="E10" s="232">
        <f>'SFAG Summary'!E10+'Supplemental Summary'!E10</f>
        <v>0</v>
      </c>
      <c r="F10" s="276">
        <f>'SFAG Summary'!F10+'Supplemental Summary'!F10</f>
        <v>340460690</v>
      </c>
      <c r="G10" s="408">
        <f t="shared" si="1"/>
        <v>3556645559</v>
      </c>
      <c r="H10" s="81">
        <f>'Total Federal Expenditures'!B10</f>
        <v>3457463001</v>
      </c>
      <c r="I10" s="81">
        <f>'SFAG Summary'!K10+'ECF Summary'!J10+'Supplemental Summary'!K10</f>
        <v>99182558</v>
      </c>
      <c r="J10" s="81">
        <f>'SFAG Summary'!L10+'ECF Summary'!K10+'Supplemental Summary'!L10</f>
        <v>0</v>
      </c>
      <c r="L10" s="50"/>
    </row>
    <row r="11" spans="1:12">
      <c r="A11" s="80" t="s">
        <v>16</v>
      </c>
      <c r="B11" s="81">
        <f>'SFAG Summary'!B11+'Contingency Summary'!B11</f>
        <v>151836102</v>
      </c>
      <c r="C11" s="81">
        <f>'SFAG Summary'!C11+'ECF Summary'!C11+'Supplemental Summary'!C11</f>
        <v>56703005</v>
      </c>
      <c r="D11" s="276">
        <f t="shared" si="0"/>
        <v>208539107</v>
      </c>
      <c r="E11" s="232">
        <f>'SFAG Summary'!E11+'Supplemental Summary'!E11</f>
        <v>10649849</v>
      </c>
      <c r="F11" s="276">
        <f>'SFAG Summary'!F11+'Supplemental Summary'!F11</f>
        <v>16216068</v>
      </c>
      <c r="G11" s="408">
        <f t="shared" si="1"/>
        <v>181673190</v>
      </c>
      <c r="H11" s="81">
        <f>'Total Federal Expenditures'!B11</f>
        <v>176073168</v>
      </c>
      <c r="I11" s="81">
        <f>'SFAG Summary'!K11+'ECF Summary'!J11+'Supplemental Summary'!K11</f>
        <v>0</v>
      </c>
      <c r="J11" s="81">
        <f>'SFAG Summary'!L11+'ECF Summary'!K11+'Supplemental Summary'!L11</f>
        <v>5600022</v>
      </c>
      <c r="L11" s="50"/>
    </row>
    <row r="12" spans="1:12">
      <c r="A12" s="80" t="s">
        <v>17</v>
      </c>
      <c r="B12" s="81">
        <f>'SFAG Summary'!B12+'Contingency Summary'!B12</f>
        <v>266788107</v>
      </c>
      <c r="C12" s="81">
        <f>'SFAG Summary'!C12+'ECF Summary'!C12+'Supplemental Summary'!C12</f>
        <v>12027758</v>
      </c>
      <c r="D12" s="276">
        <f t="shared" si="0"/>
        <v>278815865</v>
      </c>
      <c r="E12" s="232">
        <f>'SFAG Summary'!E12+'Supplemental Summary'!E12</f>
        <v>0</v>
      </c>
      <c r="F12" s="276">
        <f>'SFAG Summary'!F12+'Supplemental Summary'!F12</f>
        <v>26678810</v>
      </c>
      <c r="G12" s="408">
        <f t="shared" si="1"/>
        <v>252137055</v>
      </c>
      <c r="H12" s="81">
        <f>'Total Federal Expenditures'!B12</f>
        <v>245487055</v>
      </c>
      <c r="I12" s="81">
        <f>'SFAG Summary'!K12+'ECF Summary'!J12+'Supplemental Summary'!K12</f>
        <v>0</v>
      </c>
      <c r="J12" s="81">
        <f>'SFAG Summary'!L12+'ECF Summary'!K12+'Supplemental Summary'!L12</f>
        <v>6650000</v>
      </c>
      <c r="L12" s="50"/>
    </row>
    <row r="13" spans="1:12">
      <c r="A13" s="80" t="s">
        <v>18</v>
      </c>
      <c r="B13" s="81">
        <f>'SFAG Summary'!B13+'Contingency Summary'!B13</f>
        <v>33905530</v>
      </c>
      <c r="C13" s="81">
        <f>'SFAG Summary'!C13+'ECF Summary'!C13+'Supplemental Summary'!C13</f>
        <v>2728762</v>
      </c>
      <c r="D13" s="276">
        <f t="shared" si="0"/>
        <v>36634292</v>
      </c>
      <c r="E13" s="232">
        <f>'SFAG Summary'!E13+'Supplemental Summary'!E13</f>
        <v>-2293489</v>
      </c>
      <c r="F13" s="276">
        <f>'SFAG Summary'!F13+'Supplemental Summary'!F13</f>
        <v>-3229098</v>
      </c>
      <c r="G13" s="408">
        <f t="shared" si="1"/>
        <v>42156879</v>
      </c>
      <c r="H13" s="81">
        <f>'Total Federal Expenditures'!B13</f>
        <v>31612277</v>
      </c>
      <c r="I13" s="81">
        <f>'SFAG Summary'!K13+'ECF Summary'!J13+'Supplemental Summary'!K13</f>
        <v>0</v>
      </c>
      <c r="J13" s="81">
        <f>'SFAG Summary'!L13+'ECF Summary'!K13+'Supplemental Summary'!L13</f>
        <v>10544602</v>
      </c>
      <c r="L13" s="50"/>
    </row>
    <row r="14" spans="1:12">
      <c r="A14" s="80" t="s">
        <v>19</v>
      </c>
      <c r="B14" s="81">
        <f>'SFAG Summary'!B14+'Contingency Summary'!B14</f>
        <v>97240306</v>
      </c>
      <c r="C14" s="81">
        <f>'SFAG Summary'!C14+'ECF Summary'!C14+'Supplemental Summary'!C14</f>
        <v>60088677</v>
      </c>
      <c r="D14" s="276">
        <f t="shared" si="0"/>
        <v>157328983</v>
      </c>
      <c r="E14" s="232">
        <f>'SFAG Summary'!E14+'Supplemental Summary'!E14</f>
        <v>0</v>
      </c>
      <c r="F14" s="276">
        <f>'SFAG Summary'!F14+'Supplemental Summary'!F14</f>
        <v>3935917</v>
      </c>
      <c r="G14" s="408">
        <f t="shared" si="1"/>
        <v>153393066</v>
      </c>
      <c r="H14" s="81">
        <f>'Total Federal Expenditures'!B14</f>
        <v>107505423</v>
      </c>
      <c r="I14" s="81">
        <f>'SFAG Summary'!K14+'ECF Summary'!J14+'Supplemental Summary'!K14</f>
        <v>3245341</v>
      </c>
      <c r="J14" s="81">
        <f>'SFAG Summary'!L14+'ECF Summary'!K14+'Supplemental Summary'!L14</f>
        <v>42642302</v>
      </c>
      <c r="L14" s="50"/>
    </row>
    <row r="15" spans="1:12">
      <c r="A15" s="80" t="s">
        <v>20</v>
      </c>
      <c r="B15" s="81">
        <f>'SFAG Summary'!B15+'Contingency Summary'!B15</f>
        <v>602299471</v>
      </c>
      <c r="C15" s="81">
        <f>'SFAG Summary'!C15+'ECF Summary'!C15+'Supplemental Summary'!C15</f>
        <v>138801577</v>
      </c>
      <c r="D15" s="276">
        <f t="shared" si="0"/>
        <v>741101048</v>
      </c>
      <c r="E15" s="232">
        <f>'SFAG Summary'!E15+'Supplemental Summary'!E15</f>
        <v>118525559</v>
      </c>
      <c r="F15" s="276">
        <f>'SFAG Summary'!F15+'Supplemental Summary'!F15</f>
        <v>60229946</v>
      </c>
      <c r="G15" s="408">
        <f t="shared" si="1"/>
        <v>562345543</v>
      </c>
      <c r="H15" s="81">
        <f>'Total Federal Expenditures'!B15</f>
        <v>427834778</v>
      </c>
      <c r="I15" s="81">
        <f>'SFAG Summary'!K15+'ECF Summary'!J15+'Supplemental Summary'!K15</f>
        <v>25040217</v>
      </c>
      <c r="J15" s="81">
        <f>'SFAG Summary'!L15+'ECF Summary'!K15+'Supplemental Summary'!L15</f>
        <v>109470548</v>
      </c>
      <c r="L15" s="50"/>
    </row>
    <row r="16" spans="1:12">
      <c r="A16" s="80" t="s">
        <v>21</v>
      </c>
      <c r="B16" s="81">
        <f>'SFAG Summary'!B16+'Contingency Summary'!B16</f>
        <v>355405213</v>
      </c>
      <c r="C16" s="81">
        <f>'SFAG Summary'!C16+'ECF Summary'!C16+'Supplemental Summary'!C16</f>
        <v>140339070</v>
      </c>
      <c r="D16" s="276">
        <f t="shared" si="0"/>
        <v>495744283</v>
      </c>
      <c r="E16" s="232">
        <f>'SFAG Summary'!E16+'Supplemental Summary'!E16</f>
        <v>0</v>
      </c>
      <c r="F16" s="276">
        <f>'SFAG Summary'!F16+'Supplemental Summary'!F16</f>
        <v>0</v>
      </c>
      <c r="G16" s="408">
        <f t="shared" si="1"/>
        <v>495744283</v>
      </c>
      <c r="H16" s="81">
        <f>'Total Federal Expenditures'!B16</f>
        <v>388134240</v>
      </c>
      <c r="I16" s="81">
        <f>'SFAG Summary'!K16+'ECF Summary'!J16+'Supplemental Summary'!K16</f>
        <v>69277985</v>
      </c>
      <c r="J16" s="81">
        <f>'SFAG Summary'!L16+'ECF Summary'!K16+'Supplemental Summary'!L16</f>
        <v>38332058</v>
      </c>
      <c r="L16" s="50"/>
    </row>
    <row r="17" spans="1:12">
      <c r="A17" s="80" t="s">
        <v>22</v>
      </c>
      <c r="B17" s="81">
        <f>'SFAG Summary'!B17+'Contingency Summary'!B17</f>
        <v>103850027</v>
      </c>
      <c r="C17" s="81">
        <f>'SFAG Summary'!C17+'ECF Summary'!C17+'Supplemental Summary'!C17</f>
        <v>21862404</v>
      </c>
      <c r="D17" s="276">
        <f t="shared" si="0"/>
        <v>125712431</v>
      </c>
      <c r="E17" s="232">
        <f>'SFAG Summary'!E17+'Supplemental Summary'!E17</f>
        <v>15000000</v>
      </c>
      <c r="F17" s="276">
        <f>'SFAG Summary'!F17+'Supplemental Summary'!F17</f>
        <v>9890000</v>
      </c>
      <c r="G17" s="408">
        <f t="shared" si="1"/>
        <v>100822431</v>
      </c>
      <c r="H17" s="81">
        <f>'Total Federal Expenditures'!B17</f>
        <v>82230727</v>
      </c>
      <c r="I17" s="81">
        <f>'SFAG Summary'!K17+'ECF Summary'!J17+'Supplemental Summary'!K17</f>
        <v>11108683</v>
      </c>
      <c r="J17" s="81">
        <f>'SFAG Summary'!L17+'ECF Summary'!K17+'Supplemental Summary'!L17</f>
        <v>7483021</v>
      </c>
      <c r="L17" s="50"/>
    </row>
    <row r="18" spans="1:12">
      <c r="A18" s="80" t="s">
        <v>23</v>
      </c>
      <c r="B18" s="81">
        <f>'SFAG Summary'!B18+'Contingency Summary'!B18</f>
        <v>32726579</v>
      </c>
      <c r="C18" s="81">
        <f>'SFAG Summary'!C18+'ECF Summary'!C18+'Supplemental Summary'!C18</f>
        <v>20767339</v>
      </c>
      <c r="D18" s="276">
        <f t="shared" si="0"/>
        <v>53493918</v>
      </c>
      <c r="E18" s="232">
        <f>'SFAG Summary'!E18+'Supplemental Summary'!E18</f>
        <v>6545316</v>
      </c>
      <c r="F18" s="276">
        <f>'SFAG Summary'!F18+'Supplemental Summary'!F18</f>
        <v>3272658</v>
      </c>
      <c r="G18" s="408">
        <f t="shared" si="1"/>
        <v>43675944</v>
      </c>
      <c r="H18" s="81">
        <f>'Total Federal Expenditures'!B18</f>
        <v>12862685</v>
      </c>
      <c r="I18" s="81">
        <f>'SFAG Summary'!K18+'ECF Summary'!J18+'Supplemental Summary'!K18</f>
        <v>30813259</v>
      </c>
      <c r="J18" s="81">
        <f>'SFAG Summary'!L18+'ECF Summary'!K18+'Supplemental Summary'!L18</f>
        <v>0</v>
      </c>
      <c r="L18" s="50"/>
    </row>
    <row r="19" spans="1:12">
      <c r="A19" s="80" t="s">
        <v>24</v>
      </c>
      <c r="B19" s="81">
        <f>'SFAG Summary'!B19+'Contingency Summary'!B19</f>
        <v>585056960</v>
      </c>
      <c r="C19" s="81">
        <f>'SFAG Summary'!C19+'ECF Summary'!C19+'Supplemental Summary'!C19</f>
        <v>85583981</v>
      </c>
      <c r="D19" s="276">
        <f t="shared" si="0"/>
        <v>670640941</v>
      </c>
      <c r="E19" s="232">
        <f>'SFAG Summary'!E19+'Supplemental Summary'!E19</f>
        <v>0</v>
      </c>
      <c r="F19" s="276">
        <f>'SFAG Summary'!F19+'Supplemental Summary'!F19</f>
        <v>7915460</v>
      </c>
      <c r="G19" s="408">
        <f t="shared" si="1"/>
        <v>662725481</v>
      </c>
      <c r="H19" s="81">
        <f>'Total Federal Expenditures'!B19</f>
        <v>604847837</v>
      </c>
      <c r="I19" s="81">
        <f>'SFAG Summary'!K19+'ECF Summary'!J19+'Supplemental Summary'!K19</f>
        <v>0</v>
      </c>
      <c r="J19" s="81">
        <f>'SFAG Summary'!L19+'ECF Summary'!K19+'Supplemental Summary'!L19</f>
        <v>57877644</v>
      </c>
      <c r="L19" s="50"/>
    </row>
    <row r="20" spans="1:12">
      <c r="A20" s="80" t="s">
        <v>25</v>
      </c>
      <c r="B20" s="81">
        <f>'SFAG Summary'!B20+'Contingency Summary'!B20</f>
        <v>206799109</v>
      </c>
      <c r="C20" s="81">
        <f>'SFAG Summary'!C20+'ECF Summary'!C20+'Supplemental Summary'!C20</f>
        <v>86674424</v>
      </c>
      <c r="D20" s="276">
        <f t="shared" si="0"/>
        <v>293473533</v>
      </c>
      <c r="E20" s="232">
        <f>'SFAG Summary'!E20+'Supplemental Summary'!E20</f>
        <v>27158599</v>
      </c>
      <c r="F20" s="276">
        <f>'SFAG Summary'!F20+'Supplemental Summary'!F20</f>
        <v>0</v>
      </c>
      <c r="G20" s="408">
        <f t="shared" si="1"/>
        <v>266314934</v>
      </c>
      <c r="H20" s="81">
        <f>'Total Federal Expenditures'!B20</f>
        <v>135875967</v>
      </c>
      <c r="I20" s="81">
        <f>'SFAG Summary'!K20+'ECF Summary'!J20+'Supplemental Summary'!K20</f>
        <v>108773782</v>
      </c>
      <c r="J20" s="81">
        <f>'SFAG Summary'!L20+'ECF Summary'!K20+'Supplemental Summary'!L20</f>
        <v>21665185</v>
      </c>
      <c r="L20" s="50"/>
    </row>
    <row r="21" spans="1:12">
      <c r="A21" s="80" t="s">
        <v>26</v>
      </c>
      <c r="B21" s="81">
        <f>'SFAG Summary'!B21+'Contingency Summary'!B21</f>
        <v>131030394</v>
      </c>
      <c r="C21" s="81">
        <f>'SFAG Summary'!C21+'ECF Summary'!C21+'Supplemental Summary'!C21</f>
        <v>29314819</v>
      </c>
      <c r="D21" s="276">
        <f t="shared" si="0"/>
        <v>160345213</v>
      </c>
      <c r="E21" s="232">
        <f>'SFAG Summary'!E21+'Supplemental Summary'!E21</f>
        <v>22732687</v>
      </c>
      <c r="F21" s="276">
        <f>'SFAG Summary'!F21+'Supplemental Summary'!F21</f>
        <v>12962008</v>
      </c>
      <c r="G21" s="408">
        <f t="shared" si="1"/>
        <v>124650518</v>
      </c>
      <c r="H21" s="81">
        <f>'Total Federal Expenditures'!B21</f>
        <v>115876723</v>
      </c>
      <c r="I21" s="81">
        <f>'SFAG Summary'!K21+'ECF Summary'!J21+'Supplemental Summary'!K21</f>
        <v>3378938</v>
      </c>
      <c r="J21" s="81">
        <f>'SFAG Summary'!L21+'ECF Summary'!K21+'Supplemental Summary'!L21</f>
        <v>5394857</v>
      </c>
      <c r="L21" s="50"/>
    </row>
    <row r="22" spans="1:12">
      <c r="A22" s="80" t="s">
        <v>27</v>
      </c>
      <c r="B22" s="81">
        <f>'SFAG Summary'!B22+'Contingency Summary'!B22</f>
        <v>107027614</v>
      </c>
      <c r="C22" s="81">
        <f>'SFAG Summary'!C22+'ECF Summary'!C22+'Supplemental Summary'!C22</f>
        <v>22326723</v>
      </c>
      <c r="D22" s="276">
        <f t="shared" si="0"/>
        <v>129354337</v>
      </c>
      <c r="E22" s="232">
        <f>'SFAG Summary'!E22+'Supplemental Summary'!E22</f>
        <v>18371365</v>
      </c>
      <c r="F22" s="276">
        <f>'SFAG Summary'!F22+'Supplemental Summary'!F22</f>
        <v>10193106</v>
      </c>
      <c r="G22" s="408">
        <f t="shared" si="1"/>
        <v>100789866</v>
      </c>
      <c r="H22" s="81">
        <f>'Total Federal Expenditures'!B22</f>
        <v>90439375</v>
      </c>
      <c r="I22" s="81">
        <f>'SFAG Summary'!K22+'ECF Summary'!J22+'Supplemental Summary'!K22</f>
        <v>0</v>
      </c>
      <c r="J22" s="81">
        <f>'SFAG Summary'!L22+'ECF Summary'!K22+'Supplemental Summary'!L22</f>
        <v>10350491</v>
      </c>
      <c r="L22" s="50"/>
    </row>
    <row r="23" spans="1:12">
      <c r="A23" s="80" t="s">
        <v>28</v>
      </c>
      <c r="B23" s="81">
        <f>'SFAG Summary'!B23+'Contingency Summary'!B23</f>
        <v>181287669</v>
      </c>
      <c r="C23" s="81">
        <f>'SFAG Summary'!C23+'ECF Summary'!C23+'Supplemental Summary'!C23</f>
        <v>29994163</v>
      </c>
      <c r="D23" s="276">
        <f t="shared" si="0"/>
        <v>211281832</v>
      </c>
      <c r="E23" s="232">
        <f>'SFAG Summary'!E23+'Supplemental Summary'!E23</f>
        <v>13596575</v>
      </c>
      <c r="F23" s="276">
        <f>'SFAG Summary'!F23+'Supplemental Summary'!F23</f>
        <v>0</v>
      </c>
      <c r="G23" s="408">
        <f t="shared" si="1"/>
        <v>197685257</v>
      </c>
      <c r="H23" s="81">
        <f>'Total Federal Expenditures'!B23</f>
        <v>155000922</v>
      </c>
      <c r="I23" s="81">
        <f>'SFAG Summary'!K23+'ECF Summary'!J23+'Supplemental Summary'!K23</f>
        <v>34964183</v>
      </c>
      <c r="J23" s="81">
        <f>'SFAG Summary'!L23+'ECF Summary'!K23+'Supplemental Summary'!L23</f>
        <v>7720152</v>
      </c>
      <c r="L23" s="50"/>
    </row>
    <row r="24" spans="1:12">
      <c r="A24" s="80" t="s">
        <v>29</v>
      </c>
      <c r="B24" s="81">
        <f>'SFAG Summary'!B24+'Contingency Summary'!B24</f>
        <v>175235636</v>
      </c>
      <c r="C24" s="81">
        <f>'SFAG Summary'!C24+'ECF Summary'!C24+'Supplemental Summary'!C24</f>
        <v>99027653</v>
      </c>
      <c r="D24" s="276">
        <f t="shared" si="0"/>
        <v>274263289</v>
      </c>
      <c r="E24" s="232">
        <f>'SFAG Summary'!E24+'Supplemental Summary'!E24</f>
        <v>4406481</v>
      </c>
      <c r="F24" s="276">
        <f>'SFAG Summary'!F24+'Supplemental Summary'!F24</f>
        <v>16397199</v>
      </c>
      <c r="G24" s="408">
        <f t="shared" si="1"/>
        <v>253459609</v>
      </c>
      <c r="H24" s="81">
        <f>'Total Federal Expenditures'!B24</f>
        <v>212368302</v>
      </c>
      <c r="I24" s="81">
        <f>'SFAG Summary'!K24+'ECF Summary'!J24+'Supplemental Summary'!K24</f>
        <v>39602871</v>
      </c>
      <c r="J24" s="81">
        <f>'SFAG Summary'!L24+'ECF Summary'!K24+'Supplemental Summary'!L24</f>
        <v>1488436</v>
      </c>
      <c r="L24" s="50"/>
    </row>
    <row r="25" spans="1:12">
      <c r="A25" s="80" t="s">
        <v>30</v>
      </c>
      <c r="B25" s="81">
        <f>'SFAG Summary'!B25+'Contingency Summary'!B25</f>
        <v>78120889</v>
      </c>
      <c r="C25" s="81">
        <f>'SFAG Summary'!C25+'ECF Summary'!C25+'Supplemental Summary'!C25</f>
        <v>4604265</v>
      </c>
      <c r="D25" s="276">
        <f t="shared" si="0"/>
        <v>82725154</v>
      </c>
      <c r="E25" s="232">
        <f>'SFAG Summary'!E25+'Supplemental Summary'!E25</f>
        <v>0</v>
      </c>
      <c r="F25" s="276">
        <f>'SFAG Summary'!F25+'Supplemental Summary'!F25</f>
        <v>0</v>
      </c>
      <c r="G25" s="408">
        <f t="shared" si="1"/>
        <v>82725154</v>
      </c>
      <c r="H25" s="81">
        <f>'Total Federal Expenditures'!B25</f>
        <v>81396694</v>
      </c>
      <c r="I25" s="81">
        <f>'SFAG Summary'!K25+'ECF Summary'!J25+'Supplemental Summary'!K25</f>
        <v>0</v>
      </c>
      <c r="J25" s="81">
        <f>'SFAG Summary'!L25+'ECF Summary'!K25+'Supplemental Summary'!L25</f>
        <v>1328460</v>
      </c>
      <c r="L25" s="50"/>
    </row>
    <row r="26" spans="1:12">
      <c r="A26" s="80" t="s">
        <v>31</v>
      </c>
      <c r="B26" s="81">
        <f>'SFAG Summary'!B26+'Contingency Summary'!B26</f>
        <v>240552935</v>
      </c>
      <c r="C26" s="81">
        <f>'SFAG Summary'!C26+'ECF Summary'!C26+'Supplemental Summary'!C26</f>
        <v>12804554</v>
      </c>
      <c r="D26" s="276">
        <f t="shared" si="0"/>
        <v>253357489</v>
      </c>
      <c r="E26" s="232">
        <f>'SFAG Summary'!E26+'Supplemental Summary'!E26</f>
        <v>10285667</v>
      </c>
      <c r="F26" s="276">
        <f>'SFAG Summary'!F26+'Supplemental Summary'!F26</f>
        <v>22909803</v>
      </c>
      <c r="G26" s="408">
        <f t="shared" si="1"/>
        <v>220162019</v>
      </c>
      <c r="H26" s="81">
        <f>'Total Federal Expenditures'!B26</f>
        <v>220162019</v>
      </c>
      <c r="I26" s="81">
        <f>'SFAG Summary'!K26+'ECF Summary'!J26+'Supplemental Summary'!K26</f>
        <v>0</v>
      </c>
      <c r="J26" s="81">
        <f>'SFAG Summary'!L26+'ECF Summary'!K26+'Supplemental Summary'!L26</f>
        <v>0</v>
      </c>
      <c r="L26" s="50"/>
    </row>
    <row r="27" spans="1:12">
      <c r="A27" s="80" t="s">
        <v>32</v>
      </c>
      <c r="B27" s="81">
        <f>'SFAG Summary'!B27+'Contingency Summary'!B27</f>
        <v>482339671</v>
      </c>
      <c r="C27" s="81">
        <f>'SFAG Summary'!C27+'ECF Summary'!C27+'Supplemental Summary'!C27</f>
        <v>0</v>
      </c>
      <c r="D27" s="276">
        <f t="shared" si="0"/>
        <v>482339671</v>
      </c>
      <c r="E27" s="232">
        <f>'SFAG Summary'!E27+'Supplemental Summary'!E27</f>
        <v>91874224</v>
      </c>
      <c r="F27" s="276">
        <f>'SFAG Summary'!F27+'Supplemental Summary'!F27</f>
        <v>45937113</v>
      </c>
      <c r="G27" s="408">
        <f t="shared" si="1"/>
        <v>344528334</v>
      </c>
      <c r="H27" s="81">
        <f>'Total Federal Expenditures'!B27</f>
        <v>344528334</v>
      </c>
      <c r="I27" s="81">
        <f>'SFAG Summary'!K27+'ECF Summary'!J27+'Supplemental Summary'!K27</f>
        <v>0</v>
      </c>
      <c r="J27" s="81">
        <f>'SFAG Summary'!L27+'ECF Summary'!K27+'Supplemental Summary'!L27</f>
        <v>0</v>
      </c>
      <c r="L27" s="50"/>
    </row>
    <row r="28" spans="1:12">
      <c r="A28" s="80" t="s">
        <v>33</v>
      </c>
      <c r="B28" s="81">
        <f>'SFAG Summary'!B28+'Contingency Summary'!B28</f>
        <v>814120502</v>
      </c>
      <c r="C28" s="81">
        <f>'SFAG Summary'!C28+'ECF Summary'!C28+'Supplemental Summary'!C28</f>
        <v>88796310</v>
      </c>
      <c r="D28" s="276">
        <f t="shared" si="0"/>
        <v>902916812</v>
      </c>
      <c r="E28" s="232">
        <f>'SFAG Summary'!E28+'Supplemental Summary'!E28</f>
        <v>0</v>
      </c>
      <c r="F28" s="276">
        <f>'SFAG Summary'!F28+'Supplemental Summary'!F28</f>
        <v>77535285</v>
      </c>
      <c r="G28" s="408">
        <f t="shared" si="1"/>
        <v>825381527</v>
      </c>
      <c r="H28" s="81">
        <f>'Total Federal Expenditures'!B28</f>
        <v>665119842</v>
      </c>
      <c r="I28" s="81">
        <f>'SFAG Summary'!K28+'ECF Summary'!J28+'Supplemental Summary'!K28</f>
        <v>0</v>
      </c>
      <c r="J28" s="81">
        <f>'SFAG Summary'!L28+'ECF Summary'!K28+'Supplemental Summary'!L28</f>
        <v>160261685</v>
      </c>
      <c r="L28" s="50"/>
    </row>
    <row r="29" spans="1:12">
      <c r="A29" s="80" t="s">
        <v>34</v>
      </c>
      <c r="B29" s="81">
        <f>'SFAG Summary'!B29+'Contingency Summary'!B29</f>
        <v>263434070</v>
      </c>
      <c r="C29" s="81">
        <f>'SFAG Summary'!C29+'ECF Summary'!C29+'Supplemental Summary'!C29</f>
        <v>122128961</v>
      </c>
      <c r="D29" s="276">
        <f t="shared" si="0"/>
        <v>385563031</v>
      </c>
      <c r="E29" s="232">
        <f>'SFAG Summary'!E29+'Supplemental Summary'!E29</f>
        <v>44083000</v>
      </c>
      <c r="F29" s="276">
        <f>'SFAG Summary'!F29+'Supplemental Summary'!F29</f>
        <v>4790000</v>
      </c>
      <c r="G29" s="408">
        <f t="shared" si="1"/>
        <v>336690031</v>
      </c>
      <c r="H29" s="81">
        <f>'Total Federal Expenditures'!B29</f>
        <v>200744630</v>
      </c>
      <c r="I29" s="81">
        <f>'SFAG Summary'!K29+'ECF Summary'!J29+'Supplemental Summary'!K29</f>
        <v>15250396</v>
      </c>
      <c r="J29" s="81">
        <f>'SFAG Summary'!L29+'ECF Summary'!K29+'Supplemental Summary'!L29</f>
        <v>120695005</v>
      </c>
      <c r="L29" s="50"/>
    </row>
    <row r="30" spans="1:12">
      <c r="A30" s="80" t="s">
        <v>35</v>
      </c>
      <c r="B30" s="81">
        <f>'SFAG Summary'!B30+'Contingency Summary'!B30</f>
        <v>92744827</v>
      </c>
      <c r="C30" s="81">
        <f>'SFAG Summary'!C30+'ECF Summary'!C30+'Supplemental Summary'!C30</f>
        <v>39509858</v>
      </c>
      <c r="D30" s="276">
        <f t="shared" si="0"/>
        <v>132254685</v>
      </c>
      <c r="E30" s="232">
        <f>'SFAG Summary'!E30+'Supplemental Summary'!E30</f>
        <v>18548965</v>
      </c>
      <c r="F30" s="276">
        <f>'SFAG Summary'!F30+'Supplemental Summary'!F30</f>
        <v>9274483</v>
      </c>
      <c r="G30" s="408">
        <f t="shared" si="1"/>
        <v>104431237</v>
      </c>
      <c r="H30" s="81">
        <f>'Total Federal Expenditures'!B30</f>
        <v>88117247</v>
      </c>
      <c r="I30" s="81">
        <f>'SFAG Summary'!K30+'ECF Summary'!J30+'Supplemental Summary'!K30</f>
        <v>7424666</v>
      </c>
      <c r="J30" s="81">
        <f>'SFAG Summary'!L30+'ECF Summary'!K30+'Supplemental Summary'!L30</f>
        <v>8889324</v>
      </c>
      <c r="L30" s="50"/>
    </row>
    <row r="31" spans="1:12">
      <c r="A31" s="80" t="s">
        <v>36</v>
      </c>
      <c r="B31" s="81">
        <f>'SFAG Summary'!B31+'Contingency Summary'!B31</f>
        <v>217051740</v>
      </c>
      <c r="C31" s="81">
        <f>'SFAG Summary'!C31+'ECF Summary'!C31+'Supplemental Summary'!C31</f>
        <v>26504764</v>
      </c>
      <c r="D31" s="276">
        <f t="shared" si="0"/>
        <v>243556504</v>
      </c>
      <c r="E31" s="232">
        <f>'SFAG Summary'!E31+'Supplemental Summary'!E31</f>
        <v>23000000</v>
      </c>
      <c r="F31" s="276">
        <f>'SFAG Summary'!F31+'Supplemental Summary'!F31</f>
        <v>21701176</v>
      </c>
      <c r="G31" s="408">
        <f t="shared" si="1"/>
        <v>198855328</v>
      </c>
      <c r="H31" s="81">
        <f>'Total Federal Expenditures'!B31</f>
        <v>190385828</v>
      </c>
      <c r="I31" s="81">
        <f>'SFAG Summary'!K31+'ECF Summary'!J31+'Supplemental Summary'!K31</f>
        <v>4750121</v>
      </c>
      <c r="J31" s="81">
        <f>'SFAG Summary'!L31+'ECF Summary'!K31+'Supplemental Summary'!L31</f>
        <v>3719379</v>
      </c>
      <c r="L31" s="50"/>
    </row>
    <row r="32" spans="1:12">
      <c r="A32" s="80" t="s">
        <v>37</v>
      </c>
      <c r="B32" s="81">
        <f>'SFAG Summary'!B32+'Contingency Summary'!B32</f>
        <v>38788416</v>
      </c>
      <c r="C32" s="81">
        <f>'SFAG Summary'!C32+'ECF Summary'!C32+'Supplemental Summary'!C32</f>
        <v>50663505</v>
      </c>
      <c r="D32" s="276">
        <f t="shared" si="0"/>
        <v>89451921</v>
      </c>
      <c r="E32" s="232">
        <f>'SFAG Summary'!E32+'Supplemental Summary'!E32</f>
        <v>8840374</v>
      </c>
      <c r="F32" s="276">
        <f>'SFAG Summary'!F32+'Supplemental Summary'!F32</f>
        <v>1998226</v>
      </c>
      <c r="G32" s="408">
        <f t="shared" si="1"/>
        <v>78613321</v>
      </c>
      <c r="H32" s="81">
        <f>'Total Federal Expenditures'!B32</f>
        <v>29921743</v>
      </c>
      <c r="I32" s="81">
        <f>'SFAG Summary'!K32+'ECF Summary'!J32+'Supplemental Summary'!K32</f>
        <v>450000</v>
      </c>
      <c r="J32" s="81">
        <f>'SFAG Summary'!L32+'ECF Summary'!K32+'Supplemental Summary'!L32</f>
        <v>48241578</v>
      </c>
      <c r="L32" s="50"/>
    </row>
    <row r="33" spans="1:12">
      <c r="A33" s="80" t="s">
        <v>38</v>
      </c>
      <c r="B33" s="81">
        <f>'SFAG Summary'!B33+'Contingency Summary'!B33</f>
        <v>57513601</v>
      </c>
      <c r="C33" s="81">
        <f>'SFAG Summary'!C33+'ECF Summary'!C33+'Supplemental Summary'!C33</f>
        <v>65820171</v>
      </c>
      <c r="D33" s="276">
        <f t="shared" si="0"/>
        <v>123333772</v>
      </c>
      <c r="E33" s="232">
        <f>'SFAG Summary'!E33+'Supplemental Summary'!E33</f>
        <v>17000000</v>
      </c>
      <c r="F33" s="276">
        <f>'SFAG Summary'!F33+'Supplemental Summary'!F33</f>
        <v>0</v>
      </c>
      <c r="G33" s="408">
        <f t="shared" si="1"/>
        <v>106333772</v>
      </c>
      <c r="H33" s="81">
        <f>'Total Federal Expenditures'!B33</f>
        <v>52858929</v>
      </c>
      <c r="I33" s="81">
        <f>'SFAG Summary'!K33+'ECF Summary'!J33+'Supplemental Summary'!K33</f>
        <v>233112</v>
      </c>
      <c r="J33" s="81">
        <f>'SFAG Summary'!L33+'ECF Summary'!K33+'Supplemental Summary'!L33</f>
        <v>53241731</v>
      </c>
      <c r="L33" s="50"/>
    </row>
    <row r="34" spans="1:12">
      <c r="A34" s="80" t="s">
        <v>39</v>
      </c>
      <c r="B34" s="81">
        <f>'SFAG Summary'!B34+'Contingency Summary'!B34</f>
        <v>48572689</v>
      </c>
      <c r="C34" s="81">
        <f>'SFAG Summary'!C34+'ECF Summary'!C34+'Supplemental Summary'!C34</f>
        <v>18861147</v>
      </c>
      <c r="D34" s="276">
        <f t="shared" si="0"/>
        <v>67433836</v>
      </c>
      <c r="E34" s="232">
        <f>'SFAG Summary'!E34+'Supplemental Summary'!E34</f>
        <v>0</v>
      </c>
      <c r="F34" s="276">
        <f>'SFAG Summary'!F34+'Supplemental Summary'!F34</f>
        <v>754063</v>
      </c>
      <c r="G34" s="408">
        <f t="shared" si="1"/>
        <v>66679773</v>
      </c>
      <c r="H34" s="81">
        <f>'Total Federal Expenditures'!B34</f>
        <v>55652188</v>
      </c>
      <c r="I34" s="81">
        <f>'SFAG Summary'!K34+'ECF Summary'!J34+'Supplemental Summary'!K34</f>
        <v>0</v>
      </c>
      <c r="J34" s="81">
        <f>'SFAG Summary'!L34+'ECF Summary'!K34+'Supplemental Summary'!L34</f>
        <v>11027585</v>
      </c>
      <c r="L34" s="50"/>
    </row>
    <row r="35" spans="1:12">
      <c r="A35" s="80" t="s">
        <v>40</v>
      </c>
      <c r="B35" s="81">
        <f>'SFAG Summary'!B35+'Contingency Summary'!B35</f>
        <v>38521261</v>
      </c>
      <c r="C35" s="81">
        <f>'SFAG Summary'!C35+'ECF Summary'!C35+'Supplemental Summary'!C35</f>
        <v>11504410</v>
      </c>
      <c r="D35" s="276">
        <f t="shared" si="0"/>
        <v>50025671</v>
      </c>
      <c r="E35" s="232">
        <f>'SFAG Summary'!E35+'Supplemental Summary'!E35</f>
        <v>1863063</v>
      </c>
      <c r="F35" s="276">
        <f>'SFAG Summary'!F35+'Supplemental Summary'!F35</f>
        <v>936937</v>
      </c>
      <c r="G35" s="408">
        <f t="shared" si="1"/>
        <v>47225671</v>
      </c>
      <c r="H35" s="81">
        <f>'Total Federal Expenditures'!B35</f>
        <v>40429955</v>
      </c>
      <c r="I35" s="81">
        <f>'SFAG Summary'!K35+'ECF Summary'!J35+'Supplemental Summary'!K35</f>
        <v>0</v>
      </c>
      <c r="J35" s="81">
        <f>'SFAG Summary'!L35+'ECF Summary'!K35+'Supplemental Summary'!L35</f>
        <v>6795716</v>
      </c>
      <c r="L35" s="50"/>
    </row>
    <row r="36" spans="1:12">
      <c r="A36" s="80" t="s">
        <v>41</v>
      </c>
      <c r="B36" s="81">
        <f>'SFAG Summary'!B36+'Contingency Summary'!B36</f>
        <v>424236565</v>
      </c>
      <c r="C36" s="81">
        <f>'SFAG Summary'!C36+'ECF Summary'!C36+'Supplemental Summary'!C36</f>
        <v>52051381</v>
      </c>
      <c r="D36" s="276">
        <f t="shared" si="0"/>
        <v>476287946</v>
      </c>
      <c r="E36" s="232">
        <f>'SFAG Summary'!E36+'Supplemental Summary'!E36</f>
        <v>72508565</v>
      </c>
      <c r="F36" s="276">
        <f>'SFAG Summary'!F36+'Supplemental Summary'!F36</f>
        <v>16938000</v>
      </c>
      <c r="G36" s="408">
        <f t="shared" si="1"/>
        <v>386841381</v>
      </c>
      <c r="H36" s="81">
        <f>'Total Federal Expenditures'!B36</f>
        <v>303902545</v>
      </c>
      <c r="I36" s="81">
        <f>'SFAG Summary'!K36+'ECF Summary'!J36+'Supplemental Summary'!K36</f>
        <v>60070558</v>
      </c>
      <c r="J36" s="81">
        <f>'SFAG Summary'!L36+'ECF Summary'!K36+'Supplemental Summary'!L36</f>
        <v>22868278</v>
      </c>
      <c r="L36" s="50"/>
    </row>
    <row r="37" spans="1:12">
      <c r="A37" s="80" t="s">
        <v>42</v>
      </c>
      <c r="B37" s="81">
        <f>'SFAG Summary'!B37+'Contingency Summary'!B37</f>
        <v>120441991</v>
      </c>
      <c r="C37" s="81">
        <f>'SFAG Summary'!C37+'ECF Summary'!C37+'Supplemental Summary'!C37</f>
        <v>19626989</v>
      </c>
      <c r="D37" s="276">
        <f t="shared" si="0"/>
        <v>140068980</v>
      </c>
      <c r="E37" s="232">
        <f>'SFAG Summary'!E37+'Supplemental Summary'!E37</f>
        <v>25094538</v>
      </c>
      <c r="F37" s="276">
        <f>'SFAG Summary'!F37+'Supplemental Summary'!F37</f>
        <v>0</v>
      </c>
      <c r="G37" s="408">
        <f t="shared" si="1"/>
        <v>114974442</v>
      </c>
      <c r="H37" s="81">
        <f>'Total Federal Expenditures'!B37</f>
        <v>101440053</v>
      </c>
      <c r="I37" s="81">
        <f>'SFAG Summary'!K37+'ECF Summary'!J37+'Supplemental Summary'!K37</f>
        <v>13534389</v>
      </c>
      <c r="J37" s="81">
        <f>'SFAG Summary'!L37+'ECF Summary'!K37+'Supplemental Summary'!L37</f>
        <v>0</v>
      </c>
      <c r="L37" s="50"/>
    </row>
    <row r="38" spans="1:12">
      <c r="A38" s="80" t="s">
        <v>43</v>
      </c>
      <c r="B38" s="81">
        <f>'SFAG Summary'!B38+'Contingency Summary'!B38</f>
        <v>2565077132</v>
      </c>
      <c r="C38" s="81">
        <f>'SFAG Summary'!C38+'ECF Summary'!C38+'Supplemental Summary'!C38</f>
        <v>857900323</v>
      </c>
      <c r="D38" s="276">
        <f t="shared" si="0"/>
        <v>3422977455</v>
      </c>
      <c r="E38" s="232">
        <f>'SFAG Summary'!E38+'Supplemental Summary'!E38</f>
        <v>466044900</v>
      </c>
      <c r="F38" s="276">
        <f>'SFAG Summary'!F38+'Supplemental Summary'!F38</f>
        <v>192797333</v>
      </c>
      <c r="G38" s="408">
        <f t="shared" si="1"/>
        <v>2764135222</v>
      </c>
      <c r="H38" s="81">
        <f>'Total Federal Expenditures'!B38</f>
        <v>2245285831</v>
      </c>
      <c r="I38" s="81">
        <f>'SFAG Summary'!K38+'ECF Summary'!J38+'Supplemental Summary'!K38</f>
        <v>186460564</v>
      </c>
      <c r="J38" s="81">
        <f>'SFAG Summary'!L38+'ECF Summary'!K38+'Supplemental Summary'!L38</f>
        <v>332388827</v>
      </c>
      <c r="L38" s="50"/>
    </row>
    <row r="39" spans="1:12">
      <c r="A39" s="80" t="s">
        <v>44</v>
      </c>
      <c r="B39" s="81">
        <f>'SFAG Summary'!B39+'Contingency Summary'!B39</f>
        <v>341223346</v>
      </c>
      <c r="C39" s="81">
        <f>'SFAG Summary'!C39+'ECF Summary'!C39+'Supplemental Summary'!C39</f>
        <v>286841077</v>
      </c>
      <c r="D39" s="276">
        <f t="shared" si="0"/>
        <v>628064423</v>
      </c>
      <c r="E39" s="232">
        <f>'SFAG Summary'!E39+'Supplemental Summary'!E39</f>
        <v>85797329</v>
      </c>
      <c r="F39" s="276">
        <f>'SFAG Summary'!F39+'Supplemental Summary'!F39</f>
        <v>10311313</v>
      </c>
      <c r="G39" s="408">
        <f t="shared" si="1"/>
        <v>531955781</v>
      </c>
      <c r="H39" s="81">
        <f>'Total Federal Expenditures'!B39</f>
        <v>314087897</v>
      </c>
      <c r="I39" s="81">
        <f>'SFAG Summary'!K39+'ECF Summary'!J39+'Supplemental Summary'!K39</f>
        <v>214350233</v>
      </c>
      <c r="J39" s="81">
        <f>'SFAG Summary'!L39+'ECF Summary'!K39+'Supplemental Summary'!L39</f>
        <v>3517651</v>
      </c>
      <c r="L39" s="50"/>
    </row>
    <row r="40" spans="1:12">
      <c r="A40" s="80" t="s">
        <v>45</v>
      </c>
      <c r="B40" s="81">
        <f>'SFAG Summary'!B40+'Contingency Summary'!B40</f>
        <v>26399809</v>
      </c>
      <c r="C40" s="81">
        <f>'SFAG Summary'!C40+'ECF Summary'!C40+'Supplemental Summary'!C40</f>
        <v>20009310</v>
      </c>
      <c r="D40" s="276">
        <f t="shared" si="0"/>
        <v>46409119</v>
      </c>
      <c r="E40" s="232">
        <f>'SFAG Summary'!E40+'Supplemental Summary'!E40</f>
        <v>0</v>
      </c>
      <c r="F40" s="276">
        <f>'SFAG Summary'!F40+'Supplemental Summary'!F40</f>
        <v>0</v>
      </c>
      <c r="G40" s="408">
        <f t="shared" si="1"/>
        <v>46409119</v>
      </c>
      <c r="H40" s="81">
        <f>'Total Federal Expenditures'!B40</f>
        <v>25861453</v>
      </c>
      <c r="I40" s="81">
        <f>'SFAG Summary'!K40+'ECF Summary'!J40+'Supplemental Summary'!K40</f>
        <v>4406929</v>
      </c>
      <c r="J40" s="81">
        <f>'SFAG Summary'!L40+'ECF Summary'!K40+'Supplemental Summary'!L40</f>
        <v>16140737</v>
      </c>
      <c r="L40" s="50"/>
    </row>
    <row r="41" spans="1:12">
      <c r="A41" s="80" t="s">
        <v>46</v>
      </c>
      <c r="B41" s="81">
        <f>'SFAG Summary'!B41+'Contingency Summary'!B41</f>
        <v>727968260</v>
      </c>
      <c r="C41" s="81">
        <f>'SFAG Summary'!C41+'ECF Summary'!C41+'Supplemental Summary'!C41</f>
        <v>66928931</v>
      </c>
      <c r="D41" s="276">
        <f t="shared" si="0"/>
        <v>794897191</v>
      </c>
      <c r="E41" s="232">
        <f>'SFAG Summary'!E41+'Supplemental Summary'!E41</f>
        <v>0</v>
      </c>
      <c r="F41" s="276">
        <f>'SFAG Summary'!F41+'Supplemental Summary'!F41</f>
        <v>43260642</v>
      </c>
      <c r="G41" s="408">
        <f t="shared" si="1"/>
        <v>751636549</v>
      </c>
      <c r="H41" s="81">
        <f>'Total Federal Expenditures'!B41</f>
        <v>718061644</v>
      </c>
      <c r="I41" s="81">
        <f>'SFAG Summary'!K41+'ECF Summary'!J41+'Supplemental Summary'!K41</f>
        <v>31915625</v>
      </c>
      <c r="J41" s="81">
        <f>'SFAG Summary'!L41+'ECF Summary'!K41+'Supplemental Summary'!L41</f>
        <v>1659280</v>
      </c>
      <c r="L41" s="50"/>
    </row>
    <row r="42" spans="1:12">
      <c r="A42" s="80" t="s">
        <v>47</v>
      </c>
      <c r="B42" s="81">
        <f>'SFAG Summary'!B42+'Contingency Summary'!B42</f>
        <v>145281442</v>
      </c>
      <c r="C42" s="81">
        <f>'SFAG Summary'!C42+'ECF Summary'!C42+'Supplemental Summary'!C42</f>
        <v>51227524</v>
      </c>
      <c r="D42" s="276">
        <f t="shared" si="0"/>
        <v>196508966</v>
      </c>
      <c r="E42" s="232">
        <f>'SFAG Summary'!E42+'Supplemental Summary'!E42</f>
        <v>29056288</v>
      </c>
      <c r="F42" s="276">
        <f>'SFAG Summary'!F42+'Supplemental Summary'!F42</f>
        <v>14528144</v>
      </c>
      <c r="G42" s="408">
        <f t="shared" si="1"/>
        <v>152924534</v>
      </c>
      <c r="H42" s="81">
        <f>'Total Federal Expenditures'!B42</f>
        <v>112513400</v>
      </c>
      <c r="I42" s="81">
        <f>'SFAG Summary'!K42+'ECF Summary'!J42+'Supplemental Summary'!K42</f>
        <v>33658530</v>
      </c>
      <c r="J42" s="81">
        <f>'SFAG Summary'!L42+'ECF Summary'!K42+'Supplemental Summary'!L42</f>
        <v>6752604</v>
      </c>
      <c r="L42" s="50"/>
    </row>
    <row r="43" spans="1:12">
      <c r="A43" s="80" t="s">
        <v>48</v>
      </c>
      <c r="B43" s="81">
        <f>'SFAG Summary'!B43+'Contingency Summary'!B43</f>
        <v>175138560</v>
      </c>
      <c r="C43" s="81">
        <f>'SFAG Summary'!C43+'ECF Summary'!C43+'Supplemental Summary'!C43</f>
        <v>0</v>
      </c>
      <c r="D43" s="276">
        <f t="shared" si="0"/>
        <v>175138560</v>
      </c>
      <c r="E43" s="232">
        <f>'SFAG Summary'!E43+'Supplemental Summary'!E43</f>
        <v>0</v>
      </c>
      <c r="F43" s="276">
        <f>'SFAG Summary'!F43+'Supplemental Summary'!F43</f>
        <v>0</v>
      </c>
      <c r="G43" s="408">
        <f t="shared" si="1"/>
        <v>175138560</v>
      </c>
      <c r="H43" s="81">
        <f>'Total Federal Expenditures'!B43</f>
        <v>175138560</v>
      </c>
      <c r="I43" s="81">
        <f>'SFAG Summary'!K43+'ECF Summary'!J43+'Supplemental Summary'!K43</f>
        <v>0</v>
      </c>
      <c r="J43" s="81">
        <f>'SFAG Summary'!L43+'ECF Summary'!K43+'Supplemental Summary'!L43</f>
        <v>0</v>
      </c>
      <c r="L43" s="50"/>
    </row>
    <row r="44" spans="1:12">
      <c r="A44" s="80" t="s">
        <v>49</v>
      </c>
      <c r="B44" s="81">
        <f>'SFAG Summary'!B44+'Contingency Summary'!B44</f>
        <v>719499305</v>
      </c>
      <c r="C44" s="81">
        <f>'SFAG Summary'!C44+'ECF Summary'!C44+'Supplemental Summary'!C44</f>
        <v>232724040</v>
      </c>
      <c r="D44" s="276">
        <f t="shared" si="0"/>
        <v>952223345</v>
      </c>
      <c r="E44" s="232">
        <f>'SFAG Summary'!E44+'Supplemental Summary'!E44</f>
        <v>158286000</v>
      </c>
      <c r="F44" s="276">
        <f>'SFAG Summary'!F44+'Supplemental Summary'!F44</f>
        <v>30977000</v>
      </c>
      <c r="G44" s="408">
        <f t="shared" si="1"/>
        <v>762960345</v>
      </c>
      <c r="H44" s="81">
        <f>'Total Federal Expenditures'!B44</f>
        <v>525208208</v>
      </c>
      <c r="I44" s="81">
        <f>'SFAG Summary'!K44+'ECF Summary'!J44+'Supplemental Summary'!K44</f>
        <v>49595662</v>
      </c>
      <c r="J44" s="81">
        <f>'SFAG Summary'!L44+'ECF Summary'!K44+'Supplemental Summary'!L44</f>
        <v>188156475</v>
      </c>
      <c r="L44" s="50"/>
    </row>
    <row r="45" spans="1:12">
      <c r="A45" s="80" t="s">
        <v>50</v>
      </c>
      <c r="B45" s="81">
        <f>'SFAG Summary'!B45+'Contingency Summary'!B45</f>
        <v>95021587</v>
      </c>
      <c r="C45" s="81">
        <f>'SFAG Summary'!C45+'ECF Summary'!C45+'Supplemental Summary'!C45</f>
        <v>14393671</v>
      </c>
      <c r="D45" s="276">
        <f t="shared" si="0"/>
        <v>109415258</v>
      </c>
      <c r="E45" s="232">
        <f>'SFAG Summary'!E45+'Supplemental Summary'!E45</f>
        <v>11792679</v>
      </c>
      <c r="F45" s="276">
        <f>'SFAG Summary'!F45+'Supplemental Summary'!F45</f>
        <v>7557672</v>
      </c>
      <c r="G45" s="408">
        <f t="shared" si="1"/>
        <v>90064907</v>
      </c>
      <c r="H45" s="81">
        <f>'Total Federal Expenditures'!B45</f>
        <v>75331611</v>
      </c>
      <c r="I45" s="81">
        <f>'SFAG Summary'!K45+'ECF Summary'!J45+'Supplemental Summary'!K45</f>
        <v>12812175</v>
      </c>
      <c r="J45" s="81">
        <f>'SFAG Summary'!L45+'ECF Summary'!K45+'Supplemental Summary'!L45</f>
        <v>1921121</v>
      </c>
      <c r="L45" s="50"/>
    </row>
    <row r="46" spans="1:12">
      <c r="A46" s="80" t="s">
        <v>51</v>
      </c>
      <c r="B46" s="81">
        <f>'SFAG Summary'!B46+'Contingency Summary'!B46</f>
        <v>104966214</v>
      </c>
      <c r="C46" s="81">
        <f>'SFAG Summary'!C46+'ECF Summary'!C46+'Supplemental Summary'!C46</f>
        <v>0</v>
      </c>
      <c r="D46" s="276">
        <f t="shared" si="0"/>
        <v>104966214</v>
      </c>
      <c r="E46" s="232">
        <f>'SFAG Summary'!E46+'Supplemental Summary'!E46</f>
        <v>0</v>
      </c>
      <c r="F46" s="276">
        <f>'SFAG Summary'!F46+'Supplemental Summary'!F46</f>
        <v>0</v>
      </c>
      <c r="G46" s="408">
        <f t="shared" si="1"/>
        <v>104966214</v>
      </c>
      <c r="H46" s="81">
        <f>'Total Federal Expenditures'!B46</f>
        <v>104966214</v>
      </c>
      <c r="I46" s="81">
        <f>'SFAG Summary'!K46+'ECF Summary'!J46+'Supplemental Summary'!K46</f>
        <v>0</v>
      </c>
      <c r="J46" s="81">
        <f>'SFAG Summary'!L46+'ECF Summary'!K46+'Supplemental Summary'!L46</f>
        <v>0</v>
      </c>
      <c r="L46" s="50"/>
    </row>
    <row r="47" spans="1:12">
      <c r="A47" s="80" t="s">
        <v>52</v>
      </c>
      <c r="B47" s="81">
        <f>'SFAG Summary'!B47+'Contingency Summary'!B47</f>
        <v>21279651</v>
      </c>
      <c r="C47" s="81">
        <f>'SFAG Summary'!C47+'ECF Summary'!C47+'Supplemental Summary'!C47</f>
        <v>19015902</v>
      </c>
      <c r="D47" s="276">
        <f t="shared" si="0"/>
        <v>40295553</v>
      </c>
      <c r="E47" s="232">
        <f>'SFAG Summary'!E47+'Supplemental Summary'!E47</f>
        <v>0</v>
      </c>
      <c r="F47" s="276">
        <f>'SFAG Summary'!F47+'Supplemental Summary'!F47</f>
        <v>2127965</v>
      </c>
      <c r="G47" s="408">
        <f t="shared" si="1"/>
        <v>38167588</v>
      </c>
      <c r="H47" s="81">
        <f>'Total Federal Expenditures'!B47</f>
        <v>22544340</v>
      </c>
      <c r="I47" s="81">
        <f>'SFAG Summary'!K47+'ECF Summary'!J47+'Supplemental Summary'!K47</f>
        <v>0</v>
      </c>
      <c r="J47" s="81">
        <f>'SFAG Summary'!L47+'ECF Summary'!K47+'Supplemental Summary'!L47</f>
        <v>15623248</v>
      </c>
      <c r="L47" s="50"/>
    </row>
    <row r="48" spans="1:12">
      <c r="A48" s="80" t="s">
        <v>53</v>
      </c>
      <c r="B48" s="81">
        <f>'SFAG Summary'!B48+'Contingency Summary'!B48</f>
        <v>215365684</v>
      </c>
      <c r="C48" s="81">
        <f>'SFAG Summary'!C48+'ECF Summary'!C48+'Supplemental Summary'!C48</f>
        <v>122730743</v>
      </c>
      <c r="D48" s="276">
        <f t="shared" si="0"/>
        <v>338096427</v>
      </c>
      <c r="E48" s="232">
        <f>'SFAG Summary'!E48+'Supplemental Summary'!E48</f>
        <v>61736847</v>
      </c>
      <c r="F48" s="276">
        <f>'SFAG Summary'!F48+'Supplemental Summary'!F48</f>
        <v>0</v>
      </c>
      <c r="G48" s="408">
        <f t="shared" si="1"/>
        <v>276359580</v>
      </c>
      <c r="H48" s="81">
        <f>'Total Federal Expenditures'!B48</f>
        <v>215673488</v>
      </c>
      <c r="I48" s="81">
        <f>'SFAG Summary'!K48+'ECF Summary'!J48+'Supplemental Summary'!K48</f>
        <v>0</v>
      </c>
      <c r="J48" s="81">
        <f>'SFAG Summary'!L48+'ECF Summary'!K48+'Supplemental Summary'!L48</f>
        <v>60686092</v>
      </c>
      <c r="L48" s="50"/>
    </row>
    <row r="49" spans="1:12">
      <c r="A49" s="80" t="s">
        <v>54</v>
      </c>
      <c r="B49" s="81">
        <f>'SFAG Summary'!B49+'Contingency Summary'!B49</f>
        <v>521123819</v>
      </c>
      <c r="C49" s="81">
        <f>'SFAG Summary'!C49+'ECF Summary'!C49+'Supplemental Summary'!C49</f>
        <v>216994762</v>
      </c>
      <c r="D49" s="276">
        <f t="shared" si="0"/>
        <v>738118581</v>
      </c>
      <c r="E49" s="232">
        <f>'SFAG Summary'!E49+'Supplemental Summary'!E49</f>
        <v>0</v>
      </c>
      <c r="F49" s="276">
        <f>'SFAG Summary'!F49+'Supplemental Summary'!F49</f>
        <v>32408086</v>
      </c>
      <c r="G49" s="408">
        <f t="shared" si="1"/>
        <v>705710495</v>
      </c>
      <c r="H49" s="81">
        <f>'Total Federal Expenditures'!B49</f>
        <v>550059409</v>
      </c>
      <c r="I49" s="81">
        <f>'SFAG Summary'!K49+'ECF Summary'!J49+'Supplemental Summary'!K49</f>
        <v>1251066</v>
      </c>
      <c r="J49" s="81">
        <f>'SFAG Summary'!L49+'ECF Summary'!K49+'Supplemental Summary'!L49</f>
        <v>154400020</v>
      </c>
      <c r="L49" s="50"/>
    </row>
    <row r="50" spans="1:12">
      <c r="A50" s="80" t="s">
        <v>55</v>
      </c>
      <c r="B50" s="81">
        <f>'SFAG Summary'!B50+'Contingency Summary'!B50</f>
        <v>81367577</v>
      </c>
      <c r="C50" s="81">
        <f>'SFAG Summary'!C50+'ECF Summary'!C50+'Supplemental Summary'!C50</f>
        <v>98468819</v>
      </c>
      <c r="D50" s="276">
        <f t="shared" si="0"/>
        <v>179836396</v>
      </c>
      <c r="E50" s="232">
        <f>'SFAG Summary'!E50+'Supplemental Summary'!E50</f>
        <v>0</v>
      </c>
      <c r="F50" s="276">
        <f>'SFAG Summary'!F50+'Supplemental Summary'!F50</f>
        <v>2445999</v>
      </c>
      <c r="G50" s="408">
        <f t="shared" si="1"/>
        <v>177390397</v>
      </c>
      <c r="H50" s="81">
        <f>'Total Federal Expenditures'!B50</f>
        <v>85982970</v>
      </c>
      <c r="I50" s="81">
        <f>'SFAG Summary'!K50+'ECF Summary'!J50+'Supplemental Summary'!K50</f>
        <v>3762191</v>
      </c>
      <c r="J50" s="81">
        <f>'SFAG Summary'!L50+'ECF Summary'!K50+'Supplemental Summary'!L50</f>
        <v>87645236</v>
      </c>
      <c r="L50" s="50"/>
    </row>
    <row r="51" spans="1:12">
      <c r="A51" s="80" t="s">
        <v>56</v>
      </c>
      <c r="B51" s="81">
        <f>'SFAG Summary'!B51+'Contingency Summary'!B51</f>
        <v>47353181</v>
      </c>
      <c r="C51" s="81">
        <f>'SFAG Summary'!C51+'ECF Summary'!C51+'Supplemental Summary'!C51</f>
        <v>0</v>
      </c>
      <c r="D51" s="276">
        <f t="shared" si="0"/>
        <v>47353181</v>
      </c>
      <c r="E51" s="232">
        <f>'SFAG Summary'!E51+'Supplemental Summary'!E51</f>
        <v>9224074</v>
      </c>
      <c r="F51" s="276">
        <f>'SFAG Summary'!F51+'Supplemental Summary'!F51</f>
        <v>4735318</v>
      </c>
      <c r="G51" s="408">
        <f t="shared" si="1"/>
        <v>33393789</v>
      </c>
      <c r="H51" s="81">
        <f>'Total Federal Expenditures'!B51</f>
        <v>33380075</v>
      </c>
      <c r="I51" s="81">
        <f>'SFAG Summary'!K51+'ECF Summary'!J51+'Supplemental Summary'!K51</f>
        <v>0</v>
      </c>
      <c r="J51" s="81">
        <f>'SFAG Summary'!L51+'ECF Summary'!K51+'Supplemental Summary'!L51</f>
        <v>13714</v>
      </c>
      <c r="L51" s="50"/>
    </row>
    <row r="52" spans="1:12">
      <c r="A52" s="80" t="s">
        <v>57</v>
      </c>
      <c r="B52" s="81">
        <f>'SFAG Summary'!B52+'Contingency Summary'!B52</f>
        <v>158285172</v>
      </c>
      <c r="C52" s="81">
        <f>'SFAG Summary'!C52+'ECF Summary'!C52+'Supplemental Summary'!C52</f>
        <v>34161425</v>
      </c>
      <c r="D52" s="276">
        <f t="shared" si="0"/>
        <v>192446597</v>
      </c>
      <c r="E52" s="232">
        <f>'SFAG Summary'!E52+'Supplemental Summary'!E52</f>
        <v>14304666</v>
      </c>
      <c r="F52" s="276">
        <f>'SFAG Summary'!F52+'Supplemental Summary'!F52</f>
        <v>12648498</v>
      </c>
      <c r="G52" s="408">
        <f t="shared" si="1"/>
        <v>165493433</v>
      </c>
      <c r="H52" s="81">
        <f>'Total Federal Expenditures'!B52</f>
        <v>146161049</v>
      </c>
      <c r="I52" s="81">
        <f>'SFAG Summary'!K52+'ECF Summary'!J52+'Supplemental Summary'!K52</f>
        <v>941911</v>
      </c>
      <c r="J52" s="81">
        <f>'SFAG Summary'!L52+'ECF Summary'!K52+'Supplemental Summary'!L52</f>
        <v>18390473</v>
      </c>
      <c r="L52" s="50"/>
    </row>
    <row r="53" spans="1:12">
      <c r="A53" s="80" t="s">
        <v>58</v>
      </c>
      <c r="B53" s="81">
        <f>'SFAG Summary'!B53+'Contingency Summary'!B53</f>
        <v>399572216</v>
      </c>
      <c r="C53" s="81">
        <f>'SFAG Summary'!C53+'ECF Summary'!C53+'Supplemental Summary'!C53</f>
        <v>28868994</v>
      </c>
      <c r="D53" s="276">
        <f t="shared" si="0"/>
        <v>428441210</v>
      </c>
      <c r="E53" s="232">
        <f>'SFAG Summary'!E53+'Supplemental Summary'!E53</f>
        <v>105988000</v>
      </c>
      <c r="F53" s="276">
        <f>'SFAG Summary'!F53+'Supplemental Summary'!F53</f>
        <v>10702000</v>
      </c>
      <c r="G53" s="408">
        <f t="shared" si="1"/>
        <v>311751210</v>
      </c>
      <c r="H53" s="81">
        <f>'Total Federal Expenditures'!B53</f>
        <v>309214830</v>
      </c>
      <c r="I53" s="81">
        <f>'SFAG Summary'!K53+'ECF Summary'!J53+'Supplemental Summary'!K53</f>
        <v>0</v>
      </c>
      <c r="J53" s="81">
        <f>'SFAG Summary'!L53+'ECF Summary'!K53+'Supplemental Summary'!L53</f>
        <v>2536380</v>
      </c>
      <c r="L53" s="50"/>
    </row>
    <row r="54" spans="1:12">
      <c r="A54" s="80" t="s">
        <v>59</v>
      </c>
      <c r="B54" s="81">
        <f>'SFAG Summary'!B54+'Contingency Summary'!B54</f>
        <v>110176310</v>
      </c>
      <c r="C54" s="81">
        <f>'SFAG Summary'!C54+'ECF Summary'!C54+'Supplemental Summary'!C54</f>
        <v>47793566</v>
      </c>
      <c r="D54" s="276">
        <f t="shared" si="0"/>
        <v>157969876</v>
      </c>
      <c r="E54" s="232">
        <f>'SFAG Summary'!E54+'Supplemental Summary'!E54</f>
        <v>0</v>
      </c>
      <c r="F54" s="276">
        <f>'SFAG Summary'!F54+'Supplemental Summary'!F54</f>
        <v>11017631</v>
      </c>
      <c r="G54" s="408">
        <f t="shared" si="1"/>
        <v>146952245</v>
      </c>
      <c r="H54" s="81">
        <f>'Total Federal Expenditures'!B54</f>
        <v>137508964</v>
      </c>
      <c r="I54" s="81">
        <f>'SFAG Summary'!K54+'ECF Summary'!J54+'Supplemental Summary'!K54</f>
        <v>0</v>
      </c>
      <c r="J54" s="81">
        <f>'SFAG Summary'!L54+'ECF Summary'!K54+'Supplemental Summary'!L54</f>
        <v>9443281</v>
      </c>
      <c r="L54" s="50"/>
    </row>
    <row r="55" spans="1:12">
      <c r="A55" s="80" t="s">
        <v>60</v>
      </c>
      <c r="B55" s="81">
        <f>'SFAG Summary'!B55+'Contingency Summary'!B55</f>
        <v>330224322</v>
      </c>
      <c r="C55" s="81">
        <f>'SFAG Summary'!C55+'ECF Summary'!C55+'Supplemental Summary'!C55</f>
        <v>44934349</v>
      </c>
      <c r="D55" s="276">
        <f t="shared" si="0"/>
        <v>375158671</v>
      </c>
      <c r="E55" s="232">
        <f>'SFAG Summary'!E55+'Supplemental Summary'!E55</f>
        <v>61641873</v>
      </c>
      <c r="F55" s="276">
        <f>'SFAG Summary'!F55+'Supplemental Summary'!F55</f>
        <v>14837318</v>
      </c>
      <c r="G55" s="408">
        <f t="shared" si="1"/>
        <v>298679480</v>
      </c>
      <c r="H55" s="81">
        <f>'Total Federal Expenditures'!B55</f>
        <v>298679480</v>
      </c>
      <c r="I55" s="81">
        <f>'SFAG Summary'!K55+'ECF Summary'!J55+'Supplemental Summary'!K55</f>
        <v>0</v>
      </c>
      <c r="J55" s="81">
        <f>'SFAG Summary'!L55+'ECF Summary'!K55+'Supplemental Summary'!L55</f>
        <v>0</v>
      </c>
      <c r="L55" s="50"/>
    </row>
    <row r="56" spans="1:12">
      <c r="A56" s="80" t="s">
        <v>61</v>
      </c>
      <c r="B56" s="81">
        <f>'SFAG Summary'!B56+'Contingency Summary'!B56</f>
        <v>18500530</v>
      </c>
      <c r="C56" s="81">
        <f>'SFAG Summary'!C56+'ECF Summary'!C56+'Supplemental Summary'!C56</f>
        <v>42670874</v>
      </c>
      <c r="D56" s="276">
        <f t="shared" si="0"/>
        <v>61171404</v>
      </c>
      <c r="E56" s="232">
        <f>'SFAG Summary'!E56+'Supplemental Summary'!E56</f>
        <v>0</v>
      </c>
      <c r="F56" s="276">
        <f>'SFAG Summary'!F56+'Supplemental Summary'!F56</f>
        <v>1850053</v>
      </c>
      <c r="G56" s="408">
        <f t="shared" si="1"/>
        <v>59321351</v>
      </c>
      <c r="H56" s="81">
        <f>'Total Federal Expenditures'!B56</f>
        <v>27292996</v>
      </c>
      <c r="I56" s="81">
        <f>'SFAG Summary'!K56+'ECF Summary'!J56+'Supplemental Summary'!K56</f>
        <v>1829298</v>
      </c>
      <c r="J56" s="81">
        <f>'SFAG Summary'!L56+'ECF Summary'!K56+'Supplemental Summary'!L56</f>
        <v>30199057</v>
      </c>
      <c r="L56" s="50"/>
    </row>
  </sheetData>
  <mergeCells count="3">
    <mergeCell ref="A1:J1"/>
    <mergeCell ref="E2:F2"/>
    <mergeCell ref="E3:E4"/>
  </mergeCells>
  <pageMargins left="0.7" right="0.7" top="0.75" bottom="0.75" header="0.3" footer="0.3"/>
  <pageSetup scale="57" orientation="landscape" r:id="rId1"/>
  <legacy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
  <sheetViews>
    <sheetView workbookViewId="0"/>
  </sheetViews>
  <sheetFormatPr defaultRowHeight="15"/>
  <sheetData/>
  <pageMargins left="0.7" right="0.7" top="0.75" bottom="0.75" header="0.3" footer="0.3"/>
  <pageSetup orientation="landscape"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6"/>
  <sheetViews>
    <sheetView topLeftCell="C1" workbookViewId="0">
      <selection sqref="A1:L1"/>
    </sheetView>
  </sheetViews>
  <sheetFormatPr defaultRowHeight="15"/>
  <cols>
    <col min="1" max="1" width="20.7109375" customWidth="1"/>
    <col min="2" max="2" width="16.5703125" bestFit="1" customWidth="1"/>
    <col min="3" max="3" width="16.42578125" bestFit="1" customWidth="1"/>
    <col min="4" max="4" width="16.5703125" bestFit="1" customWidth="1"/>
    <col min="5" max="7" width="16.42578125" bestFit="1" customWidth="1"/>
    <col min="8" max="9" width="17" bestFit="1" customWidth="1"/>
    <col min="10" max="10" width="16.5703125" bestFit="1" customWidth="1"/>
    <col min="11" max="11" width="15.42578125" customWidth="1"/>
    <col min="12" max="12" width="16.42578125" bestFit="1" customWidth="1"/>
  </cols>
  <sheetData>
    <row r="1" spans="1:13">
      <c r="A1" s="519" t="s">
        <v>197</v>
      </c>
      <c r="B1" s="519"/>
      <c r="C1" s="519"/>
      <c r="D1" s="519"/>
      <c r="E1" s="533"/>
      <c r="F1" s="533"/>
      <c r="G1" s="533"/>
      <c r="H1" s="533"/>
      <c r="I1" s="533"/>
      <c r="J1" s="510"/>
      <c r="K1" s="510"/>
      <c r="L1" s="510"/>
    </row>
    <row r="2" spans="1:13">
      <c r="A2" s="41"/>
      <c r="B2" s="46"/>
      <c r="C2" s="64"/>
      <c r="D2" s="227"/>
      <c r="E2" s="563" t="s">
        <v>100</v>
      </c>
      <c r="F2" s="564"/>
      <c r="G2" s="565" t="s">
        <v>9</v>
      </c>
      <c r="H2" s="566"/>
      <c r="I2" s="567"/>
      <c r="J2" s="568" t="s">
        <v>112</v>
      </c>
      <c r="K2" s="43"/>
      <c r="L2" s="40"/>
    </row>
    <row r="3" spans="1:13" ht="39">
      <c r="A3" s="40" t="s">
        <v>10</v>
      </c>
      <c r="B3" s="43" t="s">
        <v>198</v>
      </c>
      <c r="C3" s="228" t="s">
        <v>127</v>
      </c>
      <c r="D3" s="177" t="s">
        <v>196</v>
      </c>
      <c r="E3" s="43" t="s">
        <v>102</v>
      </c>
      <c r="F3" s="67" t="s">
        <v>103</v>
      </c>
      <c r="G3" s="43" t="s">
        <v>7</v>
      </c>
      <c r="H3" s="40" t="s">
        <v>8</v>
      </c>
      <c r="I3" s="67" t="s">
        <v>1</v>
      </c>
      <c r="J3" s="569"/>
      <c r="K3" s="43" t="s">
        <v>104</v>
      </c>
      <c r="L3" s="40" t="s">
        <v>105</v>
      </c>
    </row>
    <row r="4" spans="1:13">
      <c r="A4" s="40"/>
      <c r="B4" s="43"/>
      <c r="C4" s="43"/>
      <c r="D4" s="177"/>
      <c r="E4" s="44"/>
      <c r="F4" s="70"/>
      <c r="G4" s="44"/>
      <c r="H4" s="41"/>
      <c r="I4" s="70"/>
      <c r="J4" s="569"/>
      <c r="K4" s="71"/>
      <c r="L4" s="72"/>
    </row>
    <row r="5" spans="1:13">
      <c r="A5" s="229" t="s">
        <v>77</v>
      </c>
      <c r="B5" s="230">
        <f t="shared" ref="B5:H5" si="0">SUM(B6:B56)</f>
        <v>16518309835</v>
      </c>
      <c r="C5" s="230">
        <f t="shared" si="0"/>
        <v>2459167664</v>
      </c>
      <c r="D5" s="231">
        <f t="shared" si="0"/>
        <v>18977477499</v>
      </c>
      <c r="E5" s="232">
        <f t="shared" si="0"/>
        <v>1564877339</v>
      </c>
      <c r="F5" s="233">
        <f t="shared" si="0"/>
        <v>1135445928</v>
      </c>
      <c r="G5" s="232">
        <f t="shared" si="0"/>
        <v>5702816329</v>
      </c>
      <c r="H5" s="234">
        <f t="shared" si="0"/>
        <v>8289173718</v>
      </c>
      <c r="I5" s="233">
        <f>IF((G5+H5)='SFAG Assistance'!B5+'SFAG Non-Assistance'!B5,('SFAG Summary'!G5+'SFAG Summary'!H5), "ERROR")</f>
        <v>13991990047</v>
      </c>
      <c r="J5" s="117">
        <f>SUM(J6:J56)</f>
        <v>16692313314</v>
      </c>
      <c r="K5" s="235">
        <f>SUM(K6:K56)</f>
        <v>880763108</v>
      </c>
      <c r="L5" s="119">
        <f>SUM(L6:L56)</f>
        <v>1404401077</v>
      </c>
      <c r="M5" s="93"/>
    </row>
    <row r="6" spans="1:13">
      <c r="A6" s="236" t="s">
        <v>11</v>
      </c>
      <c r="B6" s="234">
        <v>100653578</v>
      </c>
      <c r="C6" s="234">
        <v>12757957</v>
      </c>
      <c r="D6" s="231">
        <f>B6+C6</f>
        <v>113411535</v>
      </c>
      <c r="E6" s="232">
        <v>3000000</v>
      </c>
      <c r="F6" s="233">
        <v>8964633</v>
      </c>
      <c r="G6" s="232">
        <v>46680055</v>
      </c>
      <c r="H6" s="234">
        <v>48863043</v>
      </c>
      <c r="I6" s="233">
        <f>IF((G6+H6)='SFAG Assistance'!B6+'SFAG Non-Assistance'!B6,('SFAG Summary'!G6+'SFAG Summary'!H6), "ERROR")</f>
        <v>95543098</v>
      </c>
      <c r="J6" s="117">
        <f>I6+E6+F6</f>
        <v>107507731</v>
      </c>
      <c r="K6" s="235">
        <v>5903804</v>
      </c>
      <c r="L6" s="119">
        <v>0</v>
      </c>
      <c r="M6" s="93"/>
    </row>
    <row r="7" spans="1:13">
      <c r="A7" s="236" t="s">
        <v>12</v>
      </c>
      <c r="B7" s="234">
        <v>49816731</v>
      </c>
      <c r="C7" s="234">
        <v>68633532</v>
      </c>
      <c r="D7" s="231">
        <f t="shared" ref="D7:D56" si="1">B7+C7</f>
        <v>118450263</v>
      </c>
      <c r="E7" s="232">
        <v>9963345</v>
      </c>
      <c r="F7" s="233">
        <v>4981673</v>
      </c>
      <c r="G7" s="232">
        <v>9577640</v>
      </c>
      <c r="H7" s="234">
        <v>16920274</v>
      </c>
      <c r="I7" s="233">
        <f>IF((G7+H7)='SFAG Assistance'!B7+'SFAG Non-Assistance'!B7,('SFAG Summary'!G7+'SFAG Summary'!H7), "ERROR")</f>
        <v>26497914</v>
      </c>
      <c r="J7" s="117">
        <f t="shared" ref="J7:J56" si="2">I7+E7+F7</f>
        <v>41442932</v>
      </c>
      <c r="K7" s="235">
        <v>0</v>
      </c>
      <c r="L7" s="119">
        <v>77007331</v>
      </c>
      <c r="M7" s="93"/>
    </row>
    <row r="8" spans="1:13">
      <c r="A8" s="237" t="s">
        <v>13</v>
      </c>
      <c r="B8" s="238">
        <v>215968002</v>
      </c>
      <c r="C8" s="238">
        <v>50767388</v>
      </c>
      <c r="D8" s="231">
        <f t="shared" si="1"/>
        <v>266735390</v>
      </c>
      <c r="E8" s="239">
        <v>0</v>
      </c>
      <c r="F8" s="240">
        <v>21596800</v>
      </c>
      <c r="G8" s="239">
        <v>73499822</v>
      </c>
      <c r="H8" s="238">
        <v>146454170</v>
      </c>
      <c r="I8" s="233">
        <f>IF((G8+H8)='SFAG Assistance'!B8+'SFAG Non-Assistance'!B8,('SFAG Summary'!G8+'SFAG Summary'!H8), "ERROR")</f>
        <v>219953992</v>
      </c>
      <c r="J8" s="117">
        <f t="shared" si="2"/>
        <v>241550792</v>
      </c>
      <c r="K8" s="235">
        <v>0</v>
      </c>
      <c r="L8" s="119">
        <v>25184598</v>
      </c>
      <c r="M8" s="93"/>
    </row>
    <row r="9" spans="1:13">
      <c r="A9" s="241" t="s">
        <v>14</v>
      </c>
      <c r="B9" s="242">
        <v>60846417</v>
      </c>
      <c r="C9" s="242">
        <v>61755092</v>
      </c>
      <c r="D9" s="231">
        <f t="shared" si="1"/>
        <v>122601509</v>
      </c>
      <c r="E9" s="243">
        <v>250000</v>
      </c>
      <c r="F9" s="244">
        <v>0</v>
      </c>
      <c r="G9" s="245">
        <v>15706228</v>
      </c>
      <c r="H9" s="246">
        <v>51149187</v>
      </c>
      <c r="I9" s="233">
        <f>IF((G9+H9)='SFAG Assistance'!B9+'SFAG Non-Assistance'!B9,('SFAG Summary'!G9+'SFAG Summary'!H9), "ERROR")</f>
        <v>66855415</v>
      </c>
      <c r="J9" s="117">
        <f t="shared" si="2"/>
        <v>67105415</v>
      </c>
      <c r="K9" s="119">
        <v>0</v>
      </c>
      <c r="L9" s="119">
        <v>55496094</v>
      </c>
      <c r="M9" s="93"/>
    </row>
    <row r="10" spans="1:13">
      <c r="A10" s="247" t="s">
        <v>15</v>
      </c>
      <c r="B10" s="248">
        <v>3659389581</v>
      </c>
      <c r="C10" s="248">
        <v>96833122</v>
      </c>
      <c r="D10" s="231">
        <f t="shared" si="1"/>
        <v>3756222703</v>
      </c>
      <c r="E10" s="249">
        <v>0</v>
      </c>
      <c r="F10" s="250">
        <v>340460690</v>
      </c>
      <c r="G10" s="249">
        <v>2133370919</v>
      </c>
      <c r="H10" s="248">
        <v>1270390165</v>
      </c>
      <c r="I10" s="233">
        <f>IF((G10+H10)='SFAG Assistance'!B10+'SFAG Non-Assistance'!B10,('SFAG Summary'!G10+'SFAG Summary'!H10), "ERROR")</f>
        <v>3403761084</v>
      </c>
      <c r="J10" s="117">
        <f t="shared" si="2"/>
        <v>3744221774</v>
      </c>
      <c r="K10" s="235">
        <v>12000929</v>
      </c>
      <c r="L10" s="119">
        <v>0</v>
      </c>
      <c r="M10" s="93"/>
    </row>
    <row r="11" spans="1:13">
      <c r="A11" s="236" t="s">
        <v>16</v>
      </c>
      <c r="B11" s="234">
        <v>145033266</v>
      </c>
      <c r="C11" s="234">
        <v>18702525</v>
      </c>
      <c r="D11" s="231">
        <f t="shared" si="1"/>
        <v>163735791</v>
      </c>
      <c r="E11" s="232">
        <v>10649849</v>
      </c>
      <c r="F11" s="233">
        <v>16216068</v>
      </c>
      <c r="G11" s="232">
        <v>36449036</v>
      </c>
      <c r="H11" s="234">
        <v>97120816</v>
      </c>
      <c r="I11" s="233">
        <f>IF((G11+H11)='SFAG Assistance'!B11+'SFAG Non-Assistance'!B11,('SFAG Summary'!G11+'SFAG Summary'!H11), "ERROR")</f>
        <v>133569852</v>
      </c>
      <c r="J11" s="117">
        <f t="shared" si="2"/>
        <v>160435769</v>
      </c>
      <c r="K11" s="235">
        <v>0</v>
      </c>
      <c r="L11" s="119">
        <v>3300022</v>
      </c>
      <c r="M11" s="93"/>
    </row>
    <row r="12" spans="1:13">
      <c r="A12" s="236" t="s">
        <v>17</v>
      </c>
      <c r="B12" s="234">
        <v>266788107</v>
      </c>
      <c r="C12" s="234">
        <v>0</v>
      </c>
      <c r="D12" s="231">
        <f t="shared" si="1"/>
        <v>266788107</v>
      </c>
      <c r="E12" s="232">
        <v>0</v>
      </c>
      <c r="F12" s="233">
        <v>26678810</v>
      </c>
      <c r="G12" s="232">
        <v>4707644</v>
      </c>
      <c r="H12" s="234">
        <v>235401653</v>
      </c>
      <c r="I12" s="233">
        <f>IF((G12+H12)='SFAG Assistance'!B12+'SFAG Non-Assistance'!B12,('SFAG Summary'!G12+'SFAG Summary'!H12), "ERROR")</f>
        <v>240109297</v>
      </c>
      <c r="J12" s="117">
        <f t="shared" si="2"/>
        <v>266788107</v>
      </c>
      <c r="K12" s="235">
        <v>0</v>
      </c>
      <c r="L12" s="119">
        <v>0</v>
      </c>
      <c r="M12" s="93"/>
    </row>
    <row r="13" spans="1:13">
      <c r="A13" s="236" t="s">
        <v>18</v>
      </c>
      <c r="B13" s="234">
        <v>32290981</v>
      </c>
      <c r="C13" s="234">
        <v>1467971</v>
      </c>
      <c r="D13" s="231">
        <f t="shared" si="1"/>
        <v>33758952</v>
      </c>
      <c r="E13" s="232">
        <v>-2293489</v>
      </c>
      <c r="F13" s="233">
        <v>-3229098</v>
      </c>
      <c r="G13" s="232">
        <v>15444818</v>
      </c>
      <c r="H13" s="234">
        <v>13292119</v>
      </c>
      <c r="I13" s="233">
        <f>IF((G13+H13)='SFAG Assistance'!B13+'SFAG Non-Assistance'!B13,('SFAG Summary'!G13+'SFAG Summary'!H13), "ERROR")</f>
        <v>28736937</v>
      </c>
      <c r="J13" s="117">
        <f t="shared" si="2"/>
        <v>23214350</v>
      </c>
      <c r="K13" s="235">
        <v>0</v>
      </c>
      <c r="L13" s="119">
        <v>10544602</v>
      </c>
      <c r="M13" s="93"/>
    </row>
    <row r="14" spans="1:13">
      <c r="A14" s="236" t="s">
        <v>19</v>
      </c>
      <c r="B14" s="234">
        <v>92609815</v>
      </c>
      <c r="C14" s="234">
        <v>20035830</v>
      </c>
      <c r="D14" s="231">
        <f t="shared" si="1"/>
        <v>112645645</v>
      </c>
      <c r="E14" s="232">
        <v>0</v>
      </c>
      <c r="F14" s="233">
        <v>3935917</v>
      </c>
      <c r="G14" s="232">
        <v>16059822</v>
      </c>
      <c r="H14" s="234">
        <v>68347890</v>
      </c>
      <c r="I14" s="233">
        <f>IF((G14+H14)='SFAG Assistance'!B14+'SFAG Non-Assistance'!B14,('SFAG Summary'!G14+'SFAG Summary'!H14), "ERROR")</f>
        <v>84407712</v>
      </c>
      <c r="J14" s="117">
        <f t="shared" si="2"/>
        <v>88343629</v>
      </c>
      <c r="K14" s="235">
        <v>3245341</v>
      </c>
      <c r="L14" s="119">
        <v>21056675</v>
      </c>
      <c r="M14" s="93"/>
    </row>
    <row r="15" spans="1:13">
      <c r="A15" s="236" t="s">
        <v>20</v>
      </c>
      <c r="B15" s="234">
        <v>602299471</v>
      </c>
      <c r="C15" s="234">
        <v>36600705</v>
      </c>
      <c r="D15" s="231">
        <f t="shared" si="1"/>
        <v>638900176</v>
      </c>
      <c r="E15" s="232">
        <v>118525559</v>
      </c>
      <c r="F15" s="233">
        <v>60229946</v>
      </c>
      <c r="G15" s="232">
        <v>53888741</v>
      </c>
      <c r="H15" s="234">
        <v>359211985</v>
      </c>
      <c r="I15" s="233">
        <f>IF((G15+H15)='SFAG Assistance'!B15+'SFAG Non-Assistance'!B15,('SFAG Summary'!G15+'SFAG Summary'!H15), "ERROR")</f>
        <v>413100726</v>
      </c>
      <c r="J15" s="117">
        <f t="shared" si="2"/>
        <v>591856231</v>
      </c>
      <c r="K15" s="235">
        <v>25040217</v>
      </c>
      <c r="L15" s="119">
        <v>22003728</v>
      </c>
      <c r="M15" s="93"/>
    </row>
    <row r="16" spans="1:13">
      <c r="A16" s="236" t="s">
        <v>21</v>
      </c>
      <c r="B16" s="234">
        <v>355405213</v>
      </c>
      <c r="C16" s="234">
        <v>112466347</v>
      </c>
      <c r="D16" s="231">
        <f t="shared" si="1"/>
        <v>467871560</v>
      </c>
      <c r="E16" s="232">
        <v>0</v>
      </c>
      <c r="F16" s="233">
        <v>0</v>
      </c>
      <c r="G16" s="232">
        <v>60829721</v>
      </c>
      <c r="H16" s="234">
        <v>315785314</v>
      </c>
      <c r="I16" s="233">
        <f>IF((G16+H16)='SFAG Assistance'!B16+'SFAG Non-Assistance'!B16,('SFAG Summary'!G16+'SFAG Summary'!H16), "ERROR")</f>
        <v>376615035</v>
      </c>
      <c r="J16" s="117">
        <f t="shared" si="2"/>
        <v>376615035</v>
      </c>
      <c r="K16" s="235">
        <v>69277985</v>
      </c>
      <c r="L16" s="119">
        <v>21978540</v>
      </c>
      <c r="M16" s="93"/>
    </row>
    <row r="17" spans="1:13">
      <c r="A17" s="236" t="s">
        <v>22</v>
      </c>
      <c r="B17" s="234">
        <v>98904788</v>
      </c>
      <c r="C17" s="234">
        <v>21732274</v>
      </c>
      <c r="D17" s="231">
        <f t="shared" si="1"/>
        <v>120637062</v>
      </c>
      <c r="E17" s="232">
        <v>15000000</v>
      </c>
      <c r="F17" s="233">
        <v>9890000</v>
      </c>
      <c r="G17" s="232">
        <v>33548079</v>
      </c>
      <c r="H17" s="234">
        <v>43607279</v>
      </c>
      <c r="I17" s="233">
        <f>IF((G17+H17)='SFAG Assistance'!B17+'SFAG Non-Assistance'!B17,('SFAG Summary'!G17+'SFAG Summary'!H17), "ERROR")</f>
        <v>77155358</v>
      </c>
      <c r="J17" s="117">
        <f t="shared" si="2"/>
        <v>102045358</v>
      </c>
      <c r="K17" s="235">
        <v>11108683</v>
      </c>
      <c r="L17" s="119">
        <v>7483021</v>
      </c>
      <c r="M17" s="93"/>
    </row>
    <row r="18" spans="1:13">
      <c r="A18" s="236" t="s">
        <v>23</v>
      </c>
      <c r="B18" s="234">
        <v>32726579</v>
      </c>
      <c r="C18" s="234">
        <v>19979889</v>
      </c>
      <c r="D18" s="231">
        <f t="shared" si="1"/>
        <v>52706468</v>
      </c>
      <c r="E18" s="232">
        <v>6545316</v>
      </c>
      <c r="F18" s="233">
        <v>3272658</v>
      </c>
      <c r="G18" s="232">
        <v>-310684</v>
      </c>
      <c r="H18" s="234">
        <v>12385919</v>
      </c>
      <c r="I18" s="233">
        <f>IF((G18+H18)='SFAG Assistance'!B18+'SFAG Non-Assistance'!B18,('SFAG Summary'!G18+'SFAG Summary'!H18), "ERROR")</f>
        <v>12075235</v>
      </c>
      <c r="J18" s="117">
        <f t="shared" si="2"/>
        <v>21893209</v>
      </c>
      <c r="K18" s="235">
        <v>30813259</v>
      </c>
      <c r="L18" s="119">
        <v>0</v>
      </c>
      <c r="M18" s="93"/>
    </row>
    <row r="19" spans="1:13">
      <c r="A19" s="236" t="s">
        <v>24</v>
      </c>
      <c r="B19" s="234">
        <v>585056960</v>
      </c>
      <c r="C19" s="234">
        <v>0</v>
      </c>
      <c r="D19" s="231">
        <f t="shared" si="1"/>
        <v>585056960</v>
      </c>
      <c r="E19" s="232">
        <v>0</v>
      </c>
      <c r="F19" s="233">
        <v>7915460</v>
      </c>
      <c r="G19" s="232">
        <v>72449064</v>
      </c>
      <c r="H19" s="234">
        <v>504692436</v>
      </c>
      <c r="I19" s="233">
        <f>IF((G19+H19)='SFAG Assistance'!B19+'SFAG Non-Assistance'!B19,('SFAG Summary'!G19+'SFAG Summary'!H19), "ERROR")</f>
        <v>577141500</v>
      </c>
      <c r="J19" s="117">
        <f t="shared" si="2"/>
        <v>585056960</v>
      </c>
      <c r="K19" s="235">
        <v>0</v>
      </c>
      <c r="L19" s="119">
        <v>0</v>
      </c>
      <c r="M19" s="93"/>
    </row>
    <row r="20" spans="1:13">
      <c r="A20" s="236" t="s">
        <v>25</v>
      </c>
      <c r="B20" s="234">
        <v>206799109</v>
      </c>
      <c r="C20" s="234">
        <v>59911958</v>
      </c>
      <c r="D20" s="231">
        <f t="shared" si="1"/>
        <v>266711067</v>
      </c>
      <c r="E20" s="232">
        <v>27158599</v>
      </c>
      <c r="F20" s="233">
        <v>0</v>
      </c>
      <c r="G20" s="232">
        <v>71524114</v>
      </c>
      <c r="H20" s="234">
        <v>59254572</v>
      </c>
      <c r="I20" s="233">
        <f>IF((G20+H20)='SFAG Assistance'!B20+'SFAG Non-Assistance'!B20,('SFAG Summary'!G20+'SFAG Summary'!H20), "ERROR")</f>
        <v>130778686</v>
      </c>
      <c r="J20" s="117">
        <f t="shared" si="2"/>
        <v>157937285</v>
      </c>
      <c r="K20" s="235">
        <v>108773782</v>
      </c>
      <c r="L20" s="119">
        <v>0</v>
      </c>
      <c r="M20" s="93"/>
    </row>
    <row r="21" spans="1:13">
      <c r="A21" s="236" t="s">
        <v>26</v>
      </c>
      <c r="B21" s="234">
        <v>131030394</v>
      </c>
      <c r="C21" s="234">
        <v>5929406</v>
      </c>
      <c r="D21" s="231">
        <f t="shared" si="1"/>
        <v>136959800</v>
      </c>
      <c r="E21" s="232">
        <v>22732687</v>
      </c>
      <c r="F21" s="233">
        <v>12962008</v>
      </c>
      <c r="G21" s="232">
        <v>18378766</v>
      </c>
      <c r="H21" s="234">
        <v>79507401</v>
      </c>
      <c r="I21" s="233">
        <f>IF((G21+H21)='SFAG Assistance'!B21+'SFAG Non-Assistance'!B21,('SFAG Summary'!G21+'SFAG Summary'!H21), "ERROR")</f>
        <v>97886167</v>
      </c>
      <c r="J21" s="117">
        <f t="shared" si="2"/>
        <v>133580862</v>
      </c>
      <c r="K21" s="235">
        <v>3378938</v>
      </c>
      <c r="L21" s="119">
        <v>0</v>
      </c>
      <c r="M21" s="93"/>
    </row>
    <row r="22" spans="1:13">
      <c r="A22" s="236" t="s">
        <v>27</v>
      </c>
      <c r="B22" s="234">
        <v>101931061</v>
      </c>
      <c r="C22" s="234">
        <v>8966407</v>
      </c>
      <c r="D22" s="231">
        <f t="shared" si="1"/>
        <v>110897468</v>
      </c>
      <c r="E22" s="232">
        <v>18371365</v>
      </c>
      <c r="F22" s="233">
        <v>10193106</v>
      </c>
      <c r="G22" s="232">
        <v>35272066</v>
      </c>
      <c r="H22" s="234">
        <v>36710440</v>
      </c>
      <c r="I22" s="233">
        <f>IF((G22+H22)='SFAG Assistance'!B22+'SFAG Non-Assistance'!B22,('SFAG Summary'!G22+'SFAG Summary'!H22), "ERROR")</f>
        <v>71982506</v>
      </c>
      <c r="J22" s="117">
        <f t="shared" si="2"/>
        <v>100546977</v>
      </c>
      <c r="K22" s="235">
        <v>0</v>
      </c>
      <c r="L22" s="119">
        <v>10350491</v>
      </c>
      <c r="M22" s="93"/>
    </row>
    <row r="23" spans="1:13">
      <c r="A23" s="236" t="s">
        <v>28</v>
      </c>
      <c r="B23" s="234">
        <v>181287669</v>
      </c>
      <c r="C23" s="234">
        <v>21791512</v>
      </c>
      <c r="D23" s="231">
        <f t="shared" si="1"/>
        <v>203079181</v>
      </c>
      <c r="E23" s="232">
        <v>13596575</v>
      </c>
      <c r="F23" s="233">
        <v>0</v>
      </c>
      <c r="G23" s="232">
        <v>104668231</v>
      </c>
      <c r="H23" s="234">
        <v>49850192</v>
      </c>
      <c r="I23" s="233">
        <f>IF((G23+H23)='SFAG Assistance'!B23+'SFAG Non-Assistance'!B23,('SFAG Summary'!G23+'SFAG Summary'!H23), "ERROR")</f>
        <v>154518423</v>
      </c>
      <c r="J23" s="117">
        <f>I23+E23+F23</f>
        <v>168114998</v>
      </c>
      <c r="K23" s="235">
        <v>34964183</v>
      </c>
      <c r="L23" s="119">
        <v>0</v>
      </c>
      <c r="M23" s="93"/>
    </row>
    <row r="24" spans="1:13">
      <c r="A24" s="236" t="s">
        <v>29</v>
      </c>
      <c r="B24" s="234">
        <v>175235636</v>
      </c>
      <c r="C24" s="234">
        <v>14650</v>
      </c>
      <c r="D24" s="231">
        <f t="shared" si="1"/>
        <v>175250286</v>
      </c>
      <c r="E24" s="232">
        <v>4406481</v>
      </c>
      <c r="F24" s="233">
        <v>16397199</v>
      </c>
      <c r="G24" s="232">
        <v>39517474</v>
      </c>
      <c r="H24" s="234">
        <v>114929132</v>
      </c>
      <c r="I24" s="233">
        <f>IF((G24+H24)='SFAG Assistance'!B24+'SFAG Non-Assistance'!B24,('SFAG Summary'!G24+'SFAG Summary'!H24), "ERROR")</f>
        <v>154446606</v>
      </c>
      <c r="J24" s="117">
        <f t="shared" si="2"/>
        <v>175250286</v>
      </c>
      <c r="K24" s="235">
        <v>0</v>
      </c>
      <c r="L24" s="119">
        <v>0</v>
      </c>
      <c r="M24" s="93"/>
    </row>
    <row r="25" spans="1:13">
      <c r="A25" s="236" t="s">
        <v>30</v>
      </c>
      <c r="B25" s="234">
        <v>78120889</v>
      </c>
      <c r="C25" s="234">
        <v>3275805</v>
      </c>
      <c r="D25" s="231">
        <f t="shared" si="1"/>
        <v>81396694</v>
      </c>
      <c r="E25" s="232">
        <v>0</v>
      </c>
      <c r="F25" s="233">
        <v>0</v>
      </c>
      <c r="G25" s="232">
        <v>57211915</v>
      </c>
      <c r="H25" s="234">
        <v>24184779</v>
      </c>
      <c r="I25" s="233">
        <f>IF((G25+H25)='SFAG Assistance'!B25+'SFAG Non-Assistance'!B25,('SFAG Summary'!G25+'SFAG Summary'!H25), "ERROR")</f>
        <v>81396694</v>
      </c>
      <c r="J25" s="117">
        <f t="shared" si="2"/>
        <v>81396694</v>
      </c>
      <c r="K25" s="235">
        <v>0</v>
      </c>
      <c r="L25" s="119">
        <v>0</v>
      </c>
      <c r="M25" s="93"/>
    </row>
    <row r="26" spans="1:13">
      <c r="A26" s="236" t="s">
        <v>31</v>
      </c>
      <c r="B26" s="234">
        <v>229098032</v>
      </c>
      <c r="C26" s="234">
        <v>12804554</v>
      </c>
      <c r="D26" s="231">
        <f t="shared" si="1"/>
        <v>241902586</v>
      </c>
      <c r="E26" s="232">
        <v>10285667</v>
      </c>
      <c r="F26" s="233">
        <v>22909803</v>
      </c>
      <c r="G26" s="232">
        <v>71466984</v>
      </c>
      <c r="H26" s="234">
        <v>137240132</v>
      </c>
      <c r="I26" s="233">
        <f>IF((G26+H26)='SFAG Assistance'!B26+'SFAG Non-Assistance'!B26,('SFAG Summary'!G26+'SFAG Summary'!H26), "ERROR")</f>
        <v>208707116</v>
      </c>
      <c r="J26" s="117">
        <f t="shared" si="2"/>
        <v>241902586</v>
      </c>
      <c r="K26" s="235">
        <v>0</v>
      </c>
      <c r="L26" s="119">
        <v>0</v>
      </c>
      <c r="M26" s="93"/>
    </row>
    <row r="27" spans="1:13">
      <c r="A27" s="236" t="s">
        <v>32</v>
      </c>
      <c r="B27" s="234">
        <v>459371116</v>
      </c>
      <c r="C27" s="234">
        <v>0</v>
      </c>
      <c r="D27" s="231">
        <f t="shared" si="1"/>
        <v>459371116</v>
      </c>
      <c r="E27" s="232">
        <v>91874224</v>
      </c>
      <c r="F27" s="233">
        <v>45937113</v>
      </c>
      <c r="G27" s="232">
        <v>4324</v>
      </c>
      <c r="H27" s="234">
        <v>321555455</v>
      </c>
      <c r="I27" s="233">
        <f>IF((G27+H27)='SFAG Assistance'!B27+'SFAG Non-Assistance'!B27,('SFAG Summary'!G27+'SFAG Summary'!H27), "ERROR")</f>
        <v>321559779</v>
      </c>
      <c r="J27" s="117">
        <f t="shared" si="2"/>
        <v>459371116</v>
      </c>
      <c r="K27" s="235">
        <v>0</v>
      </c>
      <c r="L27" s="119">
        <v>0</v>
      </c>
      <c r="M27" s="93"/>
    </row>
    <row r="28" spans="1:13">
      <c r="A28" s="236" t="s">
        <v>33</v>
      </c>
      <c r="B28" s="234">
        <v>775352858</v>
      </c>
      <c r="C28" s="234">
        <v>77649164</v>
      </c>
      <c r="D28" s="231">
        <f t="shared" si="1"/>
        <v>853002022</v>
      </c>
      <c r="E28" s="232">
        <v>0</v>
      </c>
      <c r="F28" s="233">
        <v>77535285</v>
      </c>
      <c r="G28" s="232">
        <v>53838051</v>
      </c>
      <c r="H28" s="234">
        <v>561367001</v>
      </c>
      <c r="I28" s="233">
        <f>IF((G28+H28)='SFAG Assistance'!B28+'SFAG Non-Assistance'!B28,('SFAG Summary'!G28+'SFAG Summary'!H28), "ERROR")</f>
        <v>615205052</v>
      </c>
      <c r="J28" s="117">
        <f t="shared" si="2"/>
        <v>692740337</v>
      </c>
      <c r="K28" s="235">
        <v>0</v>
      </c>
      <c r="L28" s="119">
        <v>160261685</v>
      </c>
      <c r="M28" s="93"/>
    </row>
    <row r="29" spans="1:13">
      <c r="A29" s="236" t="s">
        <v>34</v>
      </c>
      <c r="B29" s="234">
        <v>263434070</v>
      </c>
      <c r="C29" s="234">
        <v>72427031</v>
      </c>
      <c r="D29" s="231">
        <f t="shared" si="1"/>
        <v>335861101</v>
      </c>
      <c r="E29" s="232">
        <v>44083000</v>
      </c>
      <c r="F29" s="233">
        <v>4790000</v>
      </c>
      <c r="G29" s="232">
        <v>28169794</v>
      </c>
      <c r="H29" s="234">
        <v>138123302</v>
      </c>
      <c r="I29" s="233">
        <f>IF((G29+H29)='SFAG Assistance'!B29+'SFAG Non-Assistance'!B29,('SFAG Summary'!G29+'SFAG Summary'!H29), "ERROR")</f>
        <v>166293096</v>
      </c>
      <c r="J29" s="117">
        <f t="shared" si="2"/>
        <v>215166096</v>
      </c>
      <c r="K29" s="235">
        <v>0</v>
      </c>
      <c r="L29" s="119">
        <v>120695005</v>
      </c>
      <c r="M29" s="93"/>
    </row>
    <row r="30" spans="1:13">
      <c r="A30" s="236" t="s">
        <v>35</v>
      </c>
      <c r="B30" s="234">
        <v>92744827</v>
      </c>
      <c r="C30" s="234">
        <v>12202902</v>
      </c>
      <c r="D30" s="231">
        <f t="shared" si="1"/>
        <v>104947729</v>
      </c>
      <c r="E30" s="232">
        <v>18548965</v>
      </c>
      <c r="F30" s="233">
        <v>9274483</v>
      </c>
      <c r="G30" s="232">
        <v>23650933</v>
      </c>
      <c r="H30" s="234">
        <v>46048681</v>
      </c>
      <c r="I30" s="233">
        <f>IF((G30+H30)='SFAG Assistance'!B30+'SFAG Non-Assistance'!B30,('SFAG Summary'!G30+'SFAG Summary'!H30), "ERROR")</f>
        <v>69699614</v>
      </c>
      <c r="J30" s="117">
        <f t="shared" si="2"/>
        <v>97523062</v>
      </c>
      <c r="K30" s="235">
        <v>7424666</v>
      </c>
      <c r="L30" s="119">
        <v>1</v>
      </c>
      <c r="M30" s="93"/>
    </row>
    <row r="31" spans="1:13">
      <c r="A31" s="236" t="s">
        <v>36</v>
      </c>
      <c r="B31" s="234">
        <v>217051740</v>
      </c>
      <c r="C31" s="234">
        <v>0</v>
      </c>
      <c r="D31" s="231">
        <f t="shared" si="1"/>
        <v>217051740</v>
      </c>
      <c r="E31" s="232">
        <v>23000000</v>
      </c>
      <c r="F31" s="233">
        <v>21701176</v>
      </c>
      <c r="G31" s="232">
        <v>34843543</v>
      </c>
      <c r="H31" s="234">
        <v>137507021</v>
      </c>
      <c r="I31" s="233">
        <f>IF((G31+H31)='SFAG Assistance'!B31+'SFAG Non-Assistance'!B31,('SFAG Summary'!G31+'SFAG Summary'!H31), "ERROR")</f>
        <v>172350564</v>
      </c>
      <c r="J31" s="117">
        <f t="shared" si="2"/>
        <v>217051740</v>
      </c>
      <c r="K31" s="235">
        <v>0</v>
      </c>
      <c r="L31" s="119">
        <v>0</v>
      </c>
      <c r="M31" s="93"/>
    </row>
    <row r="32" spans="1:13">
      <c r="A32" s="236" t="s">
        <v>37</v>
      </c>
      <c r="B32" s="234">
        <v>38788416</v>
      </c>
      <c r="C32" s="234">
        <v>48321692</v>
      </c>
      <c r="D32" s="231">
        <f t="shared" si="1"/>
        <v>87110108</v>
      </c>
      <c r="E32" s="232">
        <v>8840374</v>
      </c>
      <c r="F32" s="233">
        <v>1998226</v>
      </c>
      <c r="G32" s="232">
        <v>17838729</v>
      </c>
      <c r="H32" s="234">
        <v>10878793</v>
      </c>
      <c r="I32" s="233">
        <f>IF((G32+H32)='SFAG Assistance'!B32+'SFAG Non-Assistance'!B32,('SFAG Summary'!G32+'SFAG Summary'!H32), "ERROR")</f>
        <v>28717522</v>
      </c>
      <c r="J32" s="117">
        <f t="shared" si="2"/>
        <v>39556122</v>
      </c>
      <c r="K32" s="235">
        <v>450000</v>
      </c>
      <c r="L32" s="119">
        <v>47103986</v>
      </c>
      <c r="M32" s="93"/>
    </row>
    <row r="33" spans="1:13">
      <c r="A33" s="236" t="s">
        <v>38</v>
      </c>
      <c r="B33" s="234">
        <v>57513601</v>
      </c>
      <c r="C33" s="234">
        <v>49669063</v>
      </c>
      <c r="D33" s="231">
        <f t="shared" si="1"/>
        <v>107182664</v>
      </c>
      <c r="E33" s="232">
        <v>17000000</v>
      </c>
      <c r="F33" s="233">
        <v>0</v>
      </c>
      <c r="G33" s="232">
        <v>19122747</v>
      </c>
      <c r="H33" s="234">
        <v>20151295</v>
      </c>
      <c r="I33" s="233">
        <f>IF((G33+H33)='SFAG Assistance'!B33+'SFAG Non-Assistance'!B33,('SFAG Summary'!G33+'SFAG Summary'!H33), "ERROR")</f>
        <v>39274042</v>
      </c>
      <c r="J33" s="117">
        <f t="shared" si="2"/>
        <v>56274042</v>
      </c>
      <c r="K33" s="235">
        <v>233112</v>
      </c>
      <c r="L33" s="119">
        <v>50675510</v>
      </c>
      <c r="M33" s="93"/>
    </row>
    <row r="34" spans="1:13">
      <c r="A34" s="236" t="s">
        <v>39</v>
      </c>
      <c r="B34" s="234">
        <v>46377313</v>
      </c>
      <c r="C34" s="234">
        <v>18139024</v>
      </c>
      <c r="D34" s="231">
        <f t="shared" si="1"/>
        <v>64516337</v>
      </c>
      <c r="E34" s="232">
        <v>0</v>
      </c>
      <c r="F34" s="233">
        <v>754063</v>
      </c>
      <c r="G34" s="232">
        <v>23423593</v>
      </c>
      <c r="H34" s="234">
        <v>29311096</v>
      </c>
      <c r="I34" s="233">
        <f>IF((G34+H34)='SFAG Assistance'!B34+'SFAG Non-Assistance'!B34,('SFAG Summary'!G34+'SFAG Summary'!H34), "ERROR")</f>
        <v>52734689</v>
      </c>
      <c r="J34" s="117">
        <f t="shared" si="2"/>
        <v>53488752</v>
      </c>
      <c r="K34" s="235">
        <v>0</v>
      </c>
      <c r="L34" s="119">
        <v>11027585</v>
      </c>
      <c r="M34" s="93"/>
    </row>
    <row r="35" spans="1:13">
      <c r="A35" s="236" t="s">
        <v>40</v>
      </c>
      <c r="B35" s="234">
        <v>38521261</v>
      </c>
      <c r="C35" s="234">
        <v>6280780</v>
      </c>
      <c r="D35" s="231">
        <f t="shared" si="1"/>
        <v>44802041</v>
      </c>
      <c r="E35" s="232">
        <v>1863063</v>
      </c>
      <c r="F35" s="233">
        <v>936937</v>
      </c>
      <c r="G35" s="232">
        <v>20163196</v>
      </c>
      <c r="H35" s="234">
        <v>15043129</v>
      </c>
      <c r="I35" s="233">
        <f>IF((G35+H35)='SFAG Assistance'!B35+'SFAG Non-Assistance'!B35,('SFAG Summary'!G35+'SFAG Summary'!H35), "ERROR")</f>
        <v>35206325</v>
      </c>
      <c r="J35" s="117">
        <f t="shared" si="2"/>
        <v>38006325</v>
      </c>
      <c r="K35" s="235">
        <v>0</v>
      </c>
      <c r="L35" s="119">
        <v>6795716</v>
      </c>
      <c r="M35" s="93"/>
    </row>
    <row r="36" spans="1:13">
      <c r="A36" s="236" t="s">
        <v>41</v>
      </c>
      <c r="B36" s="234">
        <v>404034823</v>
      </c>
      <c r="C36" s="234">
        <v>36297103</v>
      </c>
      <c r="D36" s="231">
        <f t="shared" si="1"/>
        <v>440331926</v>
      </c>
      <c r="E36" s="232">
        <v>72508565</v>
      </c>
      <c r="F36" s="233">
        <v>16938000</v>
      </c>
      <c r="G36" s="232">
        <v>139871837</v>
      </c>
      <c r="H36" s="234">
        <v>128074688</v>
      </c>
      <c r="I36" s="233">
        <f>IF((G36+H36)='SFAG Assistance'!B36+'SFAG Non-Assistance'!B36,('SFAG Summary'!G36+'SFAG Summary'!H36), "ERROR")</f>
        <v>267946525</v>
      </c>
      <c r="J36" s="117">
        <f t="shared" si="2"/>
        <v>357393090</v>
      </c>
      <c r="K36" s="235">
        <v>60070558</v>
      </c>
      <c r="L36" s="119">
        <v>22868278</v>
      </c>
      <c r="M36" s="93"/>
    </row>
    <row r="37" spans="1:13">
      <c r="A37" s="236" t="s">
        <v>42</v>
      </c>
      <c r="B37" s="234">
        <v>114913087</v>
      </c>
      <c r="C37" s="234">
        <v>6653280</v>
      </c>
      <c r="D37" s="231">
        <f t="shared" si="1"/>
        <v>121566367</v>
      </c>
      <c r="E37" s="232">
        <v>25094538</v>
      </c>
      <c r="F37" s="233">
        <v>0</v>
      </c>
      <c r="G37" s="232">
        <v>62141048</v>
      </c>
      <c r="H37" s="234">
        <v>20796392</v>
      </c>
      <c r="I37" s="233">
        <f>IF((G37+H37)='SFAG Assistance'!B37+'SFAG Non-Assistance'!B37,('SFAG Summary'!G37+'SFAG Summary'!H37), "ERROR")</f>
        <v>82937440</v>
      </c>
      <c r="J37" s="117">
        <f t="shared" si="2"/>
        <v>108031978</v>
      </c>
      <c r="K37" s="235">
        <v>13534389</v>
      </c>
      <c r="L37" s="119">
        <v>0</v>
      </c>
      <c r="M37" s="93"/>
    </row>
    <row r="38" spans="1:13">
      <c r="A38" s="236" t="s">
        <v>43</v>
      </c>
      <c r="B38" s="234">
        <v>2442930602</v>
      </c>
      <c r="C38" s="234">
        <v>647136817</v>
      </c>
      <c r="D38" s="231">
        <f t="shared" si="1"/>
        <v>3090067419</v>
      </c>
      <c r="E38" s="232">
        <v>466044900</v>
      </c>
      <c r="F38" s="233">
        <v>192797333</v>
      </c>
      <c r="G38" s="232">
        <v>1025883708</v>
      </c>
      <c r="H38" s="234">
        <v>886503436</v>
      </c>
      <c r="I38" s="233">
        <f>IF((G38+H38)='SFAG Assistance'!B38+'SFAG Non-Assistance'!B38,('SFAG Summary'!G38+'SFAG Summary'!H38), "ERROR")</f>
        <v>1912387144</v>
      </c>
      <c r="J38" s="117">
        <f t="shared" si="2"/>
        <v>2571229377</v>
      </c>
      <c r="K38" s="235">
        <v>186449215</v>
      </c>
      <c r="L38" s="119">
        <v>332388827</v>
      </c>
      <c r="M38" s="93"/>
    </row>
    <row r="39" spans="1:13">
      <c r="A39" s="236" t="s">
        <v>44</v>
      </c>
      <c r="B39" s="234">
        <v>326126929</v>
      </c>
      <c r="C39" s="234">
        <v>213582756</v>
      </c>
      <c r="D39" s="231">
        <f t="shared" si="1"/>
        <v>539709685</v>
      </c>
      <c r="E39" s="232">
        <v>85797329</v>
      </c>
      <c r="F39" s="233">
        <v>10311313</v>
      </c>
      <c r="G39" s="232">
        <v>60703784</v>
      </c>
      <c r="H39" s="234">
        <v>170123138</v>
      </c>
      <c r="I39" s="233">
        <f>IF((G39+H39)='SFAG Assistance'!B39+'SFAG Non-Assistance'!B39,('SFAG Summary'!G39+'SFAG Summary'!H39), "ERROR")</f>
        <v>230826922</v>
      </c>
      <c r="J39" s="117">
        <f t="shared" si="2"/>
        <v>326935564</v>
      </c>
      <c r="K39" s="235">
        <v>209256470</v>
      </c>
      <c r="L39" s="119">
        <v>3517651</v>
      </c>
      <c r="M39" s="93"/>
    </row>
    <row r="40" spans="1:13">
      <c r="A40" s="236" t="s">
        <v>45</v>
      </c>
      <c r="B40" s="234">
        <v>26399809</v>
      </c>
      <c r="C40" s="234">
        <v>15428319</v>
      </c>
      <c r="D40" s="231">
        <f t="shared" si="1"/>
        <v>41828128</v>
      </c>
      <c r="E40" s="232">
        <v>0</v>
      </c>
      <c r="F40" s="233">
        <v>0</v>
      </c>
      <c r="G40" s="232">
        <v>12209056</v>
      </c>
      <c r="H40" s="234">
        <v>13478335</v>
      </c>
      <c r="I40" s="233">
        <f>IF((G40+H40)='SFAG Assistance'!B40+'SFAG Non-Assistance'!B40,('SFAG Summary'!G40+'SFAG Summary'!H40), "ERROR")</f>
        <v>25687391</v>
      </c>
      <c r="J40" s="117">
        <f t="shared" si="2"/>
        <v>25687391</v>
      </c>
      <c r="K40" s="235">
        <v>0</v>
      </c>
      <c r="L40" s="119">
        <v>16140737</v>
      </c>
      <c r="M40" s="93"/>
    </row>
    <row r="41" spans="1:13">
      <c r="A41" s="236" t="s">
        <v>46</v>
      </c>
      <c r="B41" s="234">
        <v>727968260</v>
      </c>
      <c r="C41" s="234">
        <v>0</v>
      </c>
      <c r="D41" s="231">
        <f t="shared" si="1"/>
        <v>727968260</v>
      </c>
      <c r="E41" s="232">
        <v>0</v>
      </c>
      <c r="F41" s="233">
        <v>43260642</v>
      </c>
      <c r="G41" s="232">
        <v>268476419</v>
      </c>
      <c r="H41" s="234">
        <v>416231199</v>
      </c>
      <c r="I41" s="233">
        <f>IF((G41+H41)='SFAG Assistance'!B41+'SFAG Non-Assistance'!B41,('SFAG Summary'!G41+'SFAG Summary'!H41), "ERROR")</f>
        <v>684707618</v>
      </c>
      <c r="J41" s="117">
        <f t="shared" si="2"/>
        <v>727968260</v>
      </c>
      <c r="K41" s="235">
        <v>0</v>
      </c>
      <c r="L41" s="119">
        <v>0</v>
      </c>
      <c r="M41" s="93"/>
    </row>
    <row r="42" spans="1:13">
      <c r="A42" s="236" t="s">
        <v>47</v>
      </c>
      <c r="B42" s="234">
        <v>145281442</v>
      </c>
      <c r="C42" s="234">
        <v>39091015</v>
      </c>
      <c r="D42" s="231">
        <f t="shared" si="1"/>
        <v>184372457</v>
      </c>
      <c r="E42" s="232">
        <v>29056288</v>
      </c>
      <c r="F42" s="233">
        <v>14528144</v>
      </c>
      <c r="G42" s="232">
        <v>34397702</v>
      </c>
      <c r="H42" s="234">
        <v>72731793</v>
      </c>
      <c r="I42" s="233">
        <f>IF((G42+H42)='SFAG Assistance'!B42+'SFAG Non-Assistance'!B42,('SFAG Summary'!G42+'SFAG Summary'!H42), "ERROR")</f>
        <v>107129495</v>
      </c>
      <c r="J42" s="117">
        <f t="shared" si="2"/>
        <v>150713927</v>
      </c>
      <c r="K42" s="235">
        <v>33658530</v>
      </c>
      <c r="L42" s="119">
        <v>0</v>
      </c>
      <c r="M42" s="93"/>
    </row>
    <row r="43" spans="1:13">
      <c r="A43" s="236" t="s">
        <v>48</v>
      </c>
      <c r="B43" s="234">
        <v>166798629</v>
      </c>
      <c r="C43" s="234">
        <v>0</v>
      </c>
      <c r="D43" s="231">
        <f t="shared" si="1"/>
        <v>166798629</v>
      </c>
      <c r="E43" s="232">
        <v>0</v>
      </c>
      <c r="F43" s="233">
        <v>0</v>
      </c>
      <c r="G43" s="232">
        <v>96308379</v>
      </c>
      <c r="H43" s="234">
        <v>70490250</v>
      </c>
      <c r="I43" s="233">
        <f>IF((G43+H43)='SFAG Assistance'!B43+'SFAG Non-Assistance'!B43,('SFAG Summary'!G43+'SFAG Summary'!H43), "ERROR")</f>
        <v>166798629</v>
      </c>
      <c r="J43" s="117">
        <f t="shared" si="2"/>
        <v>166798629</v>
      </c>
      <c r="K43" s="235">
        <v>0</v>
      </c>
      <c r="L43" s="119">
        <v>0</v>
      </c>
      <c r="M43" s="93"/>
    </row>
    <row r="44" spans="1:13">
      <c r="A44" s="236" t="s">
        <v>49</v>
      </c>
      <c r="B44" s="234">
        <v>719499305</v>
      </c>
      <c r="C44" s="234">
        <v>199413670</v>
      </c>
      <c r="D44" s="231">
        <f t="shared" si="1"/>
        <v>918912975</v>
      </c>
      <c r="E44" s="232">
        <v>158286000</v>
      </c>
      <c r="F44" s="233">
        <v>30977000</v>
      </c>
      <c r="G44" s="232">
        <v>170676171</v>
      </c>
      <c r="H44" s="234">
        <v>335326863</v>
      </c>
      <c r="I44" s="233">
        <f>IF((G44+H44)='SFAG Assistance'!B44+'SFAG Non-Assistance'!B44,('SFAG Summary'!G44+'SFAG Summary'!H44), "ERROR")</f>
        <v>506003034</v>
      </c>
      <c r="J44" s="117">
        <f t="shared" si="2"/>
        <v>695266034</v>
      </c>
      <c r="K44" s="235">
        <v>49595662</v>
      </c>
      <c r="L44" s="119">
        <v>174051279</v>
      </c>
      <c r="M44" s="93"/>
    </row>
    <row r="45" spans="1:13">
      <c r="A45" s="236" t="s">
        <v>50</v>
      </c>
      <c r="B45" s="234">
        <v>95021587</v>
      </c>
      <c r="C45" s="234">
        <v>8570112</v>
      </c>
      <c r="D45" s="231">
        <f t="shared" si="1"/>
        <v>103591699</v>
      </c>
      <c r="E45" s="232">
        <v>11792679</v>
      </c>
      <c r="F45" s="233">
        <v>7557672</v>
      </c>
      <c r="G45" s="232">
        <v>34170959</v>
      </c>
      <c r="H45" s="234">
        <v>37258214</v>
      </c>
      <c r="I45" s="233">
        <f>IF((G45+H45)='SFAG Assistance'!B45+'SFAG Non-Assistance'!B45,('SFAG Summary'!G45+'SFAG Summary'!H45), "ERROR")</f>
        <v>71429173</v>
      </c>
      <c r="J45" s="117">
        <f t="shared" si="2"/>
        <v>90779524</v>
      </c>
      <c r="K45" s="235">
        <v>12812175</v>
      </c>
      <c r="L45" s="119">
        <v>0</v>
      </c>
      <c r="M45" s="93"/>
    </row>
    <row r="46" spans="1:13">
      <c r="A46" s="236" t="s">
        <v>51</v>
      </c>
      <c r="B46" s="234">
        <v>99967824</v>
      </c>
      <c r="C46" s="234">
        <v>0</v>
      </c>
      <c r="D46" s="231">
        <f t="shared" si="1"/>
        <v>99967824</v>
      </c>
      <c r="E46" s="232">
        <v>0</v>
      </c>
      <c r="F46" s="233">
        <v>0</v>
      </c>
      <c r="G46" s="232">
        <v>31157349</v>
      </c>
      <c r="H46" s="234">
        <v>68810475</v>
      </c>
      <c r="I46" s="233">
        <f>IF((G46+H46)='SFAG Assistance'!B46+'SFAG Non-Assistance'!B46,('SFAG Summary'!G46+'SFAG Summary'!H46), "ERROR")</f>
        <v>99967824</v>
      </c>
      <c r="J46" s="117">
        <f t="shared" si="2"/>
        <v>99967824</v>
      </c>
      <c r="K46" s="235">
        <v>0</v>
      </c>
      <c r="L46" s="119">
        <v>0</v>
      </c>
      <c r="M46" s="93"/>
    </row>
    <row r="47" spans="1:13">
      <c r="A47" s="236" t="s">
        <v>52</v>
      </c>
      <c r="B47" s="234">
        <v>21279651</v>
      </c>
      <c r="C47" s="234">
        <v>14005563</v>
      </c>
      <c r="D47" s="231">
        <f t="shared" si="1"/>
        <v>35285214</v>
      </c>
      <c r="E47" s="232">
        <v>0</v>
      </c>
      <c r="F47" s="233">
        <v>2127965</v>
      </c>
      <c r="G47" s="232">
        <v>15712961</v>
      </c>
      <c r="H47" s="234">
        <v>5100646</v>
      </c>
      <c r="I47" s="233">
        <f>IF((G47+H47)='SFAG Assistance'!B47+'SFAG Non-Assistance'!B47,('SFAG Summary'!G47+'SFAG Summary'!H47), "ERROR")</f>
        <v>20813607</v>
      </c>
      <c r="J47" s="117">
        <f t="shared" si="2"/>
        <v>22941572</v>
      </c>
      <c r="K47" s="235">
        <v>0</v>
      </c>
      <c r="L47" s="119">
        <v>12343642</v>
      </c>
      <c r="M47" s="93"/>
    </row>
    <row r="48" spans="1:13">
      <c r="A48" s="236" t="s">
        <v>53</v>
      </c>
      <c r="B48" s="234">
        <v>205789495</v>
      </c>
      <c r="C48" s="234">
        <v>81990521</v>
      </c>
      <c r="D48" s="231">
        <f t="shared" si="1"/>
        <v>287780016</v>
      </c>
      <c r="E48" s="232">
        <v>61736847</v>
      </c>
      <c r="F48" s="233">
        <v>0</v>
      </c>
      <c r="G48" s="232">
        <v>109417725</v>
      </c>
      <c r="H48" s="234">
        <v>55939352</v>
      </c>
      <c r="I48" s="233">
        <f>IF((G48+H48)='SFAG Assistance'!B48+'SFAG Non-Assistance'!B48,('SFAG Summary'!G48+'SFAG Summary'!H48), "ERROR")</f>
        <v>165357077</v>
      </c>
      <c r="J48" s="117">
        <f t="shared" si="2"/>
        <v>227093924</v>
      </c>
      <c r="K48" s="235">
        <v>0</v>
      </c>
      <c r="L48" s="119">
        <v>60686092</v>
      </c>
      <c r="M48" s="93"/>
    </row>
    <row r="49" spans="1:13">
      <c r="A49" s="236" t="s">
        <v>54</v>
      </c>
      <c r="B49" s="234">
        <v>521123819</v>
      </c>
      <c r="C49" s="234">
        <v>35720925</v>
      </c>
      <c r="D49" s="231">
        <f t="shared" si="1"/>
        <v>556844744</v>
      </c>
      <c r="E49" s="232">
        <v>0</v>
      </c>
      <c r="F49" s="233">
        <v>32408086</v>
      </c>
      <c r="G49" s="232">
        <v>72410758</v>
      </c>
      <c r="H49" s="234">
        <v>452025899</v>
      </c>
      <c r="I49" s="233">
        <f>IF((G49+H49)='SFAG Assistance'!B49+'SFAG Non-Assistance'!B49,('SFAG Summary'!G49+'SFAG Summary'!H49), "ERROR")</f>
        <v>524436657</v>
      </c>
      <c r="J49" s="117">
        <f t="shared" si="2"/>
        <v>556844743</v>
      </c>
      <c r="K49" s="235">
        <v>1</v>
      </c>
      <c r="L49" s="119">
        <v>0</v>
      </c>
      <c r="M49" s="93"/>
    </row>
    <row r="50" spans="1:13">
      <c r="A50" s="236" t="s">
        <v>55</v>
      </c>
      <c r="B50" s="234">
        <v>81367577</v>
      </c>
      <c r="C50" s="234">
        <v>79017926</v>
      </c>
      <c r="D50" s="231">
        <f t="shared" si="1"/>
        <v>160385503</v>
      </c>
      <c r="E50" s="232">
        <v>0</v>
      </c>
      <c r="F50" s="233">
        <v>2445999</v>
      </c>
      <c r="G50" s="232">
        <v>30147325</v>
      </c>
      <c r="H50" s="234">
        <v>46722048</v>
      </c>
      <c r="I50" s="233">
        <f>IF((G50+H50)='SFAG Assistance'!B50+'SFAG Non-Assistance'!B50,('SFAG Summary'!G50+'SFAG Summary'!H50), "ERROR")</f>
        <v>76869373</v>
      </c>
      <c r="J50" s="117">
        <f t="shared" si="2"/>
        <v>79315372</v>
      </c>
      <c r="K50" s="235">
        <v>0</v>
      </c>
      <c r="L50" s="119">
        <v>81070131</v>
      </c>
      <c r="M50" s="93"/>
    </row>
    <row r="51" spans="1:13">
      <c r="A51" s="236" t="s">
        <v>56</v>
      </c>
      <c r="B51" s="234">
        <v>47353181</v>
      </c>
      <c r="C51" s="234">
        <v>0</v>
      </c>
      <c r="D51" s="231">
        <f t="shared" si="1"/>
        <v>47353181</v>
      </c>
      <c r="E51" s="232">
        <v>9224074</v>
      </c>
      <c r="F51" s="233">
        <v>4735318</v>
      </c>
      <c r="G51" s="232">
        <v>5110046</v>
      </c>
      <c r="H51" s="234">
        <v>28283743</v>
      </c>
      <c r="I51" s="233">
        <f>IF((G51+H51)='SFAG Assistance'!B51+'SFAG Non-Assistance'!B51,('SFAG Summary'!G51+'SFAG Summary'!H51), "ERROR")</f>
        <v>33393789</v>
      </c>
      <c r="J51" s="117">
        <f t="shared" si="2"/>
        <v>47353181</v>
      </c>
      <c r="K51" s="235">
        <v>0</v>
      </c>
      <c r="L51" s="119">
        <v>0</v>
      </c>
      <c r="M51" s="93"/>
    </row>
    <row r="52" spans="1:13">
      <c r="A52" s="236" t="s">
        <v>57</v>
      </c>
      <c r="B52" s="234">
        <v>158285172</v>
      </c>
      <c r="C52" s="234">
        <v>25917468</v>
      </c>
      <c r="D52" s="231">
        <f t="shared" si="1"/>
        <v>184202640</v>
      </c>
      <c r="E52" s="232">
        <v>14304666</v>
      </c>
      <c r="F52" s="233">
        <v>12648498</v>
      </c>
      <c r="G52" s="232">
        <v>66095679</v>
      </c>
      <c r="H52" s="234">
        <v>72577473</v>
      </c>
      <c r="I52" s="233">
        <f>IF((G52+H52)='SFAG Assistance'!B52+'SFAG Non-Assistance'!B52,('SFAG Summary'!G52+'SFAG Summary'!H52), "ERROR")</f>
        <v>138673152</v>
      </c>
      <c r="J52" s="117">
        <f t="shared" si="2"/>
        <v>165626316</v>
      </c>
      <c r="K52" s="235">
        <v>941911</v>
      </c>
      <c r="L52" s="119">
        <v>17634413</v>
      </c>
      <c r="M52" s="93"/>
    </row>
    <row r="53" spans="1:13">
      <c r="A53" s="236" t="s">
        <v>58</v>
      </c>
      <c r="B53" s="234">
        <v>380544968</v>
      </c>
      <c r="C53" s="234">
        <v>28868994</v>
      </c>
      <c r="D53" s="231">
        <f t="shared" si="1"/>
        <v>409413962</v>
      </c>
      <c r="E53" s="232">
        <v>105988000</v>
      </c>
      <c r="F53" s="233">
        <v>10702000</v>
      </c>
      <c r="G53" s="232">
        <v>188764796</v>
      </c>
      <c r="H53" s="234">
        <v>101422786</v>
      </c>
      <c r="I53" s="233">
        <f>IF((G53+H53)='SFAG Assistance'!B53+'SFAG Non-Assistance'!B53,('SFAG Summary'!G53+'SFAG Summary'!H53), "ERROR")</f>
        <v>290187582</v>
      </c>
      <c r="J53" s="117">
        <f t="shared" si="2"/>
        <v>406877582</v>
      </c>
      <c r="K53" s="235">
        <v>0</v>
      </c>
      <c r="L53" s="119">
        <v>2536380</v>
      </c>
      <c r="M53" s="93"/>
    </row>
    <row r="54" spans="1:13">
      <c r="A54" s="236" t="s">
        <v>59</v>
      </c>
      <c r="B54" s="234">
        <v>110176310</v>
      </c>
      <c r="C54" s="234">
        <v>47793566</v>
      </c>
      <c r="D54" s="231">
        <f t="shared" si="1"/>
        <v>157969876</v>
      </c>
      <c r="E54" s="232">
        <v>0</v>
      </c>
      <c r="F54" s="233">
        <v>11017631</v>
      </c>
      <c r="G54" s="251">
        <v>61232511</v>
      </c>
      <c r="H54" s="234">
        <v>85719734</v>
      </c>
      <c r="I54" s="233">
        <f>IF((G54+H54)='SFAG Assistance'!B54+'SFAG Non-Assistance'!B54,('SFAG Summary'!G54+'SFAG Summary'!H54), "ERROR")</f>
        <v>146952245</v>
      </c>
      <c r="J54" s="117">
        <f t="shared" si="2"/>
        <v>157969876</v>
      </c>
      <c r="K54" s="235">
        <v>0</v>
      </c>
      <c r="L54" s="119">
        <v>0</v>
      </c>
      <c r="M54" s="93"/>
    </row>
    <row r="55" spans="1:13">
      <c r="A55" s="236" t="s">
        <v>60</v>
      </c>
      <c r="B55" s="234">
        <v>314499354</v>
      </c>
      <c r="C55" s="234">
        <v>17892175</v>
      </c>
      <c r="D55" s="231">
        <f t="shared" si="1"/>
        <v>332391529</v>
      </c>
      <c r="E55" s="232">
        <v>61641873</v>
      </c>
      <c r="F55" s="233">
        <v>14837318</v>
      </c>
      <c r="G55" s="232">
        <v>19235504</v>
      </c>
      <c r="H55" s="234">
        <v>236676834</v>
      </c>
      <c r="I55" s="233">
        <f>IF((G55+H55)='SFAG Assistance'!B55+'SFAG Non-Assistance'!B55,('SFAG Summary'!G55+'SFAG Summary'!H55), "ERROR")</f>
        <v>255912338</v>
      </c>
      <c r="J55" s="117">
        <f t="shared" si="2"/>
        <v>332391529</v>
      </c>
      <c r="K55" s="235">
        <v>0</v>
      </c>
      <c r="L55" s="119">
        <v>0</v>
      </c>
      <c r="M55" s="93"/>
    </row>
    <row r="56" spans="1:13">
      <c r="A56" s="236" t="s">
        <v>61</v>
      </c>
      <c r="B56" s="234">
        <v>18500530</v>
      </c>
      <c r="C56" s="234">
        <v>42670874</v>
      </c>
      <c r="D56" s="231">
        <f t="shared" si="1"/>
        <v>61171404</v>
      </c>
      <c r="E56" s="232">
        <v>0</v>
      </c>
      <c r="F56" s="233">
        <v>1850053</v>
      </c>
      <c r="G56" s="232">
        <v>7697247</v>
      </c>
      <c r="H56" s="234">
        <v>19595749</v>
      </c>
      <c r="I56" s="233">
        <f>IF((G56+H56)='SFAG Assistance'!B56+'SFAG Non-Assistance'!B56,('SFAG Summary'!G56+'SFAG Summary'!H56), "ERROR")</f>
        <v>27292996</v>
      </c>
      <c r="J56" s="117">
        <f t="shared" si="2"/>
        <v>29143049</v>
      </c>
      <c r="K56" s="235">
        <v>1829298</v>
      </c>
      <c r="L56" s="119">
        <v>30199057</v>
      </c>
      <c r="M56" s="93"/>
    </row>
  </sheetData>
  <mergeCells count="4">
    <mergeCell ref="A1:L1"/>
    <mergeCell ref="E2:F2"/>
    <mergeCell ref="G2:I2"/>
    <mergeCell ref="J2:J4"/>
  </mergeCells>
  <pageMargins left="0.7" right="0.7" top="0.75" bottom="0.75" header="0.3" footer="0.3"/>
  <pageSetup scale="60"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6"/>
  <sheetViews>
    <sheetView workbookViewId="0">
      <selection sqref="A1:F1"/>
    </sheetView>
  </sheetViews>
  <sheetFormatPr defaultRowHeight="15"/>
  <cols>
    <col min="1" max="1" width="20.140625" customWidth="1"/>
    <col min="2" max="4" width="15.42578125" customWidth="1"/>
    <col min="5" max="5" width="15.85546875" customWidth="1"/>
    <col min="6" max="6" width="15.42578125" customWidth="1"/>
  </cols>
  <sheetData>
    <row r="1" spans="1:6">
      <c r="A1" s="524" t="s">
        <v>201</v>
      </c>
      <c r="B1" s="530"/>
      <c r="C1" s="530"/>
      <c r="D1" s="530"/>
      <c r="E1" s="530"/>
      <c r="F1" s="531"/>
    </row>
    <row r="2" spans="1:6">
      <c r="A2" s="523" t="s">
        <v>10</v>
      </c>
      <c r="B2" s="176"/>
      <c r="C2" s="176"/>
      <c r="D2" s="176"/>
      <c r="E2" s="176"/>
      <c r="F2" s="176"/>
    </row>
    <row r="3" spans="1:6" ht="39">
      <c r="A3" s="523"/>
      <c r="B3" s="176" t="s">
        <v>74</v>
      </c>
      <c r="C3" s="176" t="s">
        <v>62</v>
      </c>
      <c r="D3" s="176" t="s">
        <v>63</v>
      </c>
      <c r="E3" s="176" t="s">
        <v>75</v>
      </c>
      <c r="F3" s="176" t="s">
        <v>76</v>
      </c>
    </row>
    <row r="4" spans="1:6">
      <c r="A4" s="523"/>
      <c r="B4" s="176"/>
      <c r="C4" s="176"/>
      <c r="D4" s="176"/>
      <c r="E4" s="176"/>
      <c r="F4" s="176"/>
    </row>
    <row r="5" spans="1:6">
      <c r="A5" s="252" t="s">
        <v>77</v>
      </c>
      <c r="B5" s="253">
        <f>SUM(B6:B56)</f>
        <v>5702816329</v>
      </c>
      <c r="C5" s="253">
        <f>SUM(C6:C56)</f>
        <v>4546387925</v>
      </c>
      <c r="D5" s="253">
        <f t="shared" ref="D5:F5" si="0">SUM(D6:D56)</f>
        <v>265555643</v>
      </c>
      <c r="E5" s="253">
        <f t="shared" si="0"/>
        <v>270688847</v>
      </c>
      <c r="F5" s="253">
        <f t="shared" si="0"/>
        <v>620183914</v>
      </c>
    </row>
    <row r="6" spans="1:6">
      <c r="A6" s="82" t="s">
        <v>11</v>
      </c>
      <c r="B6" s="254">
        <f>SUM(C6:F6)</f>
        <v>46680055</v>
      </c>
      <c r="C6" s="254">
        <v>45076556</v>
      </c>
      <c r="D6" s="254">
        <v>0</v>
      </c>
      <c r="E6" s="254">
        <v>1603499</v>
      </c>
      <c r="F6" s="254">
        <v>0</v>
      </c>
    </row>
    <row r="7" spans="1:6">
      <c r="A7" s="82" t="s">
        <v>12</v>
      </c>
      <c r="B7" s="254">
        <f t="shared" ref="B7:B56" si="1">SUM(C7:F7)</f>
        <v>9577640</v>
      </c>
      <c r="C7" s="254">
        <v>7960783</v>
      </c>
      <c r="D7" s="254">
        <v>1133086</v>
      </c>
      <c r="E7" s="254">
        <v>483771</v>
      </c>
      <c r="F7" s="254">
        <v>0</v>
      </c>
    </row>
    <row r="8" spans="1:6">
      <c r="A8" s="82" t="s">
        <v>13</v>
      </c>
      <c r="B8" s="254">
        <f t="shared" si="1"/>
        <v>73499822</v>
      </c>
      <c r="C8" s="254">
        <v>72975620</v>
      </c>
      <c r="D8" s="254">
        <v>0</v>
      </c>
      <c r="E8" s="254">
        <v>524202</v>
      </c>
      <c r="F8" s="254">
        <v>0</v>
      </c>
    </row>
    <row r="9" spans="1:6">
      <c r="A9" s="82" t="s">
        <v>14</v>
      </c>
      <c r="B9" s="254">
        <f t="shared" si="1"/>
        <v>15706228</v>
      </c>
      <c r="C9" s="254">
        <v>15706228</v>
      </c>
      <c r="D9" s="254">
        <v>0</v>
      </c>
      <c r="E9" s="254">
        <v>0</v>
      </c>
      <c r="F9" s="254">
        <v>0</v>
      </c>
    </row>
    <row r="10" spans="1:6">
      <c r="A10" s="82" t="s">
        <v>15</v>
      </c>
      <c r="B10" s="254">
        <f t="shared" si="1"/>
        <v>2133370919</v>
      </c>
      <c r="C10" s="254">
        <v>1647421555</v>
      </c>
      <c r="D10" s="254">
        <v>141239971</v>
      </c>
      <c r="E10" s="254">
        <v>125510666</v>
      </c>
      <c r="F10" s="254">
        <v>219198727</v>
      </c>
    </row>
    <row r="11" spans="1:6">
      <c r="A11" s="82" t="s">
        <v>16</v>
      </c>
      <c r="B11" s="254">
        <f t="shared" si="1"/>
        <v>36449036</v>
      </c>
      <c r="C11" s="254">
        <v>32402083</v>
      </c>
      <c r="D11" s="254">
        <v>0</v>
      </c>
      <c r="E11" s="254">
        <v>4046953</v>
      </c>
      <c r="F11" s="254">
        <v>0</v>
      </c>
    </row>
    <row r="12" spans="1:6">
      <c r="A12" s="82" t="s">
        <v>17</v>
      </c>
      <c r="B12" s="254">
        <f t="shared" si="1"/>
        <v>4707644</v>
      </c>
      <c r="C12" s="254">
        <v>3130982</v>
      </c>
      <c r="D12" s="254">
        <v>0</v>
      </c>
      <c r="E12" s="254">
        <v>0</v>
      </c>
      <c r="F12" s="254">
        <v>1576662</v>
      </c>
    </row>
    <row r="13" spans="1:6">
      <c r="A13" s="82" t="s">
        <v>18</v>
      </c>
      <c r="B13" s="254">
        <f t="shared" si="1"/>
        <v>15444818</v>
      </c>
      <c r="C13" s="254">
        <v>13375881</v>
      </c>
      <c r="D13" s="254">
        <v>1668765</v>
      </c>
      <c r="E13" s="254">
        <v>399657</v>
      </c>
      <c r="F13" s="254">
        <v>515</v>
      </c>
    </row>
    <row r="14" spans="1:6">
      <c r="A14" s="82" t="s">
        <v>19</v>
      </c>
      <c r="B14" s="254">
        <f t="shared" si="1"/>
        <v>16059822</v>
      </c>
      <c r="C14" s="254">
        <v>16059822</v>
      </c>
      <c r="D14" s="254">
        <v>0</v>
      </c>
      <c r="E14" s="254">
        <v>0</v>
      </c>
      <c r="F14" s="254">
        <v>0</v>
      </c>
    </row>
    <row r="15" spans="1:6">
      <c r="A15" s="82" t="s">
        <v>20</v>
      </c>
      <c r="B15" s="254">
        <f t="shared" si="1"/>
        <v>53888741</v>
      </c>
      <c r="C15" s="254">
        <v>29365813</v>
      </c>
      <c r="D15" s="254">
        <v>24069250</v>
      </c>
      <c r="E15" s="254">
        <v>453678</v>
      </c>
      <c r="F15" s="254">
        <v>0</v>
      </c>
    </row>
    <row r="16" spans="1:6">
      <c r="A16" s="82" t="s">
        <v>21</v>
      </c>
      <c r="B16" s="254">
        <f t="shared" si="1"/>
        <v>60829721</v>
      </c>
      <c r="C16" s="254">
        <v>48354015</v>
      </c>
      <c r="D16" s="254">
        <v>0</v>
      </c>
      <c r="E16" s="254">
        <v>12475706</v>
      </c>
      <c r="F16" s="254">
        <v>0</v>
      </c>
    </row>
    <row r="17" spans="1:6">
      <c r="A17" s="82" t="s">
        <v>22</v>
      </c>
      <c r="B17" s="254">
        <f t="shared" si="1"/>
        <v>33548079</v>
      </c>
      <c r="C17" s="254">
        <v>28029529</v>
      </c>
      <c r="D17" s="254">
        <v>0</v>
      </c>
      <c r="E17" s="254">
        <v>673475</v>
      </c>
      <c r="F17" s="254">
        <v>4845075</v>
      </c>
    </row>
    <row r="18" spans="1:6">
      <c r="A18" s="82" t="s">
        <v>23</v>
      </c>
      <c r="B18" s="254">
        <f t="shared" si="1"/>
        <v>-310684</v>
      </c>
      <c r="C18" s="254">
        <v>-428199</v>
      </c>
      <c r="D18" s="254">
        <v>0</v>
      </c>
      <c r="E18" s="254">
        <v>117515</v>
      </c>
      <c r="F18" s="254">
        <v>0</v>
      </c>
    </row>
    <row r="19" spans="1:6">
      <c r="A19" s="82" t="s">
        <v>24</v>
      </c>
      <c r="B19" s="254">
        <f t="shared" si="1"/>
        <v>72449064</v>
      </c>
      <c r="C19" s="254">
        <v>68486978</v>
      </c>
      <c r="D19" s="254">
        <v>0</v>
      </c>
      <c r="E19" s="254">
        <v>3962086</v>
      </c>
      <c r="F19" s="254">
        <v>0</v>
      </c>
    </row>
    <row r="20" spans="1:6">
      <c r="A20" s="82" t="s">
        <v>25</v>
      </c>
      <c r="B20" s="254">
        <f t="shared" si="1"/>
        <v>71524114</v>
      </c>
      <c r="C20" s="254">
        <v>71524114</v>
      </c>
      <c r="D20" s="254">
        <v>0</v>
      </c>
      <c r="E20" s="254">
        <v>0</v>
      </c>
      <c r="F20" s="254">
        <v>0</v>
      </c>
    </row>
    <row r="21" spans="1:6">
      <c r="A21" s="82" t="s">
        <v>26</v>
      </c>
      <c r="B21" s="254">
        <f t="shared" si="1"/>
        <v>18378766</v>
      </c>
      <c r="C21" s="254">
        <v>18378766</v>
      </c>
      <c r="D21" s="254">
        <v>0</v>
      </c>
      <c r="E21" s="254">
        <v>0</v>
      </c>
      <c r="F21" s="254">
        <v>0</v>
      </c>
    </row>
    <row r="22" spans="1:6">
      <c r="A22" s="82" t="s">
        <v>27</v>
      </c>
      <c r="B22" s="254">
        <f t="shared" si="1"/>
        <v>35272066</v>
      </c>
      <c r="C22" s="254">
        <v>6178936</v>
      </c>
      <c r="D22" s="254">
        <v>0</v>
      </c>
      <c r="E22" s="254">
        <v>9398652</v>
      </c>
      <c r="F22" s="254">
        <v>19694478</v>
      </c>
    </row>
    <row r="23" spans="1:6">
      <c r="A23" s="82" t="s">
        <v>28</v>
      </c>
      <c r="B23" s="254">
        <f t="shared" si="1"/>
        <v>104668231</v>
      </c>
      <c r="C23" s="254">
        <v>73386390</v>
      </c>
      <c r="D23" s="254">
        <v>16641901</v>
      </c>
      <c r="E23" s="254">
        <v>14639940</v>
      </c>
      <c r="F23" s="254">
        <v>0</v>
      </c>
    </row>
    <row r="24" spans="1:6">
      <c r="A24" s="82" t="s">
        <v>29</v>
      </c>
      <c r="B24" s="254">
        <f t="shared" si="1"/>
        <v>39517474</v>
      </c>
      <c r="C24" s="254">
        <v>37780655</v>
      </c>
      <c r="D24" s="254">
        <v>0</v>
      </c>
      <c r="E24" s="254">
        <v>1736819</v>
      </c>
      <c r="F24" s="254">
        <v>0</v>
      </c>
    </row>
    <row r="25" spans="1:6">
      <c r="A25" s="82" t="s">
        <v>30</v>
      </c>
      <c r="B25" s="254">
        <f t="shared" si="1"/>
        <v>57211915</v>
      </c>
      <c r="C25" s="254">
        <v>45633194</v>
      </c>
      <c r="D25" s="254">
        <v>3975842</v>
      </c>
      <c r="E25" s="254">
        <v>7602879</v>
      </c>
      <c r="F25" s="254">
        <v>0</v>
      </c>
    </row>
    <row r="26" spans="1:6">
      <c r="A26" s="82" t="s">
        <v>31</v>
      </c>
      <c r="B26" s="254">
        <f t="shared" si="1"/>
        <v>71466984</v>
      </c>
      <c r="C26" s="254">
        <v>71466984</v>
      </c>
      <c r="D26" s="254">
        <v>0</v>
      </c>
      <c r="E26" s="254">
        <v>0</v>
      </c>
      <c r="F26" s="254">
        <v>0</v>
      </c>
    </row>
    <row r="27" spans="1:6">
      <c r="A27" s="82" t="s">
        <v>32</v>
      </c>
      <c r="B27" s="254">
        <f t="shared" si="1"/>
        <v>4324</v>
      </c>
      <c r="C27" s="254">
        <v>4324</v>
      </c>
      <c r="D27" s="254">
        <v>0</v>
      </c>
      <c r="E27" s="254">
        <v>0</v>
      </c>
      <c r="F27" s="254">
        <v>0</v>
      </c>
    </row>
    <row r="28" spans="1:6">
      <c r="A28" s="82" t="s">
        <v>33</v>
      </c>
      <c r="B28" s="254">
        <f t="shared" si="1"/>
        <v>53838051</v>
      </c>
      <c r="C28" s="254">
        <v>45384497</v>
      </c>
      <c r="D28" s="254">
        <v>8453554</v>
      </c>
      <c r="E28" s="254">
        <v>0</v>
      </c>
      <c r="F28" s="254">
        <v>0</v>
      </c>
    </row>
    <row r="29" spans="1:6">
      <c r="A29" s="82" t="s">
        <v>34</v>
      </c>
      <c r="B29" s="254">
        <f t="shared" si="1"/>
        <v>28169794</v>
      </c>
      <c r="C29" s="254">
        <v>28169794</v>
      </c>
      <c r="D29" s="254">
        <v>0</v>
      </c>
      <c r="E29" s="254">
        <v>0</v>
      </c>
      <c r="F29" s="254">
        <v>0</v>
      </c>
    </row>
    <row r="30" spans="1:6">
      <c r="A30" s="82" t="s">
        <v>35</v>
      </c>
      <c r="B30" s="254">
        <f t="shared" si="1"/>
        <v>23650933</v>
      </c>
      <c r="C30" s="254">
        <v>12309034</v>
      </c>
      <c r="D30" s="254">
        <v>0</v>
      </c>
      <c r="E30" s="254">
        <v>11341899</v>
      </c>
      <c r="F30" s="254">
        <v>0</v>
      </c>
    </row>
    <row r="31" spans="1:6">
      <c r="A31" s="82" t="s">
        <v>36</v>
      </c>
      <c r="B31" s="254">
        <f t="shared" si="1"/>
        <v>34843543</v>
      </c>
      <c r="C31" s="254">
        <v>34843543</v>
      </c>
      <c r="D31" s="254">
        <v>0</v>
      </c>
      <c r="E31" s="254">
        <v>0</v>
      </c>
      <c r="F31" s="254">
        <v>0</v>
      </c>
    </row>
    <row r="32" spans="1:6">
      <c r="A32" s="82" t="s">
        <v>37</v>
      </c>
      <c r="B32" s="254">
        <f t="shared" si="1"/>
        <v>17838729</v>
      </c>
      <c r="C32" s="254">
        <v>15962853</v>
      </c>
      <c r="D32" s="254">
        <v>0</v>
      </c>
      <c r="E32" s="254">
        <v>0</v>
      </c>
      <c r="F32" s="254">
        <v>1875876</v>
      </c>
    </row>
    <row r="33" spans="1:6">
      <c r="A33" s="82" t="s">
        <v>38</v>
      </c>
      <c r="B33" s="254">
        <f t="shared" si="1"/>
        <v>19122747</v>
      </c>
      <c r="C33" s="254">
        <v>19122747</v>
      </c>
      <c r="D33" s="254">
        <v>0</v>
      </c>
      <c r="E33" s="254">
        <v>0</v>
      </c>
      <c r="F33" s="254">
        <v>0</v>
      </c>
    </row>
    <row r="34" spans="1:6">
      <c r="A34" s="82" t="s">
        <v>39</v>
      </c>
      <c r="B34" s="254">
        <f t="shared" si="1"/>
        <v>23423593</v>
      </c>
      <c r="C34" s="254">
        <v>21341747</v>
      </c>
      <c r="D34" s="254">
        <v>0</v>
      </c>
      <c r="E34" s="254">
        <v>2081846</v>
      </c>
      <c r="F34" s="254">
        <v>0</v>
      </c>
    </row>
    <row r="35" spans="1:6">
      <c r="A35" s="82" t="s">
        <v>40</v>
      </c>
      <c r="B35" s="254">
        <f t="shared" si="1"/>
        <v>20163196</v>
      </c>
      <c r="C35" s="254">
        <v>12771362</v>
      </c>
      <c r="D35" s="254">
        <v>0</v>
      </c>
      <c r="E35" s="254">
        <v>0</v>
      </c>
      <c r="F35" s="254">
        <v>7391834</v>
      </c>
    </row>
    <row r="36" spans="1:6">
      <c r="A36" s="82" t="s">
        <v>41</v>
      </c>
      <c r="B36" s="254">
        <f t="shared" si="1"/>
        <v>139871837</v>
      </c>
      <c r="C36" s="254">
        <v>108088163</v>
      </c>
      <c r="D36" s="254">
        <v>22793343</v>
      </c>
      <c r="E36" s="254">
        <v>8990331</v>
      </c>
      <c r="F36" s="254">
        <v>0</v>
      </c>
    </row>
    <row r="37" spans="1:6">
      <c r="A37" s="82" t="s">
        <v>42</v>
      </c>
      <c r="B37" s="254">
        <f t="shared" si="1"/>
        <v>62141048</v>
      </c>
      <c r="C37" s="254">
        <v>62128273</v>
      </c>
      <c r="D37" s="254">
        <v>0</v>
      </c>
      <c r="E37" s="254">
        <v>12775</v>
      </c>
      <c r="F37" s="254">
        <v>0</v>
      </c>
    </row>
    <row r="38" spans="1:6">
      <c r="A38" s="82" t="s">
        <v>43</v>
      </c>
      <c r="B38" s="254">
        <f t="shared" si="1"/>
        <v>1025883708</v>
      </c>
      <c r="C38" s="254">
        <v>774034077</v>
      </c>
      <c r="D38" s="254">
        <v>0</v>
      </c>
      <c r="E38" s="254">
        <v>0</v>
      </c>
      <c r="F38" s="254">
        <v>251849631</v>
      </c>
    </row>
    <row r="39" spans="1:6">
      <c r="A39" s="82" t="s">
        <v>44</v>
      </c>
      <c r="B39" s="254">
        <f t="shared" si="1"/>
        <v>60703784</v>
      </c>
      <c r="C39" s="254">
        <v>43907104</v>
      </c>
      <c r="D39" s="254">
        <v>16271769</v>
      </c>
      <c r="E39" s="254">
        <v>0</v>
      </c>
      <c r="F39" s="254">
        <v>524911</v>
      </c>
    </row>
    <row r="40" spans="1:6">
      <c r="A40" s="82" t="s">
        <v>45</v>
      </c>
      <c r="B40" s="254">
        <f t="shared" si="1"/>
        <v>12209056</v>
      </c>
      <c r="C40" s="254">
        <v>403513</v>
      </c>
      <c r="D40" s="254">
        <v>0</v>
      </c>
      <c r="E40" s="254">
        <v>874310</v>
      </c>
      <c r="F40" s="254">
        <v>10931233</v>
      </c>
    </row>
    <row r="41" spans="1:6">
      <c r="A41" s="82" t="s">
        <v>46</v>
      </c>
      <c r="B41" s="254">
        <f t="shared" si="1"/>
        <v>268476419</v>
      </c>
      <c r="C41" s="254">
        <v>268467054</v>
      </c>
      <c r="D41" s="254">
        <v>0</v>
      </c>
      <c r="E41" s="254">
        <v>9365</v>
      </c>
      <c r="F41" s="254">
        <v>0</v>
      </c>
    </row>
    <row r="42" spans="1:6">
      <c r="A42" s="82" t="s">
        <v>47</v>
      </c>
      <c r="B42" s="254">
        <f t="shared" si="1"/>
        <v>34397702</v>
      </c>
      <c r="C42" s="254">
        <v>10834254</v>
      </c>
      <c r="D42" s="254">
        <v>1179365</v>
      </c>
      <c r="E42" s="254">
        <v>13654945</v>
      </c>
      <c r="F42" s="254">
        <v>8729138</v>
      </c>
    </row>
    <row r="43" spans="1:6">
      <c r="A43" s="82" t="s">
        <v>48</v>
      </c>
      <c r="B43" s="254">
        <f t="shared" si="1"/>
        <v>96308379</v>
      </c>
      <c r="C43" s="254">
        <v>73519362</v>
      </c>
      <c r="D43" s="254">
        <v>9015779</v>
      </c>
      <c r="E43" s="254">
        <v>3564989</v>
      </c>
      <c r="F43" s="254">
        <v>10208249</v>
      </c>
    </row>
    <row r="44" spans="1:6">
      <c r="A44" s="82" t="s">
        <v>49</v>
      </c>
      <c r="B44" s="254">
        <f t="shared" si="1"/>
        <v>170676171</v>
      </c>
      <c r="C44" s="254">
        <v>158280767</v>
      </c>
      <c r="D44" s="254">
        <v>0</v>
      </c>
      <c r="E44" s="254">
        <v>12395404</v>
      </c>
      <c r="F44" s="254">
        <v>0</v>
      </c>
    </row>
    <row r="45" spans="1:6">
      <c r="A45" s="82" t="s">
        <v>50</v>
      </c>
      <c r="B45" s="254">
        <f t="shared" si="1"/>
        <v>34170959</v>
      </c>
      <c r="C45" s="254">
        <v>35216417</v>
      </c>
      <c r="D45" s="254">
        <v>-1170504</v>
      </c>
      <c r="E45" s="254">
        <v>125046</v>
      </c>
      <c r="F45" s="254">
        <v>0</v>
      </c>
    </row>
    <row r="46" spans="1:6">
      <c r="A46" s="82" t="s">
        <v>51</v>
      </c>
      <c r="B46" s="254">
        <f t="shared" si="1"/>
        <v>31157349</v>
      </c>
      <c r="C46" s="254">
        <v>29279811</v>
      </c>
      <c r="D46" s="254">
        <v>0</v>
      </c>
      <c r="E46" s="254">
        <v>1877538</v>
      </c>
      <c r="F46" s="254">
        <v>0</v>
      </c>
    </row>
    <row r="47" spans="1:6">
      <c r="A47" s="82" t="s">
        <v>52</v>
      </c>
      <c r="B47" s="254">
        <f t="shared" si="1"/>
        <v>15712961</v>
      </c>
      <c r="C47" s="254">
        <v>8885947</v>
      </c>
      <c r="D47" s="254">
        <v>0</v>
      </c>
      <c r="E47" s="254">
        <v>0</v>
      </c>
      <c r="F47" s="254">
        <v>6827014</v>
      </c>
    </row>
    <row r="48" spans="1:6">
      <c r="A48" s="82" t="s">
        <v>53</v>
      </c>
      <c r="B48" s="254">
        <f t="shared" si="1"/>
        <v>109417725</v>
      </c>
      <c r="C48" s="254">
        <v>99325635</v>
      </c>
      <c r="D48" s="254">
        <v>10092090</v>
      </c>
      <c r="E48" s="254">
        <v>0</v>
      </c>
      <c r="F48" s="254">
        <v>0</v>
      </c>
    </row>
    <row r="49" spans="1:6">
      <c r="A49" s="82" t="s">
        <v>54</v>
      </c>
      <c r="B49" s="254">
        <f t="shared" si="1"/>
        <v>72410758</v>
      </c>
      <c r="C49" s="255">
        <v>18024087</v>
      </c>
      <c r="D49" s="255">
        <v>0</v>
      </c>
      <c r="E49" s="255">
        <v>304638</v>
      </c>
      <c r="F49" s="255">
        <v>54082033</v>
      </c>
    </row>
    <row r="50" spans="1:6">
      <c r="A50" s="94" t="s">
        <v>55</v>
      </c>
      <c r="B50" s="254">
        <f t="shared" si="1"/>
        <v>30147325</v>
      </c>
      <c r="C50" s="119">
        <v>23935068</v>
      </c>
      <c r="D50" s="119">
        <v>6000000</v>
      </c>
      <c r="E50" s="119">
        <v>212257</v>
      </c>
      <c r="F50" s="119">
        <v>0</v>
      </c>
    </row>
    <row r="51" spans="1:6">
      <c r="A51" s="82" t="s">
        <v>56</v>
      </c>
      <c r="B51" s="254">
        <f t="shared" si="1"/>
        <v>5110046</v>
      </c>
      <c r="C51" s="256">
        <v>-19037</v>
      </c>
      <c r="D51" s="256">
        <v>0</v>
      </c>
      <c r="E51" s="256">
        <v>1678746</v>
      </c>
      <c r="F51" s="256">
        <v>3450337</v>
      </c>
    </row>
    <row r="52" spans="1:6">
      <c r="A52" s="82" t="s">
        <v>57</v>
      </c>
      <c r="B52" s="254">
        <f t="shared" si="1"/>
        <v>66095679</v>
      </c>
      <c r="C52" s="254">
        <v>64352358</v>
      </c>
      <c r="D52" s="254">
        <v>1743321</v>
      </c>
      <c r="E52" s="254">
        <v>0</v>
      </c>
      <c r="F52" s="254">
        <v>0</v>
      </c>
    </row>
    <row r="53" spans="1:6">
      <c r="A53" s="82" t="s">
        <v>58</v>
      </c>
      <c r="B53" s="254">
        <f t="shared" si="1"/>
        <v>188764796</v>
      </c>
      <c r="C53" s="254">
        <v>188764796</v>
      </c>
      <c r="D53" s="254">
        <v>0</v>
      </c>
      <c r="E53" s="254">
        <v>0</v>
      </c>
      <c r="F53" s="254">
        <v>0</v>
      </c>
    </row>
    <row r="54" spans="1:6">
      <c r="A54" s="82" t="s">
        <v>59</v>
      </c>
      <c r="B54" s="254">
        <f t="shared" si="1"/>
        <v>61232511</v>
      </c>
      <c r="C54" s="254">
        <v>9850939</v>
      </c>
      <c r="D54" s="254">
        <v>2448111</v>
      </c>
      <c r="E54" s="254">
        <v>29935260</v>
      </c>
      <c r="F54" s="254">
        <v>18998201</v>
      </c>
    </row>
    <row r="55" spans="1:6">
      <c r="A55" s="82" t="s">
        <v>60</v>
      </c>
      <c r="B55" s="254">
        <f t="shared" si="1"/>
        <v>19235504</v>
      </c>
      <c r="C55" s="254">
        <v>19235504</v>
      </c>
      <c r="D55" s="254">
        <v>0</v>
      </c>
      <c r="E55" s="254">
        <v>0</v>
      </c>
      <c r="F55" s="254">
        <v>0</v>
      </c>
    </row>
    <row r="56" spans="1:6">
      <c r="A56" s="82" t="s">
        <v>61</v>
      </c>
      <c r="B56" s="254">
        <f t="shared" si="1"/>
        <v>7697247</v>
      </c>
      <c r="C56" s="254">
        <v>7697247</v>
      </c>
      <c r="D56" s="254">
        <v>0</v>
      </c>
      <c r="E56" s="254">
        <v>0</v>
      </c>
      <c r="F56" s="254">
        <v>0</v>
      </c>
    </row>
  </sheetData>
  <mergeCells count="2">
    <mergeCell ref="A1:F1"/>
    <mergeCell ref="A2:A4"/>
  </mergeCells>
  <pageMargins left="0.7" right="0.7" top="0.75" bottom="0.75" header="0.3" footer="0.3"/>
  <pageSetup scale="82" orientation="portrait"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6"/>
  <sheetViews>
    <sheetView workbookViewId="0">
      <selection sqref="A1:O1"/>
    </sheetView>
  </sheetViews>
  <sheetFormatPr defaultRowHeight="15"/>
  <cols>
    <col min="1" max="1" width="22.7109375" customWidth="1"/>
    <col min="2" max="2" width="14.42578125" customWidth="1"/>
    <col min="3" max="4" width="14.140625" customWidth="1"/>
    <col min="5" max="5" width="16" customWidth="1"/>
    <col min="6" max="6" width="13" customWidth="1"/>
    <col min="7" max="7" width="16.42578125" customWidth="1"/>
    <col min="8" max="8" width="11.42578125" customWidth="1"/>
    <col min="9" max="9" width="13.42578125" customWidth="1"/>
    <col min="10" max="10" width="14" customWidth="1"/>
    <col min="11" max="11" width="14.28515625" customWidth="1"/>
    <col min="12" max="12" width="15" customWidth="1"/>
    <col min="13" max="13" width="13.28515625" customWidth="1"/>
    <col min="14" max="14" width="13.7109375" customWidth="1"/>
    <col min="15" max="15" width="16" customWidth="1"/>
  </cols>
  <sheetData>
    <row r="1" spans="1:15">
      <c r="A1" s="524" t="s">
        <v>199</v>
      </c>
      <c r="B1" s="521"/>
      <c r="C1" s="521"/>
      <c r="D1" s="521"/>
      <c r="E1" s="521"/>
      <c r="F1" s="521"/>
      <c r="G1" s="521"/>
      <c r="H1" s="521"/>
      <c r="I1" s="521"/>
      <c r="J1" s="521"/>
      <c r="K1" s="521"/>
      <c r="L1" s="521"/>
      <c r="M1" s="521"/>
      <c r="N1" s="521"/>
      <c r="O1" s="522"/>
    </row>
    <row r="2" spans="1:15">
      <c r="A2" s="523" t="s">
        <v>10</v>
      </c>
      <c r="B2" s="176"/>
      <c r="C2" s="176"/>
      <c r="D2" s="176"/>
      <c r="E2" s="176"/>
      <c r="F2" s="176"/>
      <c r="G2" s="176"/>
      <c r="H2" s="176"/>
      <c r="I2" s="176"/>
      <c r="J2" s="176"/>
      <c r="K2" s="176"/>
      <c r="L2" s="176"/>
      <c r="M2" s="176"/>
      <c r="N2" s="176"/>
      <c r="O2" s="176"/>
    </row>
    <row r="3" spans="1:15" ht="48.75">
      <c r="A3" s="523"/>
      <c r="B3" s="176" t="s">
        <v>65</v>
      </c>
      <c r="C3" s="176" t="s">
        <v>78</v>
      </c>
      <c r="D3" s="176" t="s">
        <v>63</v>
      </c>
      <c r="E3" s="176" t="s">
        <v>64</v>
      </c>
      <c r="F3" s="176" t="s">
        <v>79</v>
      </c>
      <c r="G3" s="176" t="s">
        <v>67</v>
      </c>
      <c r="H3" s="176" t="s">
        <v>80</v>
      </c>
      <c r="I3" s="176" t="s">
        <v>81</v>
      </c>
      <c r="J3" s="176" t="s">
        <v>82</v>
      </c>
      <c r="K3" s="176" t="s">
        <v>89</v>
      </c>
      <c r="L3" s="176" t="s">
        <v>88</v>
      </c>
      <c r="M3" s="176" t="s">
        <v>68</v>
      </c>
      <c r="N3" s="176" t="s">
        <v>86</v>
      </c>
      <c r="O3" s="176" t="s">
        <v>69</v>
      </c>
    </row>
    <row r="4" spans="1:15">
      <c r="A4" s="523"/>
      <c r="B4" s="3"/>
      <c r="C4" s="3"/>
      <c r="D4" s="3"/>
      <c r="E4" s="3"/>
      <c r="F4" s="3"/>
      <c r="G4" s="3"/>
      <c r="H4" s="3"/>
      <c r="I4" s="176"/>
      <c r="J4" s="3"/>
      <c r="K4" s="3"/>
      <c r="L4" s="3"/>
      <c r="M4" s="3"/>
      <c r="N4" s="3"/>
      <c r="O4" s="3"/>
    </row>
    <row r="5" spans="1:15">
      <c r="A5" s="252" t="s">
        <v>77</v>
      </c>
      <c r="B5" s="257">
        <f>SUM(B6:B56)</f>
        <v>8289173718</v>
      </c>
      <c r="C5" s="257">
        <f t="shared" ref="C5:O5" si="0">SUM(C6:C56)</f>
        <v>1661738267</v>
      </c>
      <c r="D5" s="257">
        <f t="shared" si="0"/>
        <v>1046709475</v>
      </c>
      <c r="E5" s="257">
        <f t="shared" si="0"/>
        <v>156045034</v>
      </c>
      <c r="F5" s="257">
        <f t="shared" si="0"/>
        <v>2126290</v>
      </c>
      <c r="G5" s="257">
        <f t="shared" si="0"/>
        <v>115947133</v>
      </c>
      <c r="H5" s="257">
        <f t="shared" si="0"/>
        <v>0</v>
      </c>
      <c r="I5" s="257">
        <f t="shared" si="0"/>
        <v>251377802</v>
      </c>
      <c r="J5" s="258">
        <f t="shared" si="0"/>
        <v>416682687</v>
      </c>
      <c r="K5" s="258">
        <f t="shared" si="0"/>
        <v>254309018</v>
      </c>
      <c r="L5" s="258">
        <f t="shared" si="0"/>
        <v>1325468794</v>
      </c>
      <c r="M5" s="253">
        <f t="shared" si="0"/>
        <v>162076546</v>
      </c>
      <c r="N5" s="253">
        <f t="shared" si="0"/>
        <v>942809708</v>
      </c>
      <c r="O5" s="253">
        <f t="shared" si="0"/>
        <v>1953882964</v>
      </c>
    </row>
    <row r="6" spans="1:15">
      <c r="A6" s="82" t="s">
        <v>11</v>
      </c>
      <c r="B6" s="85">
        <f>SUM(C6:O6)</f>
        <v>48863043</v>
      </c>
      <c r="C6" s="56">
        <v>16204622</v>
      </c>
      <c r="D6" s="56">
        <v>0</v>
      </c>
      <c r="E6" s="56">
        <v>987603</v>
      </c>
      <c r="F6" s="56">
        <v>0</v>
      </c>
      <c r="G6" s="56">
        <v>0</v>
      </c>
      <c r="H6" s="56">
        <v>0</v>
      </c>
      <c r="I6" s="56">
        <v>-5129094</v>
      </c>
      <c r="J6" s="56">
        <v>1083076</v>
      </c>
      <c r="K6" s="56">
        <v>1048961</v>
      </c>
      <c r="L6" s="56">
        <v>13344293</v>
      </c>
      <c r="M6" s="56">
        <v>367714</v>
      </c>
      <c r="N6" s="56">
        <v>0</v>
      </c>
      <c r="O6" s="56">
        <v>20955868</v>
      </c>
    </row>
    <row r="7" spans="1:15">
      <c r="A7" s="82" t="s">
        <v>12</v>
      </c>
      <c r="B7" s="85">
        <f t="shared" ref="B7:B56" si="1">SUM(C7:O7)</f>
        <v>16920274</v>
      </c>
      <c r="C7" s="56">
        <v>12416378</v>
      </c>
      <c r="D7" s="56">
        <v>0</v>
      </c>
      <c r="E7" s="56">
        <v>153010</v>
      </c>
      <c r="F7" s="56">
        <v>0</v>
      </c>
      <c r="G7" s="56">
        <v>0</v>
      </c>
      <c r="H7" s="56">
        <v>0</v>
      </c>
      <c r="I7" s="56">
        <v>126259</v>
      </c>
      <c r="J7" s="56">
        <v>389271</v>
      </c>
      <c r="K7" s="56">
        <v>0</v>
      </c>
      <c r="L7" s="56">
        <v>3416340</v>
      </c>
      <c r="M7" s="56">
        <v>419016</v>
      </c>
      <c r="N7" s="56">
        <v>0</v>
      </c>
      <c r="O7" s="56">
        <v>0</v>
      </c>
    </row>
    <row r="8" spans="1:15">
      <c r="A8" s="82" t="s">
        <v>13</v>
      </c>
      <c r="B8" s="85">
        <f t="shared" si="1"/>
        <v>146454170</v>
      </c>
      <c r="C8" s="56">
        <v>7690077</v>
      </c>
      <c r="D8" s="56">
        <v>16419619</v>
      </c>
      <c r="E8" s="56">
        <v>-73933</v>
      </c>
      <c r="F8" s="95">
        <v>0</v>
      </c>
      <c r="G8" s="95">
        <v>0</v>
      </c>
      <c r="H8" s="95">
        <v>0</v>
      </c>
      <c r="I8" s="95">
        <v>18765343</v>
      </c>
      <c r="J8" s="95">
        <v>0</v>
      </c>
      <c r="K8" s="95">
        <v>0</v>
      </c>
      <c r="L8" s="95">
        <v>23748712</v>
      </c>
      <c r="M8" s="95">
        <v>1054239</v>
      </c>
      <c r="N8" s="95">
        <v>13930630</v>
      </c>
      <c r="O8" s="95">
        <v>64919483</v>
      </c>
    </row>
    <row r="9" spans="1:15">
      <c r="A9" s="83" t="s">
        <v>14</v>
      </c>
      <c r="B9" s="85">
        <f t="shared" si="1"/>
        <v>51149187</v>
      </c>
      <c r="C9" s="84">
        <v>25472924</v>
      </c>
      <c r="D9" s="84">
        <v>-156206</v>
      </c>
      <c r="E9" s="270">
        <v>2763445</v>
      </c>
      <c r="F9" s="259">
        <v>787297</v>
      </c>
      <c r="G9" s="259">
        <v>0</v>
      </c>
      <c r="H9" s="259">
        <v>0</v>
      </c>
      <c r="I9" s="259">
        <v>0</v>
      </c>
      <c r="J9" s="259">
        <v>498805</v>
      </c>
      <c r="K9" s="260">
        <v>2735868</v>
      </c>
      <c r="L9" s="246">
        <v>9413362</v>
      </c>
      <c r="M9" s="246">
        <v>1489310</v>
      </c>
      <c r="N9" s="246">
        <v>0</v>
      </c>
      <c r="O9" s="56">
        <v>8144382</v>
      </c>
    </row>
    <row r="10" spans="1:15">
      <c r="A10" s="82" t="s">
        <v>15</v>
      </c>
      <c r="B10" s="85">
        <f t="shared" si="1"/>
        <v>1270390165</v>
      </c>
      <c r="C10" s="56">
        <v>522697910</v>
      </c>
      <c r="D10" s="56">
        <v>50890278</v>
      </c>
      <c r="E10" s="56">
        <v>50240546</v>
      </c>
      <c r="F10" s="261">
        <v>0</v>
      </c>
      <c r="G10" s="261">
        <v>0</v>
      </c>
      <c r="H10" s="261">
        <v>0</v>
      </c>
      <c r="I10" s="261">
        <v>-2247539</v>
      </c>
      <c r="J10" s="261">
        <v>24781171</v>
      </c>
      <c r="K10" s="261">
        <v>0</v>
      </c>
      <c r="L10" s="261">
        <v>327096329</v>
      </c>
      <c r="M10" s="261">
        <v>41270648</v>
      </c>
      <c r="N10" s="261">
        <v>0</v>
      </c>
      <c r="O10" s="261">
        <v>255660822</v>
      </c>
    </row>
    <row r="11" spans="1:15">
      <c r="A11" s="82" t="s">
        <v>16</v>
      </c>
      <c r="B11" s="85">
        <f t="shared" si="1"/>
        <v>97120816</v>
      </c>
      <c r="C11" s="56">
        <v>5590974</v>
      </c>
      <c r="D11" s="56">
        <v>98401</v>
      </c>
      <c r="E11" s="56">
        <v>882846</v>
      </c>
      <c r="F11" s="56">
        <v>0</v>
      </c>
      <c r="G11" s="56">
        <v>0</v>
      </c>
      <c r="H11" s="56">
        <v>0</v>
      </c>
      <c r="I11" s="56">
        <v>3627941</v>
      </c>
      <c r="J11" s="56">
        <v>403374</v>
      </c>
      <c r="K11" s="56">
        <v>84717</v>
      </c>
      <c r="L11" s="56">
        <v>11464901</v>
      </c>
      <c r="M11" s="56">
        <v>6002257</v>
      </c>
      <c r="N11" s="56">
        <v>287660</v>
      </c>
      <c r="O11" s="56">
        <v>68677745</v>
      </c>
    </row>
    <row r="12" spans="1:15">
      <c r="A12" s="82" t="s">
        <v>17</v>
      </c>
      <c r="B12" s="85">
        <f t="shared" si="1"/>
        <v>235401653</v>
      </c>
      <c r="C12" s="56">
        <v>0</v>
      </c>
      <c r="D12" s="56">
        <v>0</v>
      </c>
      <c r="E12" s="56">
        <v>2916600</v>
      </c>
      <c r="F12" s="56">
        <v>0</v>
      </c>
      <c r="G12" s="56">
        <v>0</v>
      </c>
      <c r="H12" s="56">
        <v>0</v>
      </c>
      <c r="I12" s="56">
        <v>5169</v>
      </c>
      <c r="J12" s="56">
        <v>58469859</v>
      </c>
      <c r="K12" s="56">
        <v>22281302</v>
      </c>
      <c r="L12" s="56">
        <v>13693430</v>
      </c>
      <c r="M12" s="56">
        <v>0</v>
      </c>
      <c r="N12" s="56">
        <v>15165257</v>
      </c>
      <c r="O12" s="56">
        <v>122870036</v>
      </c>
    </row>
    <row r="13" spans="1:15">
      <c r="A13" s="82" t="s">
        <v>18</v>
      </c>
      <c r="B13" s="85">
        <f t="shared" si="1"/>
        <v>13292119</v>
      </c>
      <c r="C13" s="56">
        <v>-1381784</v>
      </c>
      <c r="D13" s="56">
        <v>9373310</v>
      </c>
      <c r="E13" s="56">
        <v>388000</v>
      </c>
      <c r="F13" s="56">
        <v>0</v>
      </c>
      <c r="G13" s="56">
        <v>0</v>
      </c>
      <c r="H13" s="56">
        <v>0</v>
      </c>
      <c r="I13" s="56">
        <v>2543681</v>
      </c>
      <c r="J13" s="56">
        <v>0</v>
      </c>
      <c r="K13" s="56">
        <v>0</v>
      </c>
      <c r="L13" s="56">
        <v>3007820</v>
      </c>
      <c r="M13" s="56">
        <v>-638909</v>
      </c>
      <c r="N13" s="56">
        <v>0</v>
      </c>
      <c r="O13" s="56">
        <v>1</v>
      </c>
    </row>
    <row r="14" spans="1:15">
      <c r="A14" s="82" t="s">
        <v>19</v>
      </c>
      <c r="B14" s="85">
        <f t="shared" si="1"/>
        <v>68347890</v>
      </c>
      <c r="C14" s="56">
        <v>6877029</v>
      </c>
      <c r="D14" s="56">
        <v>36947695</v>
      </c>
      <c r="E14" s="56">
        <v>0</v>
      </c>
      <c r="F14" s="56">
        <v>0</v>
      </c>
      <c r="G14" s="56">
        <v>0</v>
      </c>
      <c r="H14" s="56">
        <v>0</v>
      </c>
      <c r="I14" s="56">
        <v>0</v>
      </c>
      <c r="J14" s="56">
        <v>1443876</v>
      </c>
      <c r="K14" s="56">
        <v>10000000</v>
      </c>
      <c r="L14" s="56">
        <v>5527484</v>
      </c>
      <c r="M14" s="56">
        <v>2270955</v>
      </c>
      <c r="N14" s="56">
        <v>0</v>
      </c>
      <c r="O14" s="56">
        <v>5280851</v>
      </c>
    </row>
    <row r="15" spans="1:15">
      <c r="A15" s="82" t="s">
        <v>20</v>
      </c>
      <c r="B15" s="85">
        <f t="shared" si="1"/>
        <v>359211985</v>
      </c>
      <c r="C15" s="56">
        <v>64125345</v>
      </c>
      <c r="D15" s="56">
        <v>88489916</v>
      </c>
      <c r="E15" s="56">
        <v>4451712</v>
      </c>
      <c r="F15" s="56">
        <v>0</v>
      </c>
      <c r="G15" s="56">
        <v>0</v>
      </c>
      <c r="H15" s="56">
        <v>0</v>
      </c>
      <c r="I15" s="56">
        <v>1389582</v>
      </c>
      <c r="J15" s="56">
        <v>1205639</v>
      </c>
      <c r="K15" s="56">
        <v>0</v>
      </c>
      <c r="L15" s="56">
        <v>18189710</v>
      </c>
      <c r="M15" s="56">
        <v>1571570</v>
      </c>
      <c r="N15" s="56">
        <v>0</v>
      </c>
      <c r="O15" s="56">
        <v>179788511</v>
      </c>
    </row>
    <row r="16" spans="1:15">
      <c r="A16" s="82" t="s">
        <v>21</v>
      </c>
      <c r="B16" s="85">
        <f t="shared" si="1"/>
        <v>315785314</v>
      </c>
      <c r="C16" s="56">
        <v>23684536</v>
      </c>
      <c r="D16" s="56">
        <v>0</v>
      </c>
      <c r="E16" s="56">
        <v>0</v>
      </c>
      <c r="F16" s="56">
        <v>0</v>
      </c>
      <c r="G16" s="56">
        <v>0</v>
      </c>
      <c r="H16" s="56">
        <v>0</v>
      </c>
      <c r="I16" s="56">
        <v>3141265</v>
      </c>
      <c r="J16" s="56">
        <v>13717169</v>
      </c>
      <c r="K16" s="56">
        <v>16430860</v>
      </c>
      <c r="L16" s="56">
        <v>25283306</v>
      </c>
      <c r="M16" s="56">
        <v>619336</v>
      </c>
      <c r="N16" s="56">
        <v>33148982</v>
      </c>
      <c r="O16" s="56">
        <v>199759860</v>
      </c>
    </row>
    <row r="17" spans="1:15">
      <c r="A17" s="82" t="s">
        <v>22</v>
      </c>
      <c r="B17" s="85">
        <f t="shared" si="1"/>
        <v>43607279</v>
      </c>
      <c r="C17" s="56">
        <v>14921862</v>
      </c>
      <c r="D17" s="56">
        <v>0</v>
      </c>
      <c r="E17" s="56">
        <v>873200</v>
      </c>
      <c r="F17" s="56">
        <v>0</v>
      </c>
      <c r="G17" s="56">
        <v>0</v>
      </c>
      <c r="H17" s="56">
        <v>0</v>
      </c>
      <c r="I17" s="56">
        <v>1424587</v>
      </c>
      <c r="J17" s="56">
        <v>18673878</v>
      </c>
      <c r="K17" s="56">
        <v>0</v>
      </c>
      <c r="L17" s="56">
        <v>5495088</v>
      </c>
      <c r="M17" s="56">
        <v>2218664</v>
      </c>
      <c r="N17" s="56">
        <v>0</v>
      </c>
      <c r="O17" s="56">
        <v>0</v>
      </c>
    </row>
    <row r="18" spans="1:15">
      <c r="A18" s="82" t="s">
        <v>23</v>
      </c>
      <c r="B18" s="85">
        <f t="shared" si="1"/>
        <v>12385919</v>
      </c>
      <c r="C18" s="56">
        <v>5169666</v>
      </c>
      <c r="D18" s="56">
        <v>0</v>
      </c>
      <c r="E18" s="56">
        <v>0</v>
      </c>
      <c r="F18" s="56">
        <v>0</v>
      </c>
      <c r="G18" s="56">
        <v>0</v>
      </c>
      <c r="H18" s="56">
        <v>0</v>
      </c>
      <c r="I18" s="56">
        <v>-1134571</v>
      </c>
      <c r="J18" s="56">
        <v>432310</v>
      </c>
      <c r="K18" s="56">
        <v>-3205412</v>
      </c>
      <c r="L18" s="56">
        <v>3305294</v>
      </c>
      <c r="M18" s="56">
        <v>-10456249</v>
      </c>
      <c r="N18" s="56">
        <v>18072525</v>
      </c>
      <c r="O18" s="56">
        <v>202356</v>
      </c>
    </row>
    <row r="19" spans="1:15">
      <c r="A19" s="82" t="s">
        <v>24</v>
      </c>
      <c r="B19" s="85">
        <f t="shared" si="1"/>
        <v>504692436</v>
      </c>
      <c r="C19" s="56">
        <v>43333715</v>
      </c>
      <c r="D19" s="56">
        <v>132805678</v>
      </c>
      <c r="E19" s="56">
        <v>470102</v>
      </c>
      <c r="F19" s="56">
        <v>0</v>
      </c>
      <c r="G19" s="56">
        <v>16496030</v>
      </c>
      <c r="H19" s="56">
        <v>0</v>
      </c>
      <c r="I19" s="56">
        <v>0</v>
      </c>
      <c r="J19" s="56">
        <v>0</v>
      </c>
      <c r="K19" s="56">
        <v>0</v>
      </c>
      <c r="L19" s="56">
        <v>22810780</v>
      </c>
      <c r="M19" s="56">
        <v>1206822</v>
      </c>
      <c r="N19" s="56">
        <v>243096186</v>
      </c>
      <c r="O19" s="56">
        <v>44473123</v>
      </c>
    </row>
    <row r="20" spans="1:15">
      <c r="A20" s="82" t="s">
        <v>25</v>
      </c>
      <c r="B20" s="85">
        <f t="shared" si="1"/>
        <v>59254572</v>
      </c>
      <c r="C20" s="56">
        <v>12527058</v>
      </c>
      <c r="D20" s="56">
        <v>0</v>
      </c>
      <c r="E20" s="56">
        <v>0</v>
      </c>
      <c r="F20" s="56">
        <v>0</v>
      </c>
      <c r="G20" s="56">
        <v>0</v>
      </c>
      <c r="H20" s="56">
        <v>0</v>
      </c>
      <c r="I20" s="56">
        <v>0</v>
      </c>
      <c r="J20" s="56">
        <v>0</v>
      </c>
      <c r="K20" s="56">
        <v>0</v>
      </c>
      <c r="L20" s="56">
        <v>19661651</v>
      </c>
      <c r="M20" s="56">
        <v>4989159</v>
      </c>
      <c r="N20" s="56">
        <v>0</v>
      </c>
      <c r="O20" s="56">
        <v>22076704</v>
      </c>
    </row>
    <row r="21" spans="1:15">
      <c r="A21" s="82" t="s">
        <v>26</v>
      </c>
      <c r="B21" s="85">
        <f t="shared" si="1"/>
        <v>79507401</v>
      </c>
      <c r="C21" s="56">
        <v>14511889</v>
      </c>
      <c r="D21" s="56">
        <v>0</v>
      </c>
      <c r="E21" s="56">
        <v>876734</v>
      </c>
      <c r="F21" s="56">
        <v>0</v>
      </c>
      <c r="G21" s="56">
        <v>0</v>
      </c>
      <c r="H21" s="56">
        <v>0</v>
      </c>
      <c r="I21" s="56">
        <v>177784</v>
      </c>
      <c r="J21" s="56">
        <v>55776262</v>
      </c>
      <c r="K21" s="56">
        <v>0</v>
      </c>
      <c r="L21" s="56">
        <v>7539059</v>
      </c>
      <c r="M21" s="56">
        <v>502475</v>
      </c>
      <c r="N21" s="56">
        <v>123198</v>
      </c>
      <c r="O21" s="56">
        <v>0</v>
      </c>
    </row>
    <row r="22" spans="1:15">
      <c r="A22" s="82" t="s">
        <v>27</v>
      </c>
      <c r="B22" s="85">
        <f t="shared" si="1"/>
        <v>36710440</v>
      </c>
      <c r="C22" s="56">
        <v>1472722</v>
      </c>
      <c r="D22" s="56">
        <v>5117448</v>
      </c>
      <c r="E22" s="56">
        <v>2144825</v>
      </c>
      <c r="F22" s="56">
        <v>0</v>
      </c>
      <c r="G22" s="56">
        <v>0</v>
      </c>
      <c r="H22" s="56">
        <v>0</v>
      </c>
      <c r="I22" s="56">
        <v>8830</v>
      </c>
      <c r="J22" s="56">
        <v>0</v>
      </c>
      <c r="K22" s="56">
        <v>0</v>
      </c>
      <c r="L22" s="56">
        <v>10513267</v>
      </c>
      <c r="M22" s="56">
        <v>4038277</v>
      </c>
      <c r="N22" s="56">
        <v>0</v>
      </c>
      <c r="O22" s="56">
        <v>13415071</v>
      </c>
    </row>
    <row r="23" spans="1:15">
      <c r="A23" s="82" t="s">
        <v>28</v>
      </c>
      <c r="B23" s="85">
        <f t="shared" si="1"/>
        <v>49850192</v>
      </c>
      <c r="C23" s="56">
        <v>20705795</v>
      </c>
      <c r="D23" s="56">
        <v>-933081</v>
      </c>
      <c r="E23" s="56">
        <v>3570850</v>
      </c>
      <c r="F23" s="56">
        <v>0</v>
      </c>
      <c r="G23" s="56">
        <v>0</v>
      </c>
      <c r="H23" s="56">
        <v>0</v>
      </c>
      <c r="I23" s="56">
        <v>0</v>
      </c>
      <c r="J23" s="56">
        <v>0</v>
      </c>
      <c r="K23" s="56">
        <v>0</v>
      </c>
      <c r="L23" s="56">
        <v>5231659</v>
      </c>
      <c r="M23" s="56">
        <v>3220310</v>
      </c>
      <c r="N23" s="56">
        <v>0</v>
      </c>
      <c r="O23" s="56">
        <v>18054659</v>
      </c>
    </row>
    <row r="24" spans="1:15">
      <c r="A24" s="82" t="s">
        <v>29</v>
      </c>
      <c r="B24" s="85">
        <f t="shared" si="1"/>
        <v>114929132</v>
      </c>
      <c r="C24" s="56">
        <v>7871725</v>
      </c>
      <c r="D24" s="56">
        <v>0</v>
      </c>
      <c r="E24" s="56">
        <v>2956649</v>
      </c>
      <c r="F24" s="56">
        <v>1203053</v>
      </c>
      <c r="G24" s="56">
        <v>0</v>
      </c>
      <c r="H24" s="56">
        <v>0</v>
      </c>
      <c r="I24" s="56">
        <v>0</v>
      </c>
      <c r="J24" s="56">
        <v>1599318</v>
      </c>
      <c r="K24" s="56">
        <v>49755170</v>
      </c>
      <c r="L24" s="56">
        <v>17482153</v>
      </c>
      <c r="M24" s="56">
        <v>693184</v>
      </c>
      <c r="N24" s="56">
        <v>1543</v>
      </c>
      <c r="O24" s="56">
        <v>33366337</v>
      </c>
    </row>
    <row r="25" spans="1:15">
      <c r="A25" s="82" t="s">
        <v>30</v>
      </c>
      <c r="B25" s="85">
        <f t="shared" si="1"/>
        <v>24184779</v>
      </c>
      <c r="C25" s="56">
        <v>11420625</v>
      </c>
      <c r="D25" s="56">
        <v>5271205</v>
      </c>
      <c r="E25" s="56">
        <v>2092798</v>
      </c>
      <c r="F25" s="56">
        <v>0</v>
      </c>
      <c r="G25" s="56">
        <v>0</v>
      </c>
      <c r="H25" s="56">
        <v>0</v>
      </c>
      <c r="I25" s="56">
        <v>434005</v>
      </c>
      <c r="J25" s="56">
        <v>0</v>
      </c>
      <c r="K25" s="56">
        <v>0</v>
      </c>
      <c r="L25" s="56">
        <v>3650271</v>
      </c>
      <c r="M25" s="56">
        <v>175192</v>
      </c>
      <c r="N25" s="56">
        <v>1140683</v>
      </c>
      <c r="O25" s="56">
        <v>0</v>
      </c>
    </row>
    <row r="26" spans="1:15">
      <c r="A26" s="82" t="s">
        <v>31</v>
      </c>
      <c r="B26" s="85">
        <f t="shared" si="1"/>
        <v>137240132</v>
      </c>
      <c r="C26" s="56">
        <v>35945435</v>
      </c>
      <c r="D26" s="56">
        <v>164566</v>
      </c>
      <c r="E26" s="56">
        <v>7807755</v>
      </c>
      <c r="F26" s="56">
        <v>0</v>
      </c>
      <c r="G26" s="56">
        <v>0</v>
      </c>
      <c r="H26" s="56">
        <v>0</v>
      </c>
      <c r="I26" s="56">
        <v>4150120</v>
      </c>
      <c r="J26" s="56">
        <v>137427</v>
      </c>
      <c r="K26" s="56">
        <v>55652189</v>
      </c>
      <c r="L26" s="56">
        <v>29436006</v>
      </c>
      <c r="M26" s="56">
        <v>3946634</v>
      </c>
      <c r="N26" s="56">
        <v>0</v>
      </c>
      <c r="O26" s="56">
        <v>0</v>
      </c>
    </row>
    <row r="27" spans="1:15">
      <c r="A27" s="82" t="s">
        <v>32</v>
      </c>
      <c r="B27" s="85">
        <f t="shared" si="1"/>
        <v>321555455</v>
      </c>
      <c r="C27" s="56">
        <v>0</v>
      </c>
      <c r="D27" s="56">
        <v>163359788</v>
      </c>
      <c r="E27" s="56">
        <v>0</v>
      </c>
      <c r="F27" s="56">
        <v>0</v>
      </c>
      <c r="G27" s="56">
        <v>0</v>
      </c>
      <c r="H27" s="56">
        <v>0</v>
      </c>
      <c r="I27" s="56">
        <v>0</v>
      </c>
      <c r="J27" s="56">
        <v>26222793</v>
      </c>
      <c r="K27" s="56">
        <v>0</v>
      </c>
      <c r="L27" s="56">
        <v>4792517</v>
      </c>
      <c r="M27" s="56">
        <v>0</v>
      </c>
      <c r="N27" s="56">
        <v>0</v>
      </c>
      <c r="O27" s="56">
        <v>127180357</v>
      </c>
    </row>
    <row r="28" spans="1:15">
      <c r="A28" s="82" t="s">
        <v>33</v>
      </c>
      <c r="B28" s="85">
        <f t="shared" si="1"/>
        <v>561367001</v>
      </c>
      <c r="C28" s="56">
        <v>66045526</v>
      </c>
      <c r="D28" s="56">
        <v>6120899</v>
      </c>
      <c r="E28" s="56">
        <v>1291774</v>
      </c>
      <c r="F28" s="56">
        <v>0</v>
      </c>
      <c r="G28" s="56">
        <v>0</v>
      </c>
      <c r="H28" s="56">
        <v>0</v>
      </c>
      <c r="I28" s="56">
        <v>854457</v>
      </c>
      <c r="J28" s="56">
        <v>114715248</v>
      </c>
      <c r="K28" s="56">
        <v>22591221</v>
      </c>
      <c r="L28" s="56">
        <v>101871250</v>
      </c>
      <c r="M28" s="56">
        <v>6852820</v>
      </c>
      <c r="N28" s="56">
        <v>87696477</v>
      </c>
      <c r="O28" s="56">
        <v>153327329</v>
      </c>
    </row>
    <row r="29" spans="1:15">
      <c r="A29" s="82" t="s">
        <v>34</v>
      </c>
      <c r="B29" s="85">
        <f t="shared" si="1"/>
        <v>138123302</v>
      </c>
      <c r="C29" s="56">
        <v>64455125</v>
      </c>
      <c r="D29" s="56">
        <v>0</v>
      </c>
      <c r="E29" s="56">
        <v>4431847</v>
      </c>
      <c r="F29" s="56">
        <v>0</v>
      </c>
      <c r="G29" s="56">
        <v>24145000</v>
      </c>
      <c r="H29" s="56">
        <v>0</v>
      </c>
      <c r="I29" s="56">
        <v>11967049</v>
      </c>
      <c r="J29" s="56">
        <v>1156000</v>
      </c>
      <c r="K29" s="56">
        <v>0</v>
      </c>
      <c r="L29" s="56">
        <v>27484860</v>
      </c>
      <c r="M29" s="56">
        <v>141685</v>
      </c>
      <c r="N29" s="56">
        <v>0</v>
      </c>
      <c r="O29" s="56">
        <v>4341736</v>
      </c>
    </row>
    <row r="30" spans="1:15">
      <c r="A30" s="82" t="s">
        <v>35</v>
      </c>
      <c r="B30" s="85">
        <f t="shared" si="1"/>
        <v>46048681</v>
      </c>
      <c r="C30" s="56">
        <v>20199218</v>
      </c>
      <c r="D30" s="56">
        <v>4249</v>
      </c>
      <c r="E30" s="56">
        <v>11454279</v>
      </c>
      <c r="F30" s="56">
        <v>0</v>
      </c>
      <c r="G30" s="56">
        <v>0</v>
      </c>
      <c r="H30" s="56">
        <v>0</v>
      </c>
      <c r="I30" s="56">
        <v>0</v>
      </c>
      <c r="J30" s="56">
        <v>6516845</v>
      </c>
      <c r="K30" s="56">
        <v>71891</v>
      </c>
      <c r="L30" s="56">
        <v>3464516</v>
      </c>
      <c r="M30" s="56">
        <v>364241</v>
      </c>
      <c r="N30" s="56">
        <v>0</v>
      </c>
      <c r="O30" s="56">
        <v>3973442</v>
      </c>
    </row>
    <row r="31" spans="1:15">
      <c r="A31" s="82" t="s">
        <v>36</v>
      </c>
      <c r="B31" s="85">
        <f t="shared" si="1"/>
        <v>137507021</v>
      </c>
      <c r="C31" s="56">
        <v>5223884</v>
      </c>
      <c r="D31" s="56">
        <v>0</v>
      </c>
      <c r="E31" s="56">
        <v>0</v>
      </c>
      <c r="F31" s="56">
        <v>0</v>
      </c>
      <c r="G31" s="56">
        <v>0</v>
      </c>
      <c r="H31" s="56">
        <v>0</v>
      </c>
      <c r="I31" s="56">
        <v>0</v>
      </c>
      <c r="J31" s="56">
        <v>0</v>
      </c>
      <c r="K31" s="56">
        <v>0</v>
      </c>
      <c r="L31" s="56">
        <v>4487642</v>
      </c>
      <c r="M31" s="56">
        <v>1996832</v>
      </c>
      <c r="N31" s="56">
        <v>81644702</v>
      </c>
      <c r="O31" s="56">
        <v>44153961</v>
      </c>
    </row>
    <row r="32" spans="1:15">
      <c r="A32" s="82" t="s">
        <v>37</v>
      </c>
      <c r="B32" s="85">
        <f t="shared" si="1"/>
        <v>10878793</v>
      </c>
      <c r="C32" s="56">
        <v>1872734</v>
      </c>
      <c r="D32" s="56">
        <v>673295</v>
      </c>
      <c r="E32" s="56">
        <v>0</v>
      </c>
      <c r="F32" s="56">
        <v>0</v>
      </c>
      <c r="G32" s="56">
        <v>0</v>
      </c>
      <c r="H32" s="56">
        <v>0</v>
      </c>
      <c r="I32" s="56">
        <v>1319</v>
      </c>
      <c r="J32" s="56">
        <v>682015</v>
      </c>
      <c r="K32" s="56">
        <v>0</v>
      </c>
      <c r="L32" s="56">
        <v>3212975</v>
      </c>
      <c r="M32" s="56">
        <v>1858297</v>
      </c>
      <c r="N32" s="56">
        <v>1358828</v>
      </c>
      <c r="O32" s="56">
        <v>1219330</v>
      </c>
    </row>
    <row r="33" spans="1:15">
      <c r="A33" s="82" t="s">
        <v>38</v>
      </c>
      <c r="B33" s="85">
        <f t="shared" si="1"/>
        <v>20151295</v>
      </c>
      <c r="C33" s="56">
        <v>10446384</v>
      </c>
      <c r="D33" s="56">
        <v>0</v>
      </c>
      <c r="E33" s="56">
        <v>0</v>
      </c>
      <c r="F33" s="56">
        <v>0</v>
      </c>
      <c r="G33" s="56">
        <v>0</v>
      </c>
      <c r="H33" s="56">
        <v>0</v>
      </c>
      <c r="I33" s="56">
        <v>0</v>
      </c>
      <c r="J33" s="56">
        <v>245255</v>
      </c>
      <c r="K33" s="56">
        <v>0</v>
      </c>
      <c r="L33" s="56">
        <v>4289496</v>
      </c>
      <c r="M33" s="56">
        <v>1026121</v>
      </c>
      <c r="N33" s="56">
        <v>0</v>
      </c>
      <c r="O33" s="56">
        <v>4144039</v>
      </c>
    </row>
    <row r="34" spans="1:15">
      <c r="A34" s="82" t="s">
        <v>39</v>
      </c>
      <c r="B34" s="85">
        <f t="shared" si="1"/>
        <v>29311096</v>
      </c>
      <c r="C34" s="56">
        <v>159094</v>
      </c>
      <c r="D34" s="56">
        <v>0</v>
      </c>
      <c r="E34" s="56">
        <v>680701</v>
      </c>
      <c r="F34" s="56">
        <v>0</v>
      </c>
      <c r="G34" s="56">
        <v>0</v>
      </c>
      <c r="H34" s="56">
        <v>0</v>
      </c>
      <c r="I34" s="56">
        <v>0</v>
      </c>
      <c r="J34" s="56">
        <v>0</v>
      </c>
      <c r="K34" s="56">
        <v>0</v>
      </c>
      <c r="L34" s="56">
        <v>2104356</v>
      </c>
      <c r="M34" s="56">
        <v>1777934</v>
      </c>
      <c r="N34" s="56">
        <v>3249751</v>
      </c>
      <c r="O34" s="56">
        <v>21339260</v>
      </c>
    </row>
    <row r="35" spans="1:15">
      <c r="A35" s="82" t="s">
        <v>40</v>
      </c>
      <c r="B35" s="85">
        <f t="shared" si="1"/>
        <v>15043129</v>
      </c>
      <c r="C35" s="56">
        <v>4406735</v>
      </c>
      <c r="D35" s="56">
        <v>0</v>
      </c>
      <c r="E35" s="56">
        <v>1287038</v>
      </c>
      <c r="F35" s="56">
        <v>0</v>
      </c>
      <c r="G35" s="56">
        <v>0</v>
      </c>
      <c r="H35" s="56">
        <v>0</v>
      </c>
      <c r="I35" s="56">
        <v>546420</v>
      </c>
      <c r="J35" s="56">
        <v>768514</v>
      </c>
      <c r="K35" s="56">
        <v>0</v>
      </c>
      <c r="L35" s="56">
        <v>4499484</v>
      </c>
      <c r="M35" s="56">
        <v>1930390</v>
      </c>
      <c r="N35" s="56">
        <v>0</v>
      </c>
      <c r="O35" s="56">
        <v>1604548</v>
      </c>
    </row>
    <row r="36" spans="1:15">
      <c r="A36" s="82" t="s">
        <v>41</v>
      </c>
      <c r="B36" s="85">
        <f t="shared" si="1"/>
        <v>128074688</v>
      </c>
      <c r="C36" s="56">
        <v>41613663</v>
      </c>
      <c r="D36" s="56">
        <v>0</v>
      </c>
      <c r="E36" s="56">
        <v>1282247</v>
      </c>
      <c r="F36" s="56">
        <v>102530</v>
      </c>
      <c r="G36" s="56">
        <v>18393000</v>
      </c>
      <c r="H36" s="56">
        <v>0</v>
      </c>
      <c r="I36" s="56">
        <v>3741891</v>
      </c>
      <c r="J36" s="56">
        <v>12123792</v>
      </c>
      <c r="K36" s="56">
        <v>5793498</v>
      </c>
      <c r="L36" s="56">
        <v>32420658</v>
      </c>
      <c r="M36" s="56">
        <v>4363357</v>
      </c>
      <c r="N36" s="56">
        <v>6840000</v>
      </c>
      <c r="O36" s="56">
        <v>1400052</v>
      </c>
    </row>
    <row r="37" spans="1:15">
      <c r="A37" s="82" t="s">
        <v>42</v>
      </c>
      <c r="B37" s="85">
        <f t="shared" si="1"/>
        <v>20796392</v>
      </c>
      <c r="C37" s="56">
        <v>8432634</v>
      </c>
      <c r="D37" s="56">
        <v>0</v>
      </c>
      <c r="E37" s="56">
        <v>31596</v>
      </c>
      <c r="F37" s="56">
        <v>0</v>
      </c>
      <c r="G37" s="56">
        <v>0</v>
      </c>
      <c r="H37" s="56">
        <v>0</v>
      </c>
      <c r="I37" s="56">
        <v>0</v>
      </c>
      <c r="J37" s="56">
        <v>1074148</v>
      </c>
      <c r="K37" s="56">
        <v>0</v>
      </c>
      <c r="L37" s="56">
        <v>8827853</v>
      </c>
      <c r="M37" s="56">
        <v>1422161</v>
      </c>
      <c r="N37" s="56">
        <v>0</v>
      </c>
      <c r="O37" s="56">
        <v>1008000</v>
      </c>
    </row>
    <row r="38" spans="1:15">
      <c r="A38" s="82" t="s">
        <v>43</v>
      </c>
      <c r="B38" s="85">
        <f t="shared" si="1"/>
        <v>886503436</v>
      </c>
      <c r="C38" s="56">
        <v>154258298</v>
      </c>
      <c r="D38" s="56">
        <v>0</v>
      </c>
      <c r="E38" s="56">
        <v>10735420</v>
      </c>
      <c r="F38" s="56">
        <v>0</v>
      </c>
      <c r="G38" s="56">
        <v>0</v>
      </c>
      <c r="H38" s="56">
        <v>0</v>
      </c>
      <c r="I38" s="56">
        <v>113029245</v>
      </c>
      <c r="J38" s="56">
        <v>25507538</v>
      </c>
      <c r="K38" s="56">
        <v>1965690</v>
      </c>
      <c r="L38" s="56">
        <v>189026103</v>
      </c>
      <c r="M38" s="56">
        <v>14162270</v>
      </c>
      <c r="N38" s="56">
        <v>38946844</v>
      </c>
      <c r="O38" s="56">
        <v>338872028</v>
      </c>
    </row>
    <row r="39" spans="1:15">
      <c r="A39" s="82" t="s">
        <v>44</v>
      </c>
      <c r="B39" s="85">
        <f t="shared" si="1"/>
        <v>170123138</v>
      </c>
      <c r="C39" s="56">
        <v>4334266</v>
      </c>
      <c r="D39" s="56">
        <v>45498182</v>
      </c>
      <c r="E39" s="56">
        <v>849001</v>
      </c>
      <c r="F39" s="56">
        <v>2000</v>
      </c>
      <c r="G39" s="56">
        <v>0</v>
      </c>
      <c r="H39" s="56">
        <v>0</v>
      </c>
      <c r="I39" s="56">
        <v>3099068</v>
      </c>
      <c r="J39" s="56">
        <v>0</v>
      </c>
      <c r="K39" s="56">
        <v>0</v>
      </c>
      <c r="L39" s="56">
        <v>18937839</v>
      </c>
      <c r="M39" s="56">
        <v>205028</v>
      </c>
      <c r="N39" s="56">
        <v>95737699</v>
      </c>
      <c r="O39" s="56">
        <v>1460055</v>
      </c>
    </row>
    <row r="40" spans="1:15">
      <c r="A40" s="82" t="s">
        <v>45</v>
      </c>
      <c r="B40" s="85">
        <f t="shared" si="1"/>
        <v>13478335</v>
      </c>
      <c r="C40" s="56">
        <v>3897893</v>
      </c>
      <c r="D40" s="56">
        <v>0</v>
      </c>
      <c r="E40" s="56">
        <v>474777</v>
      </c>
      <c r="F40" s="56">
        <v>0</v>
      </c>
      <c r="G40" s="56">
        <v>0</v>
      </c>
      <c r="H40" s="56">
        <v>0</v>
      </c>
      <c r="I40" s="56">
        <v>29872</v>
      </c>
      <c r="J40" s="56">
        <v>0</v>
      </c>
      <c r="K40" s="56">
        <v>1892762</v>
      </c>
      <c r="L40" s="56">
        <v>3489646</v>
      </c>
      <c r="M40" s="56">
        <v>662096</v>
      </c>
      <c r="N40" s="56">
        <v>2885497</v>
      </c>
      <c r="O40" s="56">
        <v>145792</v>
      </c>
    </row>
    <row r="41" spans="1:15">
      <c r="A41" s="82" t="s">
        <v>46</v>
      </c>
      <c r="B41" s="85">
        <f t="shared" si="1"/>
        <v>416231199</v>
      </c>
      <c r="C41" s="56">
        <v>41333540</v>
      </c>
      <c r="D41" s="56">
        <v>182744823</v>
      </c>
      <c r="E41" s="56">
        <v>10358745</v>
      </c>
      <c r="F41" s="56">
        <v>0</v>
      </c>
      <c r="G41" s="56">
        <v>0</v>
      </c>
      <c r="H41" s="56">
        <v>0</v>
      </c>
      <c r="I41" s="56">
        <v>16431195</v>
      </c>
      <c r="J41" s="56">
        <v>7089603</v>
      </c>
      <c r="K41" s="56">
        <v>5721848</v>
      </c>
      <c r="L41" s="56">
        <v>98275587</v>
      </c>
      <c r="M41" s="56">
        <v>0</v>
      </c>
      <c r="N41" s="56">
        <v>0</v>
      </c>
      <c r="O41" s="56">
        <v>54275858</v>
      </c>
    </row>
    <row r="42" spans="1:15">
      <c r="A42" s="82" t="s">
        <v>47</v>
      </c>
      <c r="B42" s="85">
        <f t="shared" si="1"/>
        <v>72731793</v>
      </c>
      <c r="C42" s="56">
        <v>0</v>
      </c>
      <c r="D42" s="56">
        <v>37322444</v>
      </c>
      <c r="E42" s="56">
        <v>0</v>
      </c>
      <c r="F42" s="56">
        <v>0</v>
      </c>
      <c r="G42" s="56">
        <v>0</v>
      </c>
      <c r="H42" s="56">
        <v>0</v>
      </c>
      <c r="I42" s="56">
        <v>178305</v>
      </c>
      <c r="J42" s="56">
        <v>724584</v>
      </c>
      <c r="K42" s="56">
        <v>3709842</v>
      </c>
      <c r="L42" s="56">
        <v>11531668</v>
      </c>
      <c r="M42" s="56">
        <v>1020942</v>
      </c>
      <c r="N42" s="56">
        <v>0</v>
      </c>
      <c r="O42" s="56">
        <v>18244008</v>
      </c>
    </row>
    <row r="43" spans="1:15">
      <c r="A43" s="82" t="s">
        <v>48</v>
      </c>
      <c r="B43" s="85">
        <f t="shared" si="1"/>
        <v>70490250</v>
      </c>
      <c r="C43" s="56">
        <v>19300002</v>
      </c>
      <c r="D43" s="56">
        <v>20583</v>
      </c>
      <c r="E43" s="56">
        <v>307026</v>
      </c>
      <c r="F43" s="56">
        <v>0</v>
      </c>
      <c r="G43" s="56">
        <v>0</v>
      </c>
      <c r="H43" s="56">
        <v>0</v>
      </c>
      <c r="I43" s="56">
        <v>0</v>
      </c>
      <c r="J43" s="56">
        <v>69430</v>
      </c>
      <c r="K43" s="56">
        <v>0</v>
      </c>
      <c r="L43" s="56">
        <v>17331337</v>
      </c>
      <c r="M43" s="56">
        <v>3968951</v>
      </c>
      <c r="N43" s="56">
        <v>0</v>
      </c>
      <c r="O43" s="56">
        <v>29492921</v>
      </c>
    </row>
    <row r="44" spans="1:15">
      <c r="A44" s="82" t="s">
        <v>49</v>
      </c>
      <c r="B44" s="85">
        <f t="shared" si="1"/>
        <v>335326863</v>
      </c>
      <c r="C44" s="56">
        <v>116324196</v>
      </c>
      <c r="D44" s="56">
        <v>29472059</v>
      </c>
      <c r="E44" s="56">
        <v>10005867</v>
      </c>
      <c r="F44" s="56">
        <v>0</v>
      </c>
      <c r="G44" s="56">
        <v>0</v>
      </c>
      <c r="H44" s="56">
        <v>0</v>
      </c>
      <c r="I44" s="56">
        <v>33791402</v>
      </c>
      <c r="J44" s="56">
        <v>28858690</v>
      </c>
      <c r="K44" s="56">
        <v>2175542</v>
      </c>
      <c r="L44" s="56">
        <v>44895684</v>
      </c>
      <c r="M44" s="56">
        <v>9652851</v>
      </c>
      <c r="N44" s="56">
        <v>60390781</v>
      </c>
      <c r="O44" s="56">
        <v>-240209</v>
      </c>
    </row>
    <row r="45" spans="1:15">
      <c r="A45" s="82" t="s">
        <v>50</v>
      </c>
      <c r="B45" s="85">
        <f t="shared" si="1"/>
        <v>37258214</v>
      </c>
      <c r="C45" s="56">
        <v>6482769</v>
      </c>
      <c r="D45" s="56">
        <v>7195938</v>
      </c>
      <c r="E45" s="56">
        <v>3287584</v>
      </c>
      <c r="F45" s="56">
        <v>0</v>
      </c>
      <c r="G45" s="56">
        <v>0</v>
      </c>
      <c r="H45" s="56">
        <v>0</v>
      </c>
      <c r="I45" s="56">
        <v>0</v>
      </c>
      <c r="J45" s="56">
        <v>0</v>
      </c>
      <c r="K45" s="56">
        <v>0</v>
      </c>
      <c r="L45" s="56">
        <v>8641237</v>
      </c>
      <c r="M45" s="56">
        <v>2257438</v>
      </c>
      <c r="N45" s="56">
        <v>0</v>
      </c>
      <c r="O45" s="56">
        <v>9393248</v>
      </c>
    </row>
    <row r="46" spans="1:15">
      <c r="A46" s="82" t="s">
        <v>51</v>
      </c>
      <c r="B46" s="85">
        <f t="shared" si="1"/>
        <v>68810475</v>
      </c>
      <c r="C46" s="56">
        <v>17181216</v>
      </c>
      <c r="D46" s="56">
        <v>11200000</v>
      </c>
      <c r="E46" s="56">
        <v>66798</v>
      </c>
      <c r="F46" s="56">
        <v>0</v>
      </c>
      <c r="G46" s="56">
        <v>0</v>
      </c>
      <c r="H46" s="56">
        <v>0</v>
      </c>
      <c r="I46" s="56">
        <v>0</v>
      </c>
      <c r="J46" s="56">
        <v>156119</v>
      </c>
      <c r="K46" s="56">
        <v>0</v>
      </c>
      <c r="L46" s="56">
        <v>8160405</v>
      </c>
      <c r="M46" s="56">
        <v>2684578</v>
      </c>
      <c r="N46" s="56">
        <v>0</v>
      </c>
      <c r="O46" s="56">
        <v>29361359</v>
      </c>
    </row>
    <row r="47" spans="1:15">
      <c r="A47" s="82" t="s">
        <v>52</v>
      </c>
      <c r="B47" s="85">
        <f t="shared" si="1"/>
        <v>5100646</v>
      </c>
      <c r="C47" s="56">
        <v>2238264</v>
      </c>
      <c r="D47" s="56">
        <v>0</v>
      </c>
      <c r="E47" s="56">
        <v>63634</v>
      </c>
      <c r="F47" s="56">
        <v>0</v>
      </c>
      <c r="G47" s="56">
        <v>0</v>
      </c>
      <c r="H47" s="56">
        <v>0</v>
      </c>
      <c r="I47" s="56">
        <v>0</v>
      </c>
      <c r="J47" s="56">
        <v>0</v>
      </c>
      <c r="K47" s="56">
        <v>0</v>
      </c>
      <c r="L47" s="56">
        <v>1959531</v>
      </c>
      <c r="M47" s="56">
        <v>0</v>
      </c>
      <c r="N47" s="56">
        <v>0</v>
      </c>
      <c r="O47" s="56">
        <v>839217</v>
      </c>
    </row>
    <row r="48" spans="1:15">
      <c r="A48" s="82" t="s">
        <v>53</v>
      </c>
      <c r="B48" s="85">
        <f t="shared" si="1"/>
        <v>55939352</v>
      </c>
      <c r="C48" s="56">
        <v>39024299</v>
      </c>
      <c r="D48" s="56">
        <v>0</v>
      </c>
      <c r="E48" s="56">
        <v>0</v>
      </c>
      <c r="F48" s="56">
        <v>0</v>
      </c>
      <c r="G48" s="56">
        <v>0</v>
      </c>
      <c r="H48" s="56">
        <v>0</v>
      </c>
      <c r="I48" s="56">
        <v>0</v>
      </c>
      <c r="J48" s="56">
        <v>0</v>
      </c>
      <c r="K48" s="56">
        <v>0</v>
      </c>
      <c r="L48" s="56">
        <v>13388796</v>
      </c>
      <c r="M48" s="56">
        <v>3386734</v>
      </c>
      <c r="N48" s="56">
        <v>0</v>
      </c>
      <c r="O48" s="56">
        <v>139523</v>
      </c>
    </row>
    <row r="49" spans="1:15">
      <c r="A49" s="82" t="s">
        <v>54</v>
      </c>
      <c r="B49" s="85">
        <f t="shared" si="1"/>
        <v>452025899</v>
      </c>
      <c r="C49" s="56">
        <v>76807057</v>
      </c>
      <c r="D49" s="56">
        <v>0</v>
      </c>
      <c r="E49" s="56">
        <v>6243321</v>
      </c>
      <c r="F49" s="56">
        <v>30020</v>
      </c>
      <c r="G49" s="95">
        <v>0</v>
      </c>
      <c r="H49" s="95">
        <v>0</v>
      </c>
      <c r="I49" s="95">
        <v>21010951</v>
      </c>
      <c r="J49" s="95">
        <v>6243821</v>
      </c>
      <c r="K49" s="95">
        <v>7452683</v>
      </c>
      <c r="L49" s="95">
        <v>74227539</v>
      </c>
      <c r="M49" s="95">
        <v>18140576</v>
      </c>
      <c r="N49" s="95">
        <v>227607872</v>
      </c>
      <c r="O49" s="95">
        <v>14262059</v>
      </c>
    </row>
    <row r="50" spans="1:15">
      <c r="A50" s="82" t="s">
        <v>55</v>
      </c>
      <c r="B50" s="85">
        <f t="shared" si="1"/>
        <v>46722048</v>
      </c>
      <c r="C50" s="271">
        <v>28861878</v>
      </c>
      <c r="D50" s="56">
        <v>0</v>
      </c>
      <c r="E50" s="56">
        <v>0</v>
      </c>
      <c r="F50" s="97">
        <v>0</v>
      </c>
      <c r="G50" s="79">
        <v>0</v>
      </c>
      <c r="H50" s="79">
        <v>0</v>
      </c>
      <c r="I50" s="79">
        <v>3217674</v>
      </c>
      <c r="J50" s="79">
        <v>3701336</v>
      </c>
      <c r="K50" s="260">
        <v>622550</v>
      </c>
      <c r="L50" s="79">
        <v>8977465</v>
      </c>
      <c r="M50" s="79">
        <v>1341145</v>
      </c>
      <c r="N50" s="79">
        <v>0</v>
      </c>
      <c r="O50" s="262">
        <v>0</v>
      </c>
    </row>
    <row r="51" spans="1:15">
      <c r="A51" s="82" t="s">
        <v>56</v>
      </c>
      <c r="B51" s="85">
        <f t="shared" si="1"/>
        <v>28283743</v>
      </c>
      <c r="C51" s="56">
        <v>158645</v>
      </c>
      <c r="D51" s="56">
        <v>1730830</v>
      </c>
      <c r="E51" s="56">
        <v>0</v>
      </c>
      <c r="F51" s="56">
        <v>0</v>
      </c>
      <c r="G51" s="261">
        <v>19913103</v>
      </c>
      <c r="H51" s="261">
        <v>0</v>
      </c>
      <c r="I51" s="261">
        <v>1671800</v>
      </c>
      <c r="J51" s="261">
        <v>0</v>
      </c>
      <c r="K51" s="261">
        <v>0</v>
      </c>
      <c r="L51" s="261">
        <v>4385271</v>
      </c>
      <c r="M51" s="261">
        <v>424094</v>
      </c>
      <c r="N51" s="261">
        <v>0</v>
      </c>
      <c r="O51" s="261">
        <v>0</v>
      </c>
    </row>
    <row r="52" spans="1:15">
      <c r="A52" s="82" t="s">
        <v>57</v>
      </c>
      <c r="B52" s="85">
        <f t="shared" si="1"/>
        <v>72577473</v>
      </c>
      <c r="C52" s="56">
        <v>19843324</v>
      </c>
      <c r="D52" s="56">
        <v>97553</v>
      </c>
      <c r="E52" s="56">
        <v>5888787</v>
      </c>
      <c r="F52" s="56">
        <v>1390</v>
      </c>
      <c r="G52" s="56">
        <v>0</v>
      </c>
      <c r="H52" s="56">
        <v>0</v>
      </c>
      <c r="I52" s="56">
        <v>1804847</v>
      </c>
      <c r="J52" s="56">
        <v>0</v>
      </c>
      <c r="K52" s="56">
        <v>34551666</v>
      </c>
      <c r="L52" s="56">
        <v>5766361</v>
      </c>
      <c r="M52" s="56">
        <v>465320</v>
      </c>
      <c r="N52" s="56">
        <v>0</v>
      </c>
      <c r="O52" s="56">
        <v>4158225</v>
      </c>
    </row>
    <row r="53" spans="1:15">
      <c r="A53" s="82" t="s">
        <v>58</v>
      </c>
      <c r="B53" s="85">
        <f t="shared" si="1"/>
        <v>101422786</v>
      </c>
      <c r="C53" s="95">
        <v>33767531</v>
      </c>
      <c r="D53" s="95">
        <v>35533065</v>
      </c>
      <c r="E53" s="95">
        <v>2257866</v>
      </c>
      <c r="F53" s="95">
        <v>0</v>
      </c>
      <c r="G53" s="95">
        <v>0</v>
      </c>
      <c r="H53" s="95">
        <v>0</v>
      </c>
      <c r="I53" s="95">
        <v>273014</v>
      </c>
      <c r="J53" s="95">
        <v>0</v>
      </c>
      <c r="K53" s="95">
        <v>0</v>
      </c>
      <c r="L53" s="95">
        <v>14231625</v>
      </c>
      <c r="M53" s="95">
        <v>3875092</v>
      </c>
      <c r="N53" s="95">
        <v>11484593</v>
      </c>
      <c r="O53" s="95">
        <v>0</v>
      </c>
    </row>
    <row r="54" spans="1:15">
      <c r="A54" s="263" t="s">
        <v>59</v>
      </c>
      <c r="B54" s="85">
        <f t="shared" si="1"/>
        <v>85719734</v>
      </c>
      <c r="C54" s="119">
        <v>5838367</v>
      </c>
      <c r="D54" s="119">
        <v>30176608</v>
      </c>
      <c r="E54" s="119">
        <v>0</v>
      </c>
      <c r="F54" s="264">
        <v>0</v>
      </c>
      <c r="G54" s="119">
        <v>0</v>
      </c>
      <c r="H54" s="119">
        <v>0</v>
      </c>
      <c r="I54" s="119">
        <v>9276661</v>
      </c>
      <c r="J54" s="119">
        <v>1898728</v>
      </c>
      <c r="K54" s="264">
        <v>8371321</v>
      </c>
      <c r="L54" s="119">
        <v>10616390</v>
      </c>
      <c r="M54" s="119">
        <v>6382300</v>
      </c>
      <c r="N54" s="119">
        <v>0</v>
      </c>
      <c r="O54" s="119">
        <v>13159359</v>
      </c>
    </row>
    <row r="55" spans="1:15">
      <c r="A55" s="82" t="s">
        <v>60</v>
      </c>
      <c r="B55" s="85">
        <f t="shared" si="1"/>
        <v>236676834</v>
      </c>
      <c r="C55" s="261">
        <v>17719493</v>
      </c>
      <c r="D55" s="261">
        <v>148970330</v>
      </c>
      <c r="E55" s="261">
        <v>1543984</v>
      </c>
      <c r="F55" s="261">
        <v>0</v>
      </c>
      <c r="G55" s="261">
        <v>37000000</v>
      </c>
      <c r="H55" s="261">
        <v>0</v>
      </c>
      <c r="I55" s="261">
        <v>3169270</v>
      </c>
      <c r="J55" s="261">
        <v>316793</v>
      </c>
      <c r="K55" s="261">
        <v>4604849</v>
      </c>
      <c r="L55" s="261">
        <v>14751709</v>
      </c>
      <c r="M55" s="261">
        <v>6672872</v>
      </c>
      <c r="N55" s="261">
        <v>0</v>
      </c>
      <c r="O55" s="261">
        <v>1927534</v>
      </c>
    </row>
    <row r="56" spans="1:15">
      <c r="A56" s="82" t="s">
        <v>61</v>
      </c>
      <c r="B56" s="85">
        <f t="shared" si="1"/>
        <v>19595749</v>
      </c>
      <c r="C56" s="56">
        <v>253729</v>
      </c>
      <c r="D56" s="56">
        <v>2100000</v>
      </c>
      <c r="E56" s="56">
        <v>0</v>
      </c>
      <c r="F56" s="56">
        <v>0</v>
      </c>
      <c r="G56" s="56">
        <v>0</v>
      </c>
      <c r="H56" s="56">
        <v>0</v>
      </c>
      <c r="I56" s="56">
        <v>0</v>
      </c>
      <c r="J56" s="56">
        <v>0</v>
      </c>
      <c r="K56" s="56">
        <v>0</v>
      </c>
      <c r="L56" s="56">
        <v>108079</v>
      </c>
      <c r="M56" s="56">
        <v>79817</v>
      </c>
      <c r="N56" s="56">
        <v>0</v>
      </c>
      <c r="O56" s="56">
        <v>17054124</v>
      </c>
    </row>
  </sheetData>
  <mergeCells count="2">
    <mergeCell ref="A1:O1"/>
    <mergeCell ref="A2:A4"/>
  </mergeCells>
  <pageMargins left="0.7" right="0.7" top="0.75" bottom="0.75" header="0.3" footer="0.3"/>
  <pageSetup scale="55"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5"/>
  <sheetViews>
    <sheetView workbookViewId="0">
      <selection sqref="A1:H1"/>
    </sheetView>
  </sheetViews>
  <sheetFormatPr defaultRowHeight="15"/>
  <cols>
    <col min="1" max="1" width="20.85546875" customWidth="1"/>
    <col min="2" max="2" width="15.140625" customWidth="1"/>
    <col min="3" max="3" width="13.42578125" customWidth="1"/>
    <col min="4" max="4" width="15.140625" customWidth="1"/>
    <col min="5" max="6" width="15.42578125" customWidth="1"/>
    <col min="7" max="7" width="12.5703125" customWidth="1"/>
    <col min="8" max="8" width="14.28515625" customWidth="1"/>
  </cols>
  <sheetData>
    <row r="1" spans="1:8">
      <c r="A1" s="524" t="s">
        <v>200</v>
      </c>
      <c r="B1" s="530"/>
      <c r="C1" s="530"/>
      <c r="D1" s="530"/>
      <c r="E1" s="530"/>
      <c r="F1" s="530"/>
      <c r="G1" s="530"/>
      <c r="H1" s="531"/>
    </row>
    <row r="2" spans="1:8">
      <c r="A2" s="570" t="s">
        <v>10</v>
      </c>
      <c r="B2" s="571" t="s">
        <v>66</v>
      </c>
      <c r="C2" s="572"/>
      <c r="D2" s="572"/>
      <c r="E2" s="573"/>
      <c r="F2" s="574" t="s">
        <v>64</v>
      </c>
      <c r="G2" s="574"/>
      <c r="H2" s="575"/>
    </row>
    <row r="3" spans="1:8" ht="29.25">
      <c r="A3" s="523"/>
      <c r="B3" s="176" t="s">
        <v>83</v>
      </c>
      <c r="C3" s="176" t="s">
        <v>71</v>
      </c>
      <c r="D3" s="176" t="s">
        <v>72</v>
      </c>
      <c r="E3" s="35" t="s">
        <v>73</v>
      </c>
      <c r="F3" s="34" t="s">
        <v>83</v>
      </c>
      <c r="G3" s="176" t="s">
        <v>70</v>
      </c>
      <c r="H3" s="176" t="s">
        <v>69</v>
      </c>
    </row>
    <row r="4" spans="1:8">
      <c r="A4" s="265" t="s">
        <v>77</v>
      </c>
      <c r="B4" s="266">
        <f>SUM(B5:B55)</f>
        <v>1661738267</v>
      </c>
      <c r="C4" s="266">
        <f t="shared" ref="C4:H4" si="0">SUM(C5:C55)</f>
        <v>121334214</v>
      </c>
      <c r="D4" s="266">
        <f t="shared" si="0"/>
        <v>179425051</v>
      </c>
      <c r="E4" s="267">
        <f t="shared" si="0"/>
        <v>1360979002</v>
      </c>
      <c r="F4" s="268">
        <f t="shared" si="0"/>
        <v>156045034</v>
      </c>
      <c r="G4" s="266">
        <f t="shared" si="0"/>
        <v>12630302</v>
      </c>
      <c r="H4" s="266">
        <f t="shared" si="0"/>
        <v>143414732</v>
      </c>
    </row>
    <row r="5" spans="1:8">
      <c r="A5" s="87" t="s">
        <v>11</v>
      </c>
      <c r="B5" s="79">
        <f>SUM(C5:E5)</f>
        <v>16204622</v>
      </c>
      <c r="C5" s="79">
        <v>0</v>
      </c>
      <c r="D5" s="79">
        <v>779739</v>
      </c>
      <c r="E5" s="88">
        <v>15424883</v>
      </c>
      <c r="F5" s="58">
        <f>SUM(G5:H5)</f>
        <v>987603</v>
      </c>
      <c r="G5" s="79">
        <v>985348</v>
      </c>
      <c r="H5" s="79">
        <v>2255</v>
      </c>
    </row>
    <row r="6" spans="1:8">
      <c r="A6" s="87" t="s">
        <v>12</v>
      </c>
      <c r="B6" s="79">
        <f t="shared" ref="B6:B55" si="1">SUM(C6:E6)</f>
        <v>12416378</v>
      </c>
      <c r="C6" s="79">
        <v>148939</v>
      </c>
      <c r="D6" s="79">
        <v>0</v>
      </c>
      <c r="E6" s="88">
        <v>12267439</v>
      </c>
      <c r="F6" s="58">
        <f t="shared" ref="F6:F55" si="2">SUM(G6:H6)</f>
        <v>153010</v>
      </c>
      <c r="G6" s="79">
        <v>0</v>
      </c>
      <c r="H6" s="79">
        <v>153010</v>
      </c>
    </row>
    <row r="7" spans="1:8">
      <c r="A7" s="87" t="s">
        <v>13</v>
      </c>
      <c r="B7" s="79">
        <f t="shared" si="1"/>
        <v>7690077</v>
      </c>
      <c r="C7" s="79">
        <v>89585</v>
      </c>
      <c r="D7" s="79">
        <v>-111748</v>
      </c>
      <c r="E7" s="88">
        <v>7712240</v>
      </c>
      <c r="F7" s="58">
        <f t="shared" si="2"/>
        <v>-73933</v>
      </c>
      <c r="G7" s="79">
        <v>0</v>
      </c>
      <c r="H7" s="79">
        <v>-73933</v>
      </c>
    </row>
    <row r="8" spans="1:8">
      <c r="A8" s="87" t="s">
        <v>14</v>
      </c>
      <c r="B8" s="79">
        <f t="shared" si="1"/>
        <v>25472924</v>
      </c>
      <c r="C8" s="259">
        <v>100866</v>
      </c>
      <c r="D8" s="259">
        <v>8243415</v>
      </c>
      <c r="E8" s="269">
        <v>17128643</v>
      </c>
      <c r="F8" s="58">
        <f t="shared" si="2"/>
        <v>2763445</v>
      </c>
      <c r="G8" s="259">
        <v>0</v>
      </c>
      <c r="H8" s="259">
        <v>2763445</v>
      </c>
    </row>
    <row r="9" spans="1:8">
      <c r="A9" s="87" t="s">
        <v>15</v>
      </c>
      <c r="B9" s="79">
        <f t="shared" si="1"/>
        <v>522697910</v>
      </c>
      <c r="C9" s="79">
        <v>16886415</v>
      </c>
      <c r="D9" s="79">
        <v>43962159</v>
      </c>
      <c r="E9" s="88">
        <v>461849336</v>
      </c>
      <c r="F9" s="58">
        <f t="shared" si="2"/>
        <v>50240546</v>
      </c>
      <c r="G9" s="79">
        <v>0</v>
      </c>
      <c r="H9" s="79">
        <v>50240546</v>
      </c>
    </row>
    <row r="10" spans="1:8">
      <c r="A10" s="87" t="s">
        <v>16</v>
      </c>
      <c r="B10" s="79">
        <f t="shared" si="1"/>
        <v>5590974</v>
      </c>
      <c r="C10" s="79">
        <v>4657697</v>
      </c>
      <c r="D10" s="79">
        <v>715447</v>
      </c>
      <c r="E10" s="88">
        <v>217830</v>
      </c>
      <c r="F10" s="58">
        <f t="shared" si="2"/>
        <v>882846</v>
      </c>
      <c r="G10" s="79">
        <v>0</v>
      </c>
      <c r="H10" s="79">
        <v>882846</v>
      </c>
    </row>
    <row r="11" spans="1:8">
      <c r="A11" s="87" t="s">
        <v>17</v>
      </c>
      <c r="B11" s="79">
        <f t="shared" si="1"/>
        <v>0</v>
      </c>
      <c r="C11" s="79">
        <v>0</v>
      </c>
      <c r="D11" s="79">
        <v>0</v>
      </c>
      <c r="E11" s="88">
        <v>0</v>
      </c>
      <c r="F11" s="58">
        <f t="shared" si="2"/>
        <v>2916600</v>
      </c>
      <c r="G11" s="79">
        <v>2916600</v>
      </c>
      <c r="H11" s="79">
        <v>0</v>
      </c>
    </row>
    <row r="12" spans="1:8">
      <c r="A12" s="87" t="s">
        <v>18</v>
      </c>
      <c r="B12" s="79">
        <f t="shared" si="1"/>
        <v>-1381784</v>
      </c>
      <c r="C12" s="79">
        <v>1264</v>
      </c>
      <c r="D12" s="79">
        <v>785266</v>
      </c>
      <c r="E12" s="88">
        <v>-2168314</v>
      </c>
      <c r="F12" s="58">
        <f t="shared" si="2"/>
        <v>388000</v>
      </c>
      <c r="G12" s="79">
        <v>388000</v>
      </c>
      <c r="H12" s="79">
        <v>0</v>
      </c>
    </row>
    <row r="13" spans="1:8">
      <c r="A13" s="87" t="s">
        <v>19</v>
      </c>
      <c r="B13" s="79">
        <f t="shared" si="1"/>
        <v>6877029</v>
      </c>
      <c r="C13" s="79">
        <v>0</v>
      </c>
      <c r="D13" s="79">
        <v>2067120</v>
      </c>
      <c r="E13" s="88">
        <v>4809909</v>
      </c>
      <c r="F13" s="58">
        <f t="shared" si="2"/>
        <v>0</v>
      </c>
      <c r="G13" s="79">
        <v>0</v>
      </c>
      <c r="H13" s="79">
        <v>0</v>
      </c>
    </row>
    <row r="14" spans="1:8">
      <c r="A14" s="87" t="s">
        <v>20</v>
      </c>
      <c r="B14" s="79">
        <f t="shared" si="1"/>
        <v>64125345</v>
      </c>
      <c r="C14" s="79">
        <v>359252</v>
      </c>
      <c r="D14" s="79">
        <v>4376551</v>
      </c>
      <c r="E14" s="88">
        <v>59389542</v>
      </c>
      <c r="F14" s="58">
        <f t="shared" si="2"/>
        <v>4451712</v>
      </c>
      <c r="G14" s="79">
        <v>0</v>
      </c>
      <c r="H14" s="79">
        <v>4451712</v>
      </c>
    </row>
    <row r="15" spans="1:8">
      <c r="A15" s="87" t="s">
        <v>21</v>
      </c>
      <c r="B15" s="79">
        <f t="shared" si="1"/>
        <v>23684536</v>
      </c>
      <c r="C15" s="79">
        <v>8148061</v>
      </c>
      <c r="D15" s="79">
        <v>-76062</v>
      </c>
      <c r="E15" s="88">
        <v>15612537</v>
      </c>
      <c r="F15" s="58">
        <f t="shared" si="2"/>
        <v>0</v>
      </c>
      <c r="G15" s="79">
        <v>0</v>
      </c>
      <c r="H15" s="79">
        <v>0</v>
      </c>
    </row>
    <row r="16" spans="1:8">
      <c r="A16" s="87" t="s">
        <v>22</v>
      </c>
      <c r="B16" s="79">
        <f t="shared" si="1"/>
        <v>14921862</v>
      </c>
      <c r="C16" s="79">
        <v>4177970</v>
      </c>
      <c r="D16" s="79">
        <v>45229</v>
      </c>
      <c r="E16" s="88">
        <v>10698663</v>
      </c>
      <c r="F16" s="58">
        <f t="shared" si="2"/>
        <v>873200</v>
      </c>
      <c r="G16" s="79">
        <v>0</v>
      </c>
      <c r="H16" s="79">
        <v>873200</v>
      </c>
    </row>
    <row r="17" spans="1:8">
      <c r="A17" s="87" t="s">
        <v>23</v>
      </c>
      <c r="B17" s="79">
        <f t="shared" si="1"/>
        <v>5169666</v>
      </c>
      <c r="C17" s="79">
        <v>610060</v>
      </c>
      <c r="D17" s="79">
        <v>55694</v>
      </c>
      <c r="E17" s="88">
        <v>4503912</v>
      </c>
      <c r="F17" s="58">
        <f t="shared" si="2"/>
        <v>0</v>
      </c>
      <c r="G17" s="79">
        <v>0</v>
      </c>
      <c r="H17" s="79">
        <v>0</v>
      </c>
    </row>
    <row r="18" spans="1:8">
      <c r="A18" s="87" t="s">
        <v>24</v>
      </c>
      <c r="B18" s="79">
        <f t="shared" si="1"/>
        <v>43333715</v>
      </c>
      <c r="C18" s="79">
        <v>845539</v>
      </c>
      <c r="D18" s="79">
        <v>27816533</v>
      </c>
      <c r="E18" s="88">
        <v>14671643</v>
      </c>
      <c r="F18" s="58">
        <f t="shared" si="2"/>
        <v>470102</v>
      </c>
      <c r="G18" s="79">
        <v>0</v>
      </c>
      <c r="H18" s="79">
        <v>470102</v>
      </c>
    </row>
    <row r="19" spans="1:8">
      <c r="A19" s="87" t="s">
        <v>25</v>
      </c>
      <c r="B19" s="79">
        <f t="shared" si="1"/>
        <v>12527058</v>
      </c>
      <c r="C19" s="79">
        <v>0</v>
      </c>
      <c r="D19" s="79">
        <v>12270285</v>
      </c>
      <c r="E19" s="88">
        <v>256773</v>
      </c>
      <c r="F19" s="58">
        <f t="shared" si="2"/>
        <v>0</v>
      </c>
      <c r="G19" s="79">
        <v>0</v>
      </c>
      <c r="H19" s="79">
        <v>0</v>
      </c>
    </row>
    <row r="20" spans="1:8">
      <c r="A20" s="87" t="s">
        <v>26</v>
      </c>
      <c r="B20" s="79">
        <f t="shared" si="1"/>
        <v>14511889</v>
      </c>
      <c r="C20" s="79">
        <v>0</v>
      </c>
      <c r="D20" s="79">
        <v>0</v>
      </c>
      <c r="E20" s="88">
        <v>14511889</v>
      </c>
      <c r="F20" s="58">
        <f t="shared" si="2"/>
        <v>876734</v>
      </c>
      <c r="G20" s="79">
        <v>0</v>
      </c>
      <c r="H20" s="79">
        <v>876734</v>
      </c>
    </row>
    <row r="21" spans="1:8">
      <c r="A21" s="87" t="s">
        <v>27</v>
      </c>
      <c r="B21" s="79">
        <f t="shared" si="1"/>
        <v>1472722</v>
      </c>
      <c r="C21" s="79">
        <v>0</v>
      </c>
      <c r="D21" s="79">
        <v>1371865</v>
      </c>
      <c r="E21" s="88">
        <v>100857</v>
      </c>
      <c r="F21" s="58">
        <f t="shared" si="2"/>
        <v>2144825</v>
      </c>
      <c r="G21" s="79">
        <v>0</v>
      </c>
      <c r="H21" s="79">
        <v>2144825</v>
      </c>
    </row>
    <row r="22" spans="1:8">
      <c r="A22" s="87" t="s">
        <v>28</v>
      </c>
      <c r="B22" s="79">
        <f t="shared" si="1"/>
        <v>20705795</v>
      </c>
      <c r="C22" s="79">
        <v>2225675</v>
      </c>
      <c r="D22" s="79">
        <v>1165568</v>
      </c>
      <c r="E22" s="88">
        <v>17314552</v>
      </c>
      <c r="F22" s="58">
        <f t="shared" si="2"/>
        <v>3570850</v>
      </c>
      <c r="G22" s="79">
        <v>0</v>
      </c>
      <c r="H22" s="79">
        <v>3570850</v>
      </c>
    </row>
    <row r="23" spans="1:8">
      <c r="A23" s="87" t="s">
        <v>29</v>
      </c>
      <c r="B23" s="79">
        <f t="shared" si="1"/>
        <v>7871725</v>
      </c>
      <c r="C23" s="79">
        <v>0</v>
      </c>
      <c r="D23" s="79">
        <v>6988686</v>
      </c>
      <c r="E23" s="88">
        <v>883039</v>
      </c>
      <c r="F23" s="58">
        <f t="shared" si="2"/>
        <v>2956649</v>
      </c>
      <c r="G23" s="79">
        <v>-45924</v>
      </c>
      <c r="H23" s="79">
        <v>3002573</v>
      </c>
    </row>
    <row r="24" spans="1:8">
      <c r="A24" s="87" t="s">
        <v>30</v>
      </c>
      <c r="B24" s="79">
        <f t="shared" si="1"/>
        <v>11420625</v>
      </c>
      <c r="C24" s="79">
        <v>0</v>
      </c>
      <c r="D24" s="79">
        <v>578643</v>
      </c>
      <c r="E24" s="88">
        <v>10841982</v>
      </c>
      <c r="F24" s="58">
        <f t="shared" si="2"/>
        <v>2092798</v>
      </c>
      <c r="G24" s="79">
        <v>0</v>
      </c>
      <c r="H24" s="79">
        <v>2092798</v>
      </c>
    </row>
    <row r="25" spans="1:8">
      <c r="A25" s="87" t="s">
        <v>31</v>
      </c>
      <c r="B25" s="79">
        <f t="shared" si="1"/>
        <v>35945435</v>
      </c>
      <c r="C25" s="79">
        <v>6361001</v>
      </c>
      <c r="D25" s="79">
        <v>2239169</v>
      </c>
      <c r="E25" s="88">
        <v>27345265</v>
      </c>
      <c r="F25" s="58">
        <f t="shared" si="2"/>
        <v>7807755</v>
      </c>
      <c r="G25" s="79">
        <v>2202333</v>
      </c>
      <c r="H25" s="79">
        <v>5605422</v>
      </c>
    </row>
    <row r="26" spans="1:8">
      <c r="A26" s="87" t="s">
        <v>32</v>
      </c>
      <c r="B26" s="79">
        <f t="shared" si="1"/>
        <v>0</v>
      </c>
      <c r="C26" s="79">
        <v>0</v>
      </c>
      <c r="D26" s="79">
        <v>0</v>
      </c>
      <c r="E26" s="88">
        <v>0</v>
      </c>
      <c r="F26" s="58">
        <f t="shared" si="2"/>
        <v>0</v>
      </c>
      <c r="G26" s="79">
        <v>0</v>
      </c>
      <c r="H26" s="79">
        <v>0</v>
      </c>
    </row>
    <row r="27" spans="1:8">
      <c r="A27" s="87" t="s">
        <v>33</v>
      </c>
      <c r="B27" s="79">
        <f t="shared" si="1"/>
        <v>66045526</v>
      </c>
      <c r="C27" s="79">
        <v>441110</v>
      </c>
      <c r="D27" s="79">
        <v>4796683</v>
      </c>
      <c r="E27" s="88">
        <v>60807733</v>
      </c>
      <c r="F27" s="58">
        <f t="shared" si="2"/>
        <v>1291774</v>
      </c>
      <c r="G27" s="79">
        <v>1100000</v>
      </c>
      <c r="H27" s="79">
        <v>191774</v>
      </c>
    </row>
    <row r="28" spans="1:8">
      <c r="A28" s="87" t="s">
        <v>34</v>
      </c>
      <c r="B28" s="79">
        <f t="shared" si="1"/>
        <v>64455125</v>
      </c>
      <c r="C28" s="79">
        <v>0</v>
      </c>
      <c r="D28" s="79">
        <v>712095</v>
      </c>
      <c r="E28" s="88">
        <v>63743030</v>
      </c>
      <c r="F28" s="58">
        <f t="shared" si="2"/>
        <v>4431847</v>
      </c>
      <c r="G28" s="79">
        <v>0</v>
      </c>
      <c r="H28" s="79">
        <v>4431847</v>
      </c>
    </row>
    <row r="29" spans="1:8">
      <c r="A29" s="87" t="s">
        <v>35</v>
      </c>
      <c r="B29" s="79">
        <f t="shared" si="1"/>
        <v>20199218</v>
      </c>
      <c r="C29" s="79">
        <v>3423807</v>
      </c>
      <c r="D29" s="79">
        <v>0</v>
      </c>
      <c r="E29" s="88">
        <v>16775411</v>
      </c>
      <c r="F29" s="58">
        <f t="shared" si="2"/>
        <v>11454279</v>
      </c>
      <c r="G29" s="79">
        <v>0</v>
      </c>
      <c r="H29" s="79">
        <v>11454279</v>
      </c>
    </row>
    <row r="30" spans="1:8">
      <c r="A30" s="87" t="s">
        <v>36</v>
      </c>
      <c r="B30" s="79">
        <f t="shared" si="1"/>
        <v>5223884</v>
      </c>
      <c r="C30" s="79">
        <v>0</v>
      </c>
      <c r="D30" s="79">
        <v>0</v>
      </c>
      <c r="E30" s="88">
        <v>5223884</v>
      </c>
      <c r="F30" s="58">
        <f t="shared" si="2"/>
        <v>0</v>
      </c>
      <c r="G30" s="79">
        <v>0</v>
      </c>
      <c r="H30" s="79">
        <v>0</v>
      </c>
    </row>
    <row r="31" spans="1:8">
      <c r="A31" s="87" t="s">
        <v>37</v>
      </c>
      <c r="B31" s="79">
        <f t="shared" si="1"/>
        <v>1872734</v>
      </c>
      <c r="C31" s="79">
        <v>113070</v>
      </c>
      <c r="D31" s="79">
        <v>1758732</v>
      </c>
      <c r="E31" s="88">
        <v>932</v>
      </c>
      <c r="F31" s="58">
        <f t="shared" si="2"/>
        <v>0</v>
      </c>
      <c r="G31" s="79">
        <v>0</v>
      </c>
      <c r="H31" s="79">
        <v>0</v>
      </c>
    </row>
    <row r="32" spans="1:8">
      <c r="A32" s="87" t="s">
        <v>38</v>
      </c>
      <c r="B32" s="79">
        <f t="shared" si="1"/>
        <v>10446384</v>
      </c>
      <c r="C32" s="79">
        <v>0</v>
      </c>
      <c r="D32" s="79">
        <v>0</v>
      </c>
      <c r="E32" s="88">
        <v>10446384</v>
      </c>
      <c r="F32" s="58">
        <f t="shared" si="2"/>
        <v>0</v>
      </c>
      <c r="G32" s="79">
        <v>0</v>
      </c>
      <c r="H32" s="79">
        <v>0</v>
      </c>
    </row>
    <row r="33" spans="1:8">
      <c r="A33" s="87" t="s">
        <v>39</v>
      </c>
      <c r="B33" s="79">
        <f t="shared" si="1"/>
        <v>159094</v>
      </c>
      <c r="C33" s="79">
        <v>0</v>
      </c>
      <c r="D33" s="79">
        <v>131759</v>
      </c>
      <c r="E33" s="88">
        <v>27335</v>
      </c>
      <c r="F33" s="58">
        <f t="shared" si="2"/>
        <v>680701</v>
      </c>
      <c r="G33" s="79">
        <v>0</v>
      </c>
      <c r="H33" s="79">
        <v>680701</v>
      </c>
    </row>
    <row r="34" spans="1:8">
      <c r="A34" s="87" t="s">
        <v>40</v>
      </c>
      <c r="B34" s="79">
        <f t="shared" si="1"/>
        <v>4406735</v>
      </c>
      <c r="C34" s="79">
        <v>0</v>
      </c>
      <c r="D34" s="79">
        <v>195509</v>
      </c>
      <c r="E34" s="88">
        <v>4211226</v>
      </c>
      <c r="F34" s="58">
        <f t="shared" si="2"/>
        <v>1287038</v>
      </c>
      <c r="G34" s="79">
        <v>170494</v>
      </c>
      <c r="H34" s="79">
        <v>1116544</v>
      </c>
    </row>
    <row r="35" spans="1:8">
      <c r="A35" s="87" t="s">
        <v>41</v>
      </c>
      <c r="B35" s="79">
        <f t="shared" si="1"/>
        <v>41613663</v>
      </c>
      <c r="C35" s="79">
        <v>376384</v>
      </c>
      <c r="D35" s="79">
        <v>10064546</v>
      </c>
      <c r="E35" s="88">
        <v>31172733</v>
      </c>
      <c r="F35" s="58">
        <f t="shared" si="2"/>
        <v>1282247</v>
      </c>
      <c r="G35" s="79">
        <v>1282247</v>
      </c>
      <c r="H35" s="79">
        <v>0</v>
      </c>
    </row>
    <row r="36" spans="1:8">
      <c r="A36" s="87" t="s">
        <v>42</v>
      </c>
      <c r="B36" s="79">
        <f t="shared" si="1"/>
        <v>8432634</v>
      </c>
      <c r="C36" s="79">
        <v>333109</v>
      </c>
      <c r="D36" s="79">
        <v>2382</v>
      </c>
      <c r="E36" s="88">
        <v>8097143</v>
      </c>
      <c r="F36" s="58">
        <f t="shared" si="2"/>
        <v>31596</v>
      </c>
      <c r="G36" s="79">
        <v>31596</v>
      </c>
      <c r="H36" s="79">
        <v>0</v>
      </c>
    </row>
    <row r="37" spans="1:8">
      <c r="A37" s="87" t="s">
        <v>43</v>
      </c>
      <c r="B37" s="79">
        <f t="shared" si="1"/>
        <v>154258298</v>
      </c>
      <c r="C37" s="79">
        <v>29823939</v>
      </c>
      <c r="D37" s="79">
        <v>1614345</v>
      </c>
      <c r="E37" s="88">
        <v>122820014</v>
      </c>
      <c r="F37" s="58">
        <f t="shared" si="2"/>
        <v>10735420</v>
      </c>
      <c r="G37" s="79">
        <v>0</v>
      </c>
      <c r="H37" s="79">
        <v>10735420</v>
      </c>
    </row>
    <row r="38" spans="1:8">
      <c r="A38" s="87" t="s">
        <v>44</v>
      </c>
      <c r="B38" s="79">
        <f t="shared" si="1"/>
        <v>4334266</v>
      </c>
      <c r="C38" s="79">
        <v>0</v>
      </c>
      <c r="D38" s="79">
        <v>27848</v>
      </c>
      <c r="E38" s="88">
        <v>4306418</v>
      </c>
      <c r="F38" s="58">
        <f t="shared" si="2"/>
        <v>849001</v>
      </c>
      <c r="G38" s="79">
        <v>0</v>
      </c>
      <c r="H38" s="79">
        <v>849001</v>
      </c>
    </row>
    <row r="39" spans="1:8">
      <c r="A39" s="87" t="s">
        <v>45</v>
      </c>
      <c r="B39" s="79">
        <f t="shared" si="1"/>
        <v>3897893</v>
      </c>
      <c r="C39" s="79">
        <v>30853</v>
      </c>
      <c r="D39" s="79">
        <v>20883</v>
      </c>
      <c r="E39" s="88">
        <v>3846157</v>
      </c>
      <c r="F39" s="58">
        <f t="shared" si="2"/>
        <v>474777</v>
      </c>
      <c r="G39" s="79">
        <v>0</v>
      </c>
      <c r="H39" s="79">
        <v>474777</v>
      </c>
    </row>
    <row r="40" spans="1:8">
      <c r="A40" s="87" t="s">
        <v>46</v>
      </c>
      <c r="B40" s="79">
        <f t="shared" si="1"/>
        <v>41333540</v>
      </c>
      <c r="C40" s="79">
        <v>12600252</v>
      </c>
      <c r="D40" s="79">
        <v>3096800</v>
      </c>
      <c r="E40" s="88">
        <v>25636488</v>
      </c>
      <c r="F40" s="58">
        <f t="shared" si="2"/>
        <v>10358745</v>
      </c>
      <c r="G40" s="79">
        <v>25000</v>
      </c>
      <c r="H40" s="79">
        <v>10333745</v>
      </c>
    </row>
    <row r="41" spans="1:8">
      <c r="A41" s="87" t="s">
        <v>47</v>
      </c>
      <c r="B41" s="79">
        <f t="shared" si="1"/>
        <v>0</v>
      </c>
      <c r="C41" s="79">
        <v>0</v>
      </c>
      <c r="D41" s="79">
        <v>0</v>
      </c>
      <c r="E41" s="88">
        <v>0</v>
      </c>
      <c r="F41" s="58">
        <f t="shared" si="2"/>
        <v>0</v>
      </c>
      <c r="G41" s="79">
        <v>0</v>
      </c>
      <c r="H41" s="79">
        <v>0</v>
      </c>
    </row>
    <row r="42" spans="1:8">
      <c r="A42" s="87" t="s">
        <v>48</v>
      </c>
      <c r="B42" s="79">
        <f t="shared" si="1"/>
        <v>19300002</v>
      </c>
      <c r="C42" s="79">
        <v>1735621</v>
      </c>
      <c r="D42" s="79">
        <v>1101200</v>
      </c>
      <c r="E42" s="88">
        <v>16463181</v>
      </c>
      <c r="F42" s="58">
        <f t="shared" si="2"/>
        <v>307026</v>
      </c>
      <c r="G42" s="79">
        <v>0</v>
      </c>
      <c r="H42" s="79">
        <v>307026</v>
      </c>
    </row>
    <row r="43" spans="1:8">
      <c r="A43" s="87" t="s">
        <v>49</v>
      </c>
      <c r="B43" s="79">
        <f t="shared" si="1"/>
        <v>116324196</v>
      </c>
      <c r="C43" s="79">
        <v>8610965</v>
      </c>
      <c r="D43" s="79">
        <v>6732026</v>
      </c>
      <c r="E43" s="88">
        <v>100981205</v>
      </c>
      <c r="F43" s="58">
        <f t="shared" si="2"/>
        <v>10005867</v>
      </c>
      <c r="G43" s="79">
        <v>0</v>
      </c>
      <c r="H43" s="79">
        <v>10005867</v>
      </c>
    </row>
    <row r="44" spans="1:8">
      <c r="A44" s="87" t="s">
        <v>50</v>
      </c>
      <c r="B44" s="79">
        <f t="shared" si="1"/>
        <v>6482769</v>
      </c>
      <c r="C44" s="79">
        <v>12657</v>
      </c>
      <c r="D44" s="79">
        <v>0</v>
      </c>
      <c r="E44" s="88">
        <v>6470112</v>
      </c>
      <c r="F44" s="58">
        <f t="shared" si="2"/>
        <v>3287584</v>
      </c>
      <c r="G44" s="79">
        <v>3287584</v>
      </c>
      <c r="H44" s="79">
        <v>0</v>
      </c>
    </row>
    <row r="45" spans="1:8">
      <c r="A45" s="87" t="s">
        <v>51</v>
      </c>
      <c r="B45" s="79">
        <f t="shared" si="1"/>
        <v>17181216</v>
      </c>
      <c r="C45" s="79">
        <v>0</v>
      </c>
      <c r="D45" s="79">
        <v>16687511</v>
      </c>
      <c r="E45" s="88">
        <v>493705</v>
      </c>
      <c r="F45" s="58">
        <f t="shared" si="2"/>
        <v>66798</v>
      </c>
      <c r="G45" s="79">
        <v>0</v>
      </c>
      <c r="H45" s="79">
        <v>66798</v>
      </c>
    </row>
    <row r="46" spans="1:8">
      <c r="A46" s="87" t="s">
        <v>52</v>
      </c>
      <c r="B46" s="79">
        <f t="shared" si="1"/>
        <v>2238264</v>
      </c>
      <c r="C46" s="79">
        <v>3576</v>
      </c>
      <c r="D46" s="79">
        <v>0</v>
      </c>
      <c r="E46" s="88">
        <v>2234688</v>
      </c>
      <c r="F46" s="58">
        <f t="shared" si="2"/>
        <v>63634</v>
      </c>
      <c r="G46" s="79">
        <v>0</v>
      </c>
      <c r="H46" s="79">
        <v>63634</v>
      </c>
    </row>
    <row r="47" spans="1:8">
      <c r="A47" s="87" t="s">
        <v>53</v>
      </c>
      <c r="B47" s="79">
        <f t="shared" si="1"/>
        <v>39024299</v>
      </c>
      <c r="C47" s="79">
        <v>0</v>
      </c>
      <c r="D47" s="79">
        <v>0</v>
      </c>
      <c r="E47" s="88">
        <v>39024299</v>
      </c>
      <c r="F47" s="58">
        <f t="shared" si="2"/>
        <v>0</v>
      </c>
      <c r="G47" s="79">
        <v>0</v>
      </c>
      <c r="H47" s="79">
        <v>0</v>
      </c>
    </row>
    <row r="48" spans="1:8">
      <c r="A48" s="87" t="s">
        <v>54</v>
      </c>
      <c r="B48" s="79">
        <f t="shared" si="1"/>
        <v>76807057</v>
      </c>
      <c r="C48" s="79">
        <v>5853981</v>
      </c>
      <c r="D48" s="79">
        <v>6800952</v>
      </c>
      <c r="E48" s="88">
        <v>64152124</v>
      </c>
      <c r="F48" s="58">
        <f t="shared" si="2"/>
        <v>6243321</v>
      </c>
      <c r="G48" s="79">
        <v>102482</v>
      </c>
      <c r="H48" s="79">
        <v>6140839</v>
      </c>
    </row>
    <row r="49" spans="1:8">
      <c r="A49" s="87" t="s">
        <v>55</v>
      </c>
      <c r="B49" s="79">
        <f t="shared" si="1"/>
        <v>28861878</v>
      </c>
      <c r="C49" s="259">
        <v>593650</v>
      </c>
      <c r="D49" s="259">
        <v>1410963</v>
      </c>
      <c r="E49" s="269">
        <v>26857265</v>
      </c>
      <c r="F49" s="58">
        <f t="shared" si="2"/>
        <v>0</v>
      </c>
      <c r="G49" s="259">
        <v>0</v>
      </c>
      <c r="H49" s="259">
        <v>0</v>
      </c>
    </row>
    <row r="50" spans="1:8">
      <c r="A50" s="87" t="s">
        <v>56</v>
      </c>
      <c r="B50" s="79">
        <f t="shared" si="1"/>
        <v>158645</v>
      </c>
      <c r="C50" s="79">
        <v>0</v>
      </c>
      <c r="D50" s="79">
        <v>0</v>
      </c>
      <c r="E50" s="88">
        <v>158645</v>
      </c>
      <c r="F50" s="58">
        <f t="shared" si="2"/>
        <v>0</v>
      </c>
      <c r="G50" s="79">
        <v>0</v>
      </c>
      <c r="H50" s="79">
        <v>0</v>
      </c>
    </row>
    <row r="51" spans="1:8">
      <c r="A51" s="87" t="s">
        <v>57</v>
      </c>
      <c r="B51" s="79">
        <f t="shared" si="1"/>
        <v>19843324</v>
      </c>
      <c r="C51" s="79">
        <v>108600</v>
      </c>
      <c r="D51" s="79">
        <v>96873</v>
      </c>
      <c r="E51" s="88">
        <v>19637851</v>
      </c>
      <c r="F51" s="58">
        <f t="shared" si="2"/>
        <v>5888787</v>
      </c>
      <c r="G51" s="79">
        <v>184542</v>
      </c>
      <c r="H51" s="79">
        <v>5704245</v>
      </c>
    </row>
    <row r="52" spans="1:8">
      <c r="A52" s="87" t="s">
        <v>58</v>
      </c>
      <c r="B52" s="79">
        <f t="shared" si="1"/>
        <v>33767531</v>
      </c>
      <c r="C52" s="79">
        <v>8288544</v>
      </c>
      <c r="D52" s="79">
        <v>9400362</v>
      </c>
      <c r="E52" s="88">
        <v>16078625</v>
      </c>
      <c r="F52" s="58">
        <f t="shared" si="2"/>
        <v>2257866</v>
      </c>
      <c r="G52" s="79">
        <v>0</v>
      </c>
      <c r="H52" s="79">
        <v>2257866</v>
      </c>
    </row>
    <row r="53" spans="1:8">
      <c r="A53" s="87" t="s">
        <v>59</v>
      </c>
      <c r="B53" s="79">
        <f t="shared" si="1"/>
        <v>5838367</v>
      </c>
      <c r="C53" s="79">
        <v>4309404</v>
      </c>
      <c r="D53" s="79">
        <v>0</v>
      </c>
      <c r="E53" s="88">
        <v>1528963</v>
      </c>
      <c r="F53" s="58">
        <f t="shared" si="2"/>
        <v>0</v>
      </c>
      <c r="G53" s="79">
        <v>0</v>
      </c>
      <c r="H53" s="79">
        <v>0</v>
      </c>
    </row>
    <row r="54" spans="1:8">
      <c r="A54" s="87" t="s">
        <v>60</v>
      </c>
      <c r="B54" s="79">
        <f t="shared" si="1"/>
        <v>17719493</v>
      </c>
      <c r="C54" s="79">
        <v>62368</v>
      </c>
      <c r="D54" s="79">
        <v>1248971</v>
      </c>
      <c r="E54" s="88">
        <v>16408154</v>
      </c>
      <c r="F54" s="58">
        <f t="shared" si="2"/>
        <v>1543984</v>
      </c>
      <c r="G54" s="79">
        <v>0</v>
      </c>
      <c r="H54" s="79">
        <v>1543984</v>
      </c>
    </row>
    <row r="55" spans="1:8">
      <c r="A55" s="87" t="s">
        <v>61</v>
      </c>
      <c r="B55" s="79">
        <f t="shared" si="1"/>
        <v>253729</v>
      </c>
      <c r="C55" s="79">
        <v>0</v>
      </c>
      <c r="D55" s="79">
        <v>251052</v>
      </c>
      <c r="E55" s="88">
        <v>2677</v>
      </c>
      <c r="F55" s="58">
        <f t="shared" si="2"/>
        <v>0</v>
      </c>
      <c r="G55" s="79">
        <v>0</v>
      </c>
      <c r="H55" s="79">
        <v>0</v>
      </c>
    </row>
  </sheetData>
  <mergeCells count="4">
    <mergeCell ref="A1:H1"/>
    <mergeCell ref="A2:A3"/>
    <mergeCell ref="B2:E2"/>
    <mergeCell ref="F2:H2"/>
  </mergeCells>
  <pageMargins left="0.7" right="0.7" top="0.75" bottom="0.75" header="0.3" footer="0.3"/>
  <pageSetup scale="73" orientation="portrait"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
  <sheetViews>
    <sheetView workbookViewId="0"/>
  </sheetViews>
  <sheetFormatPr defaultRowHeight="15"/>
  <sheetData/>
  <pageMargins left="0.7" right="0.7" top="0.75" bottom="0.75" header="0.3" footer="0.3"/>
  <pageSetup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6"/>
  <sheetViews>
    <sheetView workbookViewId="0">
      <selection sqref="A1:D1"/>
    </sheetView>
  </sheetViews>
  <sheetFormatPr defaultRowHeight="15"/>
  <cols>
    <col min="1" max="1" width="23" customWidth="1"/>
    <col min="2" max="2" width="17.7109375" customWidth="1"/>
    <col min="3" max="3" width="15" customWidth="1"/>
    <col min="4" max="4" width="16.28515625" customWidth="1"/>
  </cols>
  <sheetData>
    <row r="1" spans="1:4">
      <c r="A1" s="519" t="s">
        <v>214</v>
      </c>
      <c r="B1" s="533"/>
      <c r="C1" s="533"/>
      <c r="D1" s="533"/>
    </row>
    <row r="2" spans="1:4">
      <c r="A2" s="279"/>
      <c r="B2" s="576" t="s">
        <v>9</v>
      </c>
      <c r="C2" s="577"/>
      <c r="D2" s="578"/>
    </row>
    <row r="3" spans="1:4" ht="29.25">
      <c r="A3" s="40" t="s">
        <v>10</v>
      </c>
      <c r="B3" s="45" t="s">
        <v>1</v>
      </c>
      <c r="C3" s="40" t="s">
        <v>208</v>
      </c>
      <c r="D3" s="40" t="s">
        <v>8</v>
      </c>
    </row>
    <row r="4" spans="1:4">
      <c r="A4" s="40"/>
      <c r="B4" s="44"/>
      <c r="C4" s="41"/>
      <c r="D4" s="46"/>
    </row>
    <row r="5" spans="1:4">
      <c r="A5" s="73" t="s">
        <v>77</v>
      </c>
      <c r="B5" s="275">
        <f>IF(SUM(B6:B56)='MOE in TANF Assistance'!B5+'MOE in TANF Non-Assistance'!B5,SUM(B6:B66),"ERROR")</f>
        <v>14218837008</v>
      </c>
      <c r="C5" s="81">
        <f>SUM(C6:C56)</f>
        <v>4475843718</v>
      </c>
      <c r="D5" s="81">
        <f>SUM(D6:D56)</f>
        <v>9742993290</v>
      </c>
    </row>
    <row r="6" spans="1:4">
      <c r="A6" s="80" t="s">
        <v>11</v>
      </c>
      <c r="B6" s="76">
        <v>32087006</v>
      </c>
      <c r="C6" s="76">
        <v>4987070</v>
      </c>
      <c r="D6" s="77">
        <v>27099936</v>
      </c>
    </row>
    <row r="7" spans="1:4">
      <c r="A7" s="80" t="s">
        <v>12</v>
      </c>
      <c r="B7" s="76">
        <v>37814867</v>
      </c>
      <c r="C7" s="76">
        <v>35131707</v>
      </c>
      <c r="D7" s="77">
        <v>2683160</v>
      </c>
    </row>
    <row r="8" spans="1:4">
      <c r="A8" s="80" t="s">
        <v>13</v>
      </c>
      <c r="B8" s="76">
        <v>124139199</v>
      </c>
      <c r="C8" s="76">
        <v>5441</v>
      </c>
      <c r="D8" s="77">
        <v>124133758</v>
      </c>
    </row>
    <row r="9" spans="1:4">
      <c r="A9" s="80" t="s">
        <v>14</v>
      </c>
      <c r="B9" s="76">
        <v>117107604</v>
      </c>
      <c r="C9" s="76">
        <v>0</v>
      </c>
      <c r="D9" s="77">
        <v>117107604</v>
      </c>
    </row>
    <row r="10" spans="1:4">
      <c r="A10" s="80" t="s">
        <v>15</v>
      </c>
      <c r="B10" s="76">
        <v>3149277532</v>
      </c>
      <c r="C10" s="76">
        <v>2063057350</v>
      </c>
      <c r="D10" s="77">
        <v>1086220182</v>
      </c>
    </row>
    <row r="11" spans="1:4">
      <c r="A11" s="80" t="s">
        <v>16</v>
      </c>
      <c r="B11" s="76">
        <v>142034449</v>
      </c>
      <c r="C11" s="76">
        <v>3584229</v>
      </c>
      <c r="D11" s="77">
        <v>138450220</v>
      </c>
    </row>
    <row r="12" spans="1:4">
      <c r="A12" s="80" t="s">
        <v>17</v>
      </c>
      <c r="B12" s="76">
        <v>135587837</v>
      </c>
      <c r="C12" s="76">
        <v>93280814</v>
      </c>
      <c r="D12" s="77">
        <v>42307023</v>
      </c>
    </row>
    <row r="13" spans="1:4">
      <c r="A13" s="80" t="s">
        <v>18</v>
      </c>
      <c r="B13" s="76">
        <v>46230021</v>
      </c>
      <c r="C13" s="76">
        <v>16681837</v>
      </c>
      <c r="D13" s="77">
        <v>29548184</v>
      </c>
    </row>
    <row r="14" spans="1:4">
      <c r="A14" s="80" t="s">
        <v>19</v>
      </c>
      <c r="B14" s="76">
        <v>142367333</v>
      </c>
      <c r="C14" s="76">
        <v>53313570</v>
      </c>
      <c r="D14" s="77">
        <v>89053763</v>
      </c>
    </row>
    <row r="15" spans="1:4">
      <c r="A15" s="80" t="s">
        <v>20</v>
      </c>
      <c r="B15" s="76">
        <v>406238491</v>
      </c>
      <c r="C15" s="76">
        <v>142309328</v>
      </c>
      <c r="D15" s="77">
        <v>263929163</v>
      </c>
    </row>
    <row r="16" spans="1:4">
      <c r="A16" s="80" t="s">
        <v>21</v>
      </c>
      <c r="B16" s="76">
        <v>173368527</v>
      </c>
      <c r="C16" s="76">
        <v>24990754</v>
      </c>
      <c r="D16" s="77">
        <v>148377773</v>
      </c>
    </row>
    <row r="17" spans="1:4">
      <c r="A17" s="80" t="s">
        <v>22</v>
      </c>
      <c r="B17" s="76">
        <v>231319443</v>
      </c>
      <c r="C17" s="76">
        <v>37393856</v>
      </c>
      <c r="D17" s="77">
        <v>193925587</v>
      </c>
    </row>
    <row r="18" spans="1:4">
      <c r="A18" s="80" t="s">
        <v>23</v>
      </c>
      <c r="B18" s="76">
        <v>13025379</v>
      </c>
      <c r="C18" s="76">
        <v>5045438</v>
      </c>
      <c r="D18" s="77">
        <v>7979941</v>
      </c>
    </row>
    <row r="19" spans="1:4">
      <c r="A19" s="80" t="s">
        <v>24</v>
      </c>
      <c r="B19" s="76">
        <v>706202810</v>
      </c>
      <c r="C19" s="76">
        <v>38143840</v>
      </c>
      <c r="D19" s="77">
        <v>668058970</v>
      </c>
    </row>
    <row r="20" spans="1:4">
      <c r="A20" s="80" t="s">
        <v>25</v>
      </c>
      <c r="B20" s="76">
        <v>30356947</v>
      </c>
      <c r="C20" s="76">
        <v>0</v>
      </c>
      <c r="D20" s="77">
        <v>30356947</v>
      </c>
    </row>
    <row r="21" spans="1:4">
      <c r="A21" s="80" t="s">
        <v>26</v>
      </c>
      <c r="B21" s="76">
        <v>38651643</v>
      </c>
      <c r="C21" s="76">
        <v>32317420</v>
      </c>
      <c r="D21" s="77">
        <v>6334223</v>
      </c>
    </row>
    <row r="22" spans="1:4">
      <c r="A22" s="80" t="s">
        <v>27</v>
      </c>
      <c r="B22" s="76">
        <v>121879562</v>
      </c>
      <c r="C22" s="76">
        <v>45228889</v>
      </c>
      <c r="D22" s="77">
        <v>76650673</v>
      </c>
    </row>
    <row r="23" spans="1:4">
      <c r="A23" s="80" t="s">
        <v>28</v>
      </c>
      <c r="B23" s="76">
        <v>76642780</v>
      </c>
      <c r="C23" s="76">
        <v>42905972</v>
      </c>
      <c r="D23" s="77">
        <v>33736808</v>
      </c>
    </row>
    <row r="24" spans="1:4">
      <c r="A24" s="80" t="s">
        <v>29</v>
      </c>
      <c r="B24" s="76">
        <v>4175592</v>
      </c>
      <c r="C24" s="76">
        <v>0</v>
      </c>
      <c r="D24" s="77">
        <v>4175592</v>
      </c>
    </row>
    <row r="25" spans="1:4">
      <c r="A25" s="80" t="s">
        <v>30</v>
      </c>
      <c r="B25" s="76">
        <v>17450025</v>
      </c>
      <c r="C25" s="76">
        <v>17450025</v>
      </c>
      <c r="D25" s="77">
        <v>0</v>
      </c>
    </row>
    <row r="26" spans="1:4">
      <c r="A26" s="80" t="s">
        <v>31</v>
      </c>
      <c r="B26" s="76">
        <v>234338897</v>
      </c>
      <c r="C26" s="76">
        <v>7201343</v>
      </c>
      <c r="D26" s="77">
        <v>227137554</v>
      </c>
    </row>
    <row r="27" spans="1:4">
      <c r="A27" s="80" t="s">
        <v>32</v>
      </c>
      <c r="B27" s="76">
        <v>675739826</v>
      </c>
      <c r="C27" s="76">
        <v>327505556</v>
      </c>
      <c r="D27" s="77">
        <v>348234270</v>
      </c>
    </row>
    <row r="28" spans="1:4">
      <c r="A28" s="80" t="s">
        <v>33</v>
      </c>
      <c r="B28" s="76">
        <v>711509889</v>
      </c>
      <c r="C28" s="76">
        <v>92867719</v>
      </c>
      <c r="D28" s="77">
        <v>618642170</v>
      </c>
    </row>
    <row r="29" spans="1:4">
      <c r="A29" s="80" t="s">
        <v>34</v>
      </c>
      <c r="B29" s="76">
        <v>233459387</v>
      </c>
      <c r="C29" s="76">
        <v>52828138</v>
      </c>
      <c r="D29" s="77">
        <v>180631249</v>
      </c>
    </row>
    <row r="30" spans="1:4">
      <c r="A30" s="80" t="s">
        <v>35</v>
      </c>
      <c r="B30" s="76">
        <v>21724308</v>
      </c>
      <c r="C30" s="76">
        <v>8009503</v>
      </c>
      <c r="D30" s="77">
        <v>13714805</v>
      </c>
    </row>
    <row r="31" spans="1:4">
      <c r="A31" s="80" t="s">
        <v>36</v>
      </c>
      <c r="B31" s="76">
        <v>111453953</v>
      </c>
      <c r="C31" s="76">
        <v>49304619</v>
      </c>
      <c r="D31" s="77">
        <v>62149334</v>
      </c>
    </row>
    <row r="32" spans="1:4">
      <c r="A32" s="80" t="s">
        <v>37</v>
      </c>
      <c r="B32" s="76">
        <v>14415922</v>
      </c>
      <c r="C32" s="76">
        <v>1313990</v>
      </c>
      <c r="D32" s="77">
        <v>13101932</v>
      </c>
    </row>
    <row r="33" spans="1:4">
      <c r="A33" s="80" t="s">
        <v>38</v>
      </c>
      <c r="B33" s="76">
        <v>21378766</v>
      </c>
      <c r="C33" s="76">
        <v>6895869</v>
      </c>
      <c r="D33" s="77">
        <v>14482897</v>
      </c>
    </row>
    <row r="34" spans="1:4">
      <c r="A34" s="80" t="s">
        <v>39</v>
      </c>
      <c r="B34" s="76">
        <v>63225403</v>
      </c>
      <c r="C34" s="76">
        <v>21118595</v>
      </c>
      <c r="D34" s="77">
        <v>42106808</v>
      </c>
    </row>
    <row r="35" spans="1:4">
      <c r="A35" s="80" t="s">
        <v>40</v>
      </c>
      <c r="B35" s="76">
        <v>28985832</v>
      </c>
      <c r="C35" s="76">
        <v>12493644</v>
      </c>
      <c r="D35" s="77">
        <v>16492188</v>
      </c>
    </row>
    <row r="36" spans="1:4">
      <c r="A36" s="80" t="s">
        <v>41</v>
      </c>
      <c r="B36" s="76">
        <v>431456675</v>
      </c>
      <c r="C36" s="76">
        <v>140039140</v>
      </c>
      <c r="D36" s="77">
        <v>291417535</v>
      </c>
    </row>
    <row r="37" spans="1:4">
      <c r="A37" s="80" t="s">
        <v>42</v>
      </c>
      <c r="B37" s="76">
        <v>90295966</v>
      </c>
      <c r="C37" s="76">
        <v>284641</v>
      </c>
      <c r="D37" s="77">
        <v>90011325</v>
      </c>
    </row>
    <row r="38" spans="1:4">
      <c r="A38" s="80" t="s">
        <v>43</v>
      </c>
      <c r="B38" s="76">
        <v>2606935153</v>
      </c>
      <c r="C38" s="76">
        <v>392125592</v>
      </c>
      <c r="D38" s="77">
        <v>2214809561</v>
      </c>
    </row>
    <row r="39" spans="1:4">
      <c r="A39" s="80" t="s">
        <v>44</v>
      </c>
      <c r="B39" s="76">
        <v>314570006</v>
      </c>
      <c r="C39" s="76">
        <v>0</v>
      </c>
      <c r="D39" s="77">
        <v>314570006</v>
      </c>
    </row>
    <row r="40" spans="1:4">
      <c r="A40" s="80" t="s">
        <v>45</v>
      </c>
      <c r="B40" s="76">
        <v>9069286</v>
      </c>
      <c r="C40" s="76">
        <v>7897855</v>
      </c>
      <c r="D40" s="77">
        <v>1171431</v>
      </c>
    </row>
    <row r="41" spans="1:4">
      <c r="A41" s="80" t="s">
        <v>46</v>
      </c>
      <c r="B41" s="76">
        <v>418632324</v>
      </c>
      <c r="C41" s="76">
        <v>138792874</v>
      </c>
      <c r="D41" s="77">
        <v>279839450</v>
      </c>
    </row>
    <row r="42" spans="1:4">
      <c r="A42" s="80" t="s">
        <v>47</v>
      </c>
      <c r="B42" s="76">
        <v>60119714</v>
      </c>
      <c r="C42" s="76">
        <v>33988612</v>
      </c>
      <c r="D42" s="77">
        <v>26131102</v>
      </c>
    </row>
    <row r="43" spans="1:4">
      <c r="A43" s="80" t="s">
        <v>48</v>
      </c>
      <c r="B43" s="76">
        <v>157364015</v>
      </c>
      <c r="C43" s="76">
        <v>91335022</v>
      </c>
      <c r="D43" s="77">
        <v>66028993</v>
      </c>
    </row>
    <row r="44" spans="1:4">
      <c r="A44" s="80" t="s">
        <v>49</v>
      </c>
      <c r="B44" s="76">
        <v>417946379</v>
      </c>
      <c r="C44" s="76">
        <v>30937034</v>
      </c>
      <c r="D44" s="77">
        <v>387009345</v>
      </c>
    </row>
    <row r="45" spans="1:4">
      <c r="A45" s="80" t="s">
        <v>50</v>
      </c>
      <c r="B45" s="76">
        <v>34374334</v>
      </c>
      <c r="C45" s="76">
        <v>1376232</v>
      </c>
      <c r="D45" s="77">
        <v>32998102</v>
      </c>
    </row>
    <row r="46" spans="1:4">
      <c r="A46" s="80" t="s">
        <v>51</v>
      </c>
      <c r="B46" s="76">
        <v>132522472</v>
      </c>
      <c r="C46" s="76">
        <v>1240194</v>
      </c>
      <c r="D46" s="77">
        <v>131282278</v>
      </c>
    </row>
    <row r="47" spans="1:4">
      <c r="A47" s="80" t="s">
        <v>52</v>
      </c>
      <c r="B47" s="76">
        <v>8540000</v>
      </c>
      <c r="C47" s="76">
        <v>6015753</v>
      </c>
      <c r="D47" s="77">
        <v>2524247</v>
      </c>
    </row>
    <row r="48" spans="1:4">
      <c r="A48" s="80" t="s">
        <v>53</v>
      </c>
      <c r="B48" s="76">
        <v>145301840</v>
      </c>
      <c r="C48" s="76">
        <v>22066417</v>
      </c>
      <c r="D48" s="77">
        <v>123235423</v>
      </c>
    </row>
    <row r="49" spans="1:4">
      <c r="A49" s="80" t="s">
        <v>54</v>
      </c>
      <c r="B49" s="76">
        <v>260434799</v>
      </c>
      <c r="C49" s="76">
        <v>62866243</v>
      </c>
      <c r="D49" s="77">
        <v>197568556</v>
      </c>
    </row>
    <row r="50" spans="1:4">
      <c r="A50" s="80" t="s">
        <v>55</v>
      </c>
      <c r="B50" s="76">
        <v>30375498</v>
      </c>
      <c r="C50" s="76">
        <v>4249108</v>
      </c>
      <c r="D50" s="77">
        <v>26126390</v>
      </c>
    </row>
    <row r="51" spans="1:4">
      <c r="A51" s="80" t="s">
        <v>56</v>
      </c>
      <c r="B51" s="76">
        <v>23480676</v>
      </c>
      <c r="C51" s="76">
        <v>18944914</v>
      </c>
      <c r="D51" s="77">
        <v>4535762</v>
      </c>
    </row>
    <row r="52" spans="1:4">
      <c r="A52" s="80" t="s">
        <v>57</v>
      </c>
      <c r="B52" s="76">
        <v>139914617</v>
      </c>
      <c r="C52" s="76">
        <v>47818514</v>
      </c>
      <c r="D52" s="77">
        <v>92096103</v>
      </c>
    </row>
    <row r="53" spans="1:4">
      <c r="A53" s="80" t="s">
        <v>58</v>
      </c>
      <c r="B53" s="76">
        <v>753298585</v>
      </c>
      <c r="C53" s="76">
        <v>97186810</v>
      </c>
      <c r="D53" s="77">
        <v>656111775</v>
      </c>
    </row>
    <row r="54" spans="1:4">
      <c r="A54" s="80" t="s">
        <v>59</v>
      </c>
      <c r="B54" s="76">
        <v>34446446</v>
      </c>
      <c r="C54" s="76">
        <v>29279480</v>
      </c>
      <c r="D54" s="77">
        <v>5166966</v>
      </c>
    </row>
    <row r="55" spans="1:4">
      <c r="A55" s="80" t="s">
        <v>60</v>
      </c>
      <c r="B55" s="76">
        <v>277887190</v>
      </c>
      <c r="C55" s="76">
        <v>106442831</v>
      </c>
      <c r="D55" s="77">
        <v>171444359</v>
      </c>
    </row>
    <row r="56" spans="1:4">
      <c r="A56" s="80" t="s">
        <v>61</v>
      </c>
      <c r="B56" s="76">
        <v>9681803</v>
      </c>
      <c r="C56" s="76">
        <v>7589936</v>
      </c>
      <c r="D56" s="77">
        <v>2091867</v>
      </c>
    </row>
  </sheetData>
  <mergeCells count="2">
    <mergeCell ref="A1:D1"/>
    <mergeCell ref="B2:D2"/>
  </mergeCells>
  <pageMargins left="0.7" right="0.7" top="0.75" bottom="0.75" header="0.3" footer="0.3"/>
  <pageSetup scale="83"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6"/>
  <sheetViews>
    <sheetView workbookViewId="0">
      <selection sqref="A1:F1"/>
    </sheetView>
  </sheetViews>
  <sheetFormatPr defaultRowHeight="15"/>
  <cols>
    <col min="1" max="1" width="23" customWidth="1"/>
    <col min="2" max="2" width="15.42578125" bestFit="1" customWidth="1"/>
    <col min="3" max="3" width="15" customWidth="1"/>
    <col min="4" max="4" width="13.7109375" customWidth="1"/>
    <col min="5" max="5" width="16.42578125" customWidth="1"/>
    <col min="6" max="6" width="12.42578125" customWidth="1"/>
  </cols>
  <sheetData>
    <row r="1" spans="1:6">
      <c r="A1" s="524" t="s">
        <v>213</v>
      </c>
      <c r="B1" s="530"/>
      <c r="C1" s="530"/>
      <c r="D1" s="530"/>
      <c r="E1" s="530"/>
      <c r="F1" s="531"/>
    </row>
    <row r="2" spans="1:6">
      <c r="A2" s="579" t="s">
        <v>10</v>
      </c>
      <c r="B2" s="178"/>
      <c r="C2" s="178"/>
      <c r="D2" s="178"/>
      <c r="E2" s="178"/>
      <c r="F2" s="37"/>
    </row>
    <row r="3" spans="1:6" ht="29.25">
      <c r="A3" s="579"/>
      <c r="B3" s="178" t="s">
        <v>74</v>
      </c>
      <c r="C3" s="178" t="s">
        <v>62</v>
      </c>
      <c r="D3" s="178" t="s">
        <v>63</v>
      </c>
      <c r="E3" s="178" t="s">
        <v>75</v>
      </c>
      <c r="F3" s="37" t="s">
        <v>76</v>
      </c>
    </row>
    <row r="4" spans="1:6">
      <c r="A4" s="579"/>
      <c r="B4" s="178"/>
      <c r="C4" s="178"/>
      <c r="D4" s="178"/>
      <c r="E4" s="178"/>
      <c r="F4" s="37"/>
    </row>
    <row r="5" spans="1:6">
      <c r="A5" s="18" t="s">
        <v>77</v>
      </c>
      <c r="B5" s="280">
        <f>SUM(B6:B56)</f>
        <v>4475843718</v>
      </c>
      <c r="C5" s="280">
        <f>SUM(C6:C56)</f>
        <v>4280634106</v>
      </c>
      <c r="D5" s="280">
        <f>SUM(D6:D56)</f>
        <v>152153936</v>
      </c>
      <c r="E5" s="280">
        <f>SUM(E6:E56)</f>
        <v>43055676</v>
      </c>
      <c r="F5" s="281"/>
    </row>
    <row r="6" spans="1:6">
      <c r="A6" s="18" t="s">
        <v>11</v>
      </c>
      <c r="B6" s="282">
        <f>SUM(C6:E6)</f>
        <v>4987070</v>
      </c>
      <c r="C6" s="282">
        <v>0</v>
      </c>
      <c r="D6" s="282">
        <v>83795</v>
      </c>
      <c r="E6" s="282">
        <v>4903275</v>
      </c>
      <c r="F6" s="281"/>
    </row>
    <row r="7" spans="1:6">
      <c r="A7" s="18" t="s">
        <v>12</v>
      </c>
      <c r="B7" s="282">
        <f t="shared" ref="B7:B56" si="0">SUM(C7:E7)</f>
        <v>35131707</v>
      </c>
      <c r="C7" s="282">
        <v>31586896</v>
      </c>
      <c r="D7" s="282">
        <v>3544811</v>
      </c>
      <c r="E7" s="282">
        <v>0</v>
      </c>
      <c r="F7" s="281"/>
    </row>
    <row r="8" spans="1:6">
      <c r="A8" s="18" t="s">
        <v>13</v>
      </c>
      <c r="B8" s="282">
        <f t="shared" si="0"/>
        <v>5441</v>
      </c>
      <c r="C8" s="282">
        <v>0</v>
      </c>
      <c r="D8" s="282">
        <v>0</v>
      </c>
      <c r="E8" s="282">
        <v>5441</v>
      </c>
      <c r="F8" s="281"/>
    </row>
    <row r="9" spans="1:6">
      <c r="A9" s="18" t="s">
        <v>14</v>
      </c>
      <c r="B9" s="282">
        <f t="shared" si="0"/>
        <v>0</v>
      </c>
      <c r="C9" s="282">
        <v>0</v>
      </c>
      <c r="D9" s="282">
        <v>0</v>
      </c>
      <c r="E9" s="282">
        <v>0</v>
      </c>
      <c r="F9" s="281"/>
    </row>
    <row r="10" spans="1:6">
      <c r="A10" s="18" t="s">
        <v>15</v>
      </c>
      <c r="B10" s="282">
        <f t="shared" si="0"/>
        <v>2063057350</v>
      </c>
      <c r="C10" s="282">
        <v>2050111353</v>
      </c>
      <c r="D10" s="282">
        <v>9313748</v>
      </c>
      <c r="E10" s="282">
        <v>3632249</v>
      </c>
      <c r="F10" s="281"/>
    </row>
    <row r="11" spans="1:6">
      <c r="A11" s="18" t="s">
        <v>16</v>
      </c>
      <c r="B11" s="282">
        <f t="shared" si="0"/>
        <v>3584229</v>
      </c>
      <c r="C11" s="282">
        <v>3314370</v>
      </c>
      <c r="D11" s="282">
        <v>0</v>
      </c>
      <c r="E11" s="282">
        <v>269859</v>
      </c>
      <c r="F11" s="281"/>
    </row>
    <row r="12" spans="1:6">
      <c r="A12" s="18" t="s">
        <v>17</v>
      </c>
      <c r="B12" s="282">
        <f t="shared" si="0"/>
        <v>93280814</v>
      </c>
      <c r="C12" s="282">
        <v>86577814</v>
      </c>
      <c r="D12" s="282">
        <v>6703000</v>
      </c>
      <c r="E12" s="282">
        <v>0</v>
      </c>
      <c r="F12" s="281"/>
    </row>
    <row r="13" spans="1:6">
      <c r="A13" s="18" t="s">
        <v>18</v>
      </c>
      <c r="B13" s="282">
        <f t="shared" si="0"/>
        <v>16681837</v>
      </c>
      <c r="C13" s="282">
        <v>10870083</v>
      </c>
      <c r="D13" s="282">
        <v>5811754</v>
      </c>
      <c r="E13" s="282">
        <v>0</v>
      </c>
      <c r="F13" s="281"/>
    </row>
    <row r="14" spans="1:6">
      <c r="A14" s="18" t="s">
        <v>19</v>
      </c>
      <c r="B14" s="282">
        <f t="shared" si="0"/>
        <v>53313570</v>
      </c>
      <c r="C14" s="282">
        <v>43514825</v>
      </c>
      <c r="D14" s="282">
        <v>8400000</v>
      </c>
      <c r="E14" s="282">
        <v>1398745</v>
      </c>
      <c r="F14" s="281"/>
    </row>
    <row r="15" spans="1:6">
      <c r="A15" s="18" t="s">
        <v>20</v>
      </c>
      <c r="B15" s="282">
        <f t="shared" si="0"/>
        <v>142309328</v>
      </c>
      <c r="C15" s="282">
        <v>142309328</v>
      </c>
      <c r="D15" s="282">
        <v>0</v>
      </c>
      <c r="E15" s="282">
        <v>0</v>
      </c>
      <c r="F15" s="281"/>
    </row>
    <row r="16" spans="1:6">
      <c r="A16" s="18" t="s">
        <v>21</v>
      </c>
      <c r="B16" s="282">
        <f t="shared" si="0"/>
        <v>24990754</v>
      </c>
      <c r="C16" s="282">
        <v>2804767</v>
      </c>
      <c r="D16" s="282">
        <v>22182651</v>
      </c>
      <c r="E16" s="282">
        <v>3336</v>
      </c>
      <c r="F16" s="281"/>
    </row>
    <row r="17" spans="1:6">
      <c r="A17" s="18" t="s">
        <v>22</v>
      </c>
      <c r="B17" s="282">
        <f t="shared" si="0"/>
        <v>37393856</v>
      </c>
      <c r="C17" s="282">
        <v>36944873</v>
      </c>
      <c r="D17" s="282">
        <v>0</v>
      </c>
      <c r="E17" s="282">
        <v>448983</v>
      </c>
      <c r="F17" s="281"/>
    </row>
    <row r="18" spans="1:6">
      <c r="A18" s="18" t="s">
        <v>23</v>
      </c>
      <c r="B18" s="282">
        <f t="shared" si="0"/>
        <v>5045438</v>
      </c>
      <c r="C18" s="282">
        <v>5045438</v>
      </c>
      <c r="D18" s="282">
        <v>0</v>
      </c>
      <c r="E18" s="282">
        <v>0</v>
      </c>
      <c r="F18" s="281"/>
    </row>
    <row r="19" spans="1:6">
      <c r="A19" s="18" t="s">
        <v>24</v>
      </c>
      <c r="B19" s="282">
        <f t="shared" si="0"/>
        <v>38143840</v>
      </c>
      <c r="C19" s="282">
        <v>37958494</v>
      </c>
      <c r="D19" s="282">
        <v>0</v>
      </c>
      <c r="E19" s="282">
        <v>185346</v>
      </c>
      <c r="F19" s="281"/>
    </row>
    <row r="20" spans="1:6">
      <c r="A20" s="18" t="s">
        <v>25</v>
      </c>
      <c r="B20" s="282">
        <f t="shared" si="0"/>
        <v>0</v>
      </c>
      <c r="C20" s="282">
        <v>0</v>
      </c>
      <c r="D20" s="282">
        <v>0</v>
      </c>
      <c r="E20" s="282">
        <v>0</v>
      </c>
      <c r="F20" s="281"/>
    </row>
    <row r="21" spans="1:6">
      <c r="A21" s="18" t="s">
        <v>26</v>
      </c>
      <c r="B21" s="282">
        <f t="shared" si="0"/>
        <v>32317420</v>
      </c>
      <c r="C21" s="282">
        <v>32317420</v>
      </c>
      <c r="D21" s="282">
        <v>0</v>
      </c>
      <c r="E21" s="282">
        <v>0</v>
      </c>
      <c r="F21" s="281"/>
    </row>
    <row r="22" spans="1:6">
      <c r="A22" s="18" t="s">
        <v>27</v>
      </c>
      <c r="B22" s="282">
        <f t="shared" si="0"/>
        <v>45228889</v>
      </c>
      <c r="C22" s="282">
        <v>34929163</v>
      </c>
      <c r="D22" s="282">
        <v>10299726</v>
      </c>
      <c r="E22" s="282">
        <v>0</v>
      </c>
      <c r="F22" s="281"/>
    </row>
    <row r="23" spans="1:6">
      <c r="A23" s="18" t="s">
        <v>28</v>
      </c>
      <c r="B23" s="282">
        <f t="shared" si="0"/>
        <v>42905972</v>
      </c>
      <c r="C23" s="282">
        <v>31854465</v>
      </c>
      <c r="D23" s="282">
        <v>9844530</v>
      </c>
      <c r="E23" s="282">
        <v>1206977</v>
      </c>
      <c r="F23" s="281"/>
    </row>
    <row r="24" spans="1:6">
      <c r="A24" s="18" t="s">
        <v>29</v>
      </c>
      <c r="B24" s="282">
        <f t="shared" si="0"/>
        <v>0</v>
      </c>
      <c r="C24" s="282">
        <v>0</v>
      </c>
      <c r="D24" s="282">
        <v>0</v>
      </c>
      <c r="E24" s="282">
        <v>0</v>
      </c>
      <c r="F24" s="281"/>
    </row>
    <row r="25" spans="1:6">
      <c r="A25" s="18" t="s">
        <v>30</v>
      </c>
      <c r="B25" s="282">
        <f t="shared" si="0"/>
        <v>17450025</v>
      </c>
      <c r="C25" s="282">
        <v>14093738</v>
      </c>
      <c r="D25" s="282">
        <v>1749823</v>
      </c>
      <c r="E25" s="282">
        <v>1606464</v>
      </c>
      <c r="F25" s="281"/>
    </row>
    <row r="26" spans="1:6">
      <c r="A26" s="18" t="s">
        <v>31</v>
      </c>
      <c r="B26" s="282">
        <f t="shared" si="0"/>
        <v>7201343</v>
      </c>
      <c r="C26" s="282">
        <v>7201343</v>
      </c>
      <c r="D26" s="282">
        <v>0</v>
      </c>
      <c r="E26" s="282">
        <v>0</v>
      </c>
      <c r="F26" s="281"/>
    </row>
    <row r="27" spans="1:6">
      <c r="A27" s="18" t="s">
        <v>32</v>
      </c>
      <c r="B27" s="282">
        <f t="shared" si="0"/>
        <v>327505556</v>
      </c>
      <c r="C27" s="282">
        <v>327505556</v>
      </c>
      <c r="D27" s="282">
        <v>0</v>
      </c>
      <c r="E27" s="282">
        <v>0</v>
      </c>
      <c r="F27" s="281"/>
    </row>
    <row r="28" spans="1:6">
      <c r="A28" s="18" t="s">
        <v>33</v>
      </c>
      <c r="B28" s="282">
        <f t="shared" si="0"/>
        <v>92867719</v>
      </c>
      <c r="C28" s="282">
        <v>92867719</v>
      </c>
      <c r="D28" s="282">
        <v>0</v>
      </c>
      <c r="E28" s="282">
        <v>0</v>
      </c>
      <c r="F28" s="281"/>
    </row>
    <row r="29" spans="1:6">
      <c r="A29" s="18" t="s">
        <v>34</v>
      </c>
      <c r="B29" s="282">
        <f t="shared" si="0"/>
        <v>52828138</v>
      </c>
      <c r="C29" s="282">
        <v>52828138</v>
      </c>
      <c r="D29" s="282">
        <v>0</v>
      </c>
      <c r="E29" s="282">
        <v>0</v>
      </c>
      <c r="F29" s="281"/>
    </row>
    <row r="30" spans="1:6">
      <c r="A30" s="18" t="s">
        <v>35</v>
      </c>
      <c r="B30" s="282">
        <f t="shared" si="0"/>
        <v>8009503</v>
      </c>
      <c r="C30" s="282">
        <v>7438068</v>
      </c>
      <c r="D30" s="282">
        <v>0</v>
      </c>
      <c r="E30" s="282">
        <v>571435</v>
      </c>
      <c r="F30" s="281"/>
    </row>
    <row r="31" spans="1:6">
      <c r="A31" s="18" t="s">
        <v>36</v>
      </c>
      <c r="B31" s="282">
        <f t="shared" si="0"/>
        <v>49304619</v>
      </c>
      <c r="C31" s="282">
        <v>49304619</v>
      </c>
      <c r="D31" s="282">
        <v>0</v>
      </c>
      <c r="E31" s="282">
        <v>0</v>
      </c>
      <c r="F31" s="281"/>
    </row>
    <row r="32" spans="1:6">
      <c r="A32" s="18" t="s">
        <v>37</v>
      </c>
      <c r="B32" s="282">
        <f t="shared" si="0"/>
        <v>1313990</v>
      </c>
      <c r="C32" s="282">
        <v>0</v>
      </c>
      <c r="D32" s="282">
        <v>1313990</v>
      </c>
      <c r="E32" s="282">
        <v>0</v>
      </c>
      <c r="F32" s="281"/>
    </row>
    <row r="33" spans="1:6">
      <c r="A33" s="18" t="s">
        <v>38</v>
      </c>
      <c r="B33" s="282">
        <f t="shared" si="0"/>
        <v>6895869</v>
      </c>
      <c r="C33" s="282">
        <v>6895869</v>
      </c>
      <c r="D33" s="282">
        <v>0</v>
      </c>
      <c r="E33" s="282">
        <v>0</v>
      </c>
      <c r="F33" s="281"/>
    </row>
    <row r="34" spans="1:6">
      <c r="A34" s="18" t="s">
        <v>39</v>
      </c>
      <c r="B34" s="282">
        <f t="shared" si="0"/>
        <v>21118595</v>
      </c>
      <c r="C34" s="282">
        <v>21118595</v>
      </c>
      <c r="D34" s="282">
        <v>0</v>
      </c>
      <c r="E34" s="282">
        <v>0</v>
      </c>
      <c r="F34" s="281"/>
    </row>
    <row r="35" spans="1:6">
      <c r="A35" s="18" t="s">
        <v>40</v>
      </c>
      <c r="B35" s="282">
        <f t="shared" si="0"/>
        <v>12493644</v>
      </c>
      <c r="C35" s="282">
        <v>12493644</v>
      </c>
      <c r="D35" s="282">
        <v>0</v>
      </c>
      <c r="E35" s="282">
        <v>0</v>
      </c>
      <c r="F35" s="281"/>
    </row>
    <row r="36" spans="1:6">
      <c r="A36" s="18" t="s">
        <v>41</v>
      </c>
      <c r="B36" s="282">
        <f t="shared" si="0"/>
        <v>140039140</v>
      </c>
      <c r="C36" s="282">
        <v>106691021</v>
      </c>
      <c r="D36" s="282">
        <v>26374178</v>
      </c>
      <c r="E36" s="282">
        <v>6973941</v>
      </c>
      <c r="F36" s="281"/>
    </row>
    <row r="37" spans="1:6">
      <c r="A37" s="18" t="s">
        <v>42</v>
      </c>
      <c r="B37" s="282">
        <f t="shared" si="0"/>
        <v>284641</v>
      </c>
      <c r="C37" s="282">
        <v>284641</v>
      </c>
      <c r="D37" s="282">
        <v>0</v>
      </c>
      <c r="E37" s="282">
        <v>0</v>
      </c>
      <c r="F37" s="281"/>
    </row>
    <row r="38" spans="1:6">
      <c r="A38" s="18" t="s">
        <v>43</v>
      </c>
      <c r="B38" s="282">
        <f t="shared" si="0"/>
        <v>392125592</v>
      </c>
      <c r="C38" s="282">
        <v>392125592</v>
      </c>
      <c r="D38" s="282">
        <v>0</v>
      </c>
      <c r="E38" s="282">
        <v>0</v>
      </c>
      <c r="F38" s="281"/>
    </row>
    <row r="39" spans="1:6">
      <c r="A39" s="18" t="s">
        <v>44</v>
      </c>
      <c r="B39" s="282">
        <f t="shared" si="0"/>
        <v>0</v>
      </c>
      <c r="C39" s="282">
        <v>0</v>
      </c>
      <c r="D39" s="282">
        <v>0</v>
      </c>
      <c r="E39" s="282">
        <v>0</v>
      </c>
      <c r="F39" s="281"/>
    </row>
    <row r="40" spans="1:6">
      <c r="A40" s="18" t="s">
        <v>45</v>
      </c>
      <c r="B40" s="282">
        <f t="shared" si="0"/>
        <v>7897855</v>
      </c>
      <c r="C40" s="282">
        <v>6442613</v>
      </c>
      <c r="D40" s="282">
        <v>1017036</v>
      </c>
      <c r="E40" s="282">
        <v>438206</v>
      </c>
      <c r="F40" s="281"/>
    </row>
    <row r="41" spans="1:6">
      <c r="A41" s="18" t="s">
        <v>46</v>
      </c>
      <c r="B41" s="282">
        <f t="shared" si="0"/>
        <v>138792874</v>
      </c>
      <c r="C41" s="282">
        <v>138792874</v>
      </c>
      <c r="D41" s="282">
        <v>0</v>
      </c>
      <c r="E41" s="282">
        <v>0</v>
      </c>
      <c r="F41" s="281"/>
    </row>
    <row r="42" spans="1:6">
      <c r="A42" s="18" t="s">
        <v>47</v>
      </c>
      <c r="B42" s="282">
        <f t="shared" si="0"/>
        <v>33988612</v>
      </c>
      <c r="C42" s="282">
        <v>10817623</v>
      </c>
      <c r="D42" s="282">
        <v>10630233</v>
      </c>
      <c r="E42" s="282">
        <v>12540756</v>
      </c>
      <c r="F42" s="281"/>
    </row>
    <row r="43" spans="1:6">
      <c r="A43" s="18" t="s">
        <v>48</v>
      </c>
      <c r="B43" s="282">
        <f t="shared" si="0"/>
        <v>91335022</v>
      </c>
      <c r="C43" s="282">
        <v>75190764</v>
      </c>
      <c r="D43" s="282">
        <v>13800780</v>
      </c>
      <c r="E43" s="282">
        <v>2343478</v>
      </c>
      <c r="F43" s="281"/>
    </row>
    <row r="44" spans="1:6">
      <c r="A44" s="18" t="s">
        <v>49</v>
      </c>
      <c r="B44" s="282">
        <f t="shared" si="0"/>
        <v>30937034</v>
      </c>
      <c r="C44" s="282">
        <v>30389773</v>
      </c>
      <c r="D44" s="282">
        <v>0</v>
      </c>
      <c r="E44" s="282">
        <v>547261</v>
      </c>
      <c r="F44" s="281"/>
    </row>
    <row r="45" spans="1:6">
      <c r="A45" s="18" t="s">
        <v>50</v>
      </c>
      <c r="B45" s="282">
        <f t="shared" si="0"/>
        <v>1376232</v>
      </c>
      <c r="C45" s="282">
        <v>459807</v>
      </c>
      <c r="D45" s="282">
        <v>916425</v>
      </c>
      <c r="E45" s="282">
        <v>0</v>
      </c>
      <c r="F45" s="281"/>
    </row>
    <row r="46" spans="1:6">
      <c r="A46" s="18" t="s">
        <v>51</v>
      </c>
      <c r="B46" s="282">
        <f t="shared" si="0"/>
        <v>1240194</v>
      </c>
      <c r="C46" s="282">
        <v>1240194</v>
      </c>
      <c r="D46" s="282">
        <v>0</v>
      </c>
      <c r="E46" s="282">
        <v>0</v>
      </c>
      <c r="F46" s="281"/>
    </row>
    <row r="47" spans="1:6">
      <c r="A47" s="18" t="s">
        <v>52</v>
      </c>
      <c r="B47" s="282">
        <f t="shared" si="0"/>
        <v>6015753</v>
      </c>
      <c r="C47" s="282">
        <v>5212839</v>
      </c>
      <c r="D47" s="282">
        <v>802914</v>
      </c>
      <c r="E47" s="282">
        <v>0</v>
      </c>
      <c r="F47" s="281"/>
    </row>
    <row r="48" spans="1:6">
      <c r="A48" s="18" t="s">
        <v>53</v>
      </c>
      <c r="B48" s="282">
        <f t="shared" si="0"/>
        <v>22066417</v>
      </c>
      <c r="C48" s="282">
        <v>7226975</v>
      </c>
      <c r="D48" s="282">
        <v>14839442</v>
      </c>
      <c r="E48" s="282">
        <v>0</v>
      </c>
      <c r="F48" s="281"/>
    </row>
    <row r="49" spans="1:6">
      <c r="A49" s="18" t="s">
        <v>54</v>
      </c>
      <c r="B49" s="282">
        <f t="shared" si="0"/>
        <v>62866243</v>
      </c>
      <c r="C49" s="282">
        <v>62851931</v>
      </c>
      <c r="D49" s="282">
        <v>0</v>
      </c>
      <c r="E49" s="282">
        <v>14312</v>
      </c>
      <c r="F49" s="281"/>
    </row>
    <row r="50" spans="1:6">
      <c r="A50" s="18" t="s">
        <v>55</v>
      </c>
      <c r="B50" s="282">
        <f t="shared" si="0"/>
        <v>4249108</v>
      </c>
      <c r="C50" s="282">
        <v>1412874</v>
      </c>
      <c r="D50" s="282">
        <v>0</v>
      </c>
      <c r="E50" s="282">
        <v>2836234</v>
      </c>
      <c r="F50" s="281"/>
    </row>
    <row r="51" spans="1:6">
      <c r="A51" s="18" t="s">
        <v>56</v>
      </c>
      <c r="B51" s="282">
        <f t="shared" si="0"/>
        <v>18944914</v>
      </c>
      <c r="C51" s="282">
        <v>15815536</v>
      </c>
      <c r="D51" s="282">
        <v>0</v>
      </c>
      <c r="E51" s="282">
        <v>3129378</v>
      </c>
      <c r="F51" s="281"/>
    </row>
    <row r="52" spans="1:6">
      <c r="A52" s="18" t="s">
        <v>57</v>
      </c>
      <c r="B52" s="282">
        <f t="shared" si="0"/>
        <v>47818514</v>
      </c>
      <c r="C52" s="282">
        <v>47818514</v>
      </c>
      <c r="D52" s="282">
        <v>0</v>
      </c>
      <c r="E52" s="282">
        <v>0</v>
      </c>
      <c r="F52" s="281"/>
    </row>
    <row r="53" spans="1:6">
      <c r="A53" s="18" t="s">
        <v>58</v>
      </c>
      <c r="B53" s="282">
        <f t="shared" si="0"/>
        <v>97186810</v>
      </c>
      <c r="C53" s="282">
        <v>97186810</v>
      </c>
      <c r="D53" s="282">
        <v>0</v>
      </c>
      <c r="E53" s="282">
        <v>0</v>
      </c>
      <c r="F53" s="281"/>
    </row>
    <row r="54" spans="1:6">
      <c r="A54" s="18" t="s">
        <v>59</v>
      </c>
      <c r="B54" s="282">
        <f t="shared" si="0"/>
        <v>29279480</v>
      </c>
      <c r="C54" s="282">
        <v>26308087</v>
      </c>
      <c r="D54" s="282">
        <v>2971393</v>
      </c>
      <c r="E54" s="282">
        <v>0</v>
      </c>
      <c r="F54" s="281"/>
    </row>
    <row r="55" spans="1:6">
      <c r="A55" s="18" t="s">
        <v>60</v>
      </c>
      <c r="B55" s="282">
        <f t="shared" si="0"/>
        <v>106442831</v>
      </c>
      <c r="C55" s="282">
        <v>106442831</v>
      </c>
      <c r="D55" s="282">
        <v>0</v>
      </c>
      <c r="E55" s="282">
        <v>0</v>
      </c>
      <c r="F55" s="281"/>
    </row>
    <row r="56" spans="1:6">
      <c r="A56" s="18" t="s">
        <v>61</v>
      </c>
      <c r="B56" s="282">
        <f t="shared" si="0"/>
        <v>7589936</v>
      </c>
      <c r="C56" s="282">
        <v>6036229</v>
      </c>
      <c r="D56" s="282">
        <v>1553707</v>
      </c>
      <c r="E56" s="282">
        <v>0</v>
      </c>
      <c r="F56" s="281"/>
    </row>
  </sheetData>
  <mergeCells count="2">
    <mergeCell ref="A1:F1"/>
    <mergeCell ref="A2:A4"/>
  </mergeCells>
  <pageMargins left="0.7" right="0.7" top="0.75" bottom="0.75" header="0.3" footer="0.3"/>
  <pageSetup scale="83" orientation="portrait"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6"/>
  <sheetViews>
    <sheetView workbookViewId="0">
      <selection sqref="A1:O1"/>
    </sheetView>
  </sheetViews>
  <sheetFormatPr defaultRowHeight="15"/>
  <cols>
    <col min="1" max="1" width="22.28515625" customWidth="1"/>
    <col min="2" max="2" width="15.42578125" customWidth="1"/>
    <col min="3" max="3" width="13.85546875" customWidth="1"/>
    <col min="4" max="4" width="15.140625" customWidth="1"/>
    <col min="5" max="5" width="16.140625" customWidth="1"/>
    <col min="6" max="6" width="13.140625" customWidth="1"/>
    <col min="7" max="7" width="15.85546875" customWidth="1"/>
    <col min="8" max="8" width="13.85546875" customWidth="1"/>
    <col min="9" max="9" width="14.28515625" customWidth="1"/>
    <col min="10" max="10" width="15.28515625" customWidth="1"/>
    <col min="11" max="11" width="15.42578125" customWidth="1"/>
    <col min="12" max="12" width="15.5703125" customWidth="1"/>
    <col min="13" max="13" width="12.28515625" customWidth="1"/>
    <col min="14" max="14" width="14" customWidth="1"/>
    <col min="15" max="15" width="15.5703125" customWidth="1"/>
  </cols>
  <sheetData>
    <row r="1" spans="1:15">
      <c r="A1" s="524" t="s">
        <v>212</v>
      </c>
      <c r="B1" s="530"/>
      <c r="C1" s="530"/>
      <c r="D1" s="530"/>
      <c r="E1" s="530"/>
      <c r="F1" s="530"/>
      <c r="G1" s="530"/>
      <c r="H1" s="530"/>
      <c r="I1" s="530"/>
      <c r="J1" s="530"/>
      <c r="K1" s="530"/>
      <c r="L1" s="530"/>
      <c r="M1" s="530"/>
      <c r="N1" s="530"/>
      <c r="O1" s="531"/>
    </row>
    <row r="2" spans="1:15">
      <c r="A2" s="580" t="s">
        <v>10</v>
      </c>
      <c r="B2" s="283"/>
      <c r="C2" s="283"/>
      <c r="D2" s="283"/>
      <c r="E2" s="283"/>
      <c r="F2" s="283"/>
      <c r="G2" s="283"/>
      <c r="H2" s="283"/>
      <c r="I2" s="283"/>
      <c r="J2" s="283"/>
      <c r="K2" s="283"/>
      <c r="L2" s="283"/>
      <c r="M2" s="283"/>
      <c r="N2" s="284"/>
      <c r="O2" s="125"/>
    </row>
    <row r="3" spans="1:15" ht="39">
      <c r="A3" s="581"/>
      <c r="B3" s="178" t="s">
        <v>65</v>
      </c>
      <c r="C3" s="178" t="s">
        <v>78</v>
      </c>
      <c r="D3" s="178" t="s">
        <v>63</v>
      </c>
      <c r="E3" s="178" t="s">
        <v>64</v>
      </c>
      <c r="F3" s="178" t="s">
        <v>79</v>
      </c>
      <c r="G3" s="178" t="s">
        <v>67</v>
      </c>
      <c r="H3" s="178" t="s">
        <v>80</v>
      </c>
      <c r="I3" s="178" t="s">
        <v>81</v>
      </c>
      <c r="J3" s="178" t="s">
        <v>82</v>
      </c>
      <c r="K3" s="178" t="s">
        <v>89</v>
      </c>
      <c r="L3" s="178" t="s">
        <v>88</v>
      </c>
      <c r="M3" s="178" t="s">
        <v>68</v>
      </c>
      <c r="N3" s="37" t="s">
        <v>86</v>
      </c>
      <c r="O3" s="285" t="s">
        <v>69</v>
      </c>
    </row>
    <row r="4" spans="1:15">
      <c r="A4" s="582"/>
      <c r="B4" s="286"/>
      <c r="C4" s="286"/>
      <c r="D4" s="286"/>
      <c r="E4" s="286"/>
      <c r="F4" s="286"/>
      <c r="G4" s="286"/>
      <c r="H4" s="286"/>
      <c r="I4" s="287"/>
      <c r="J4" s="286"/>
      <c r="K4" s="286"/>
      <c r="L4" s="286"/>
      <c r="M4" s="286"/>
      <c r="N4" s="288"/>
      <c r="O4" s="289"/>
    </row>
    <row r="5" spans="1:15">
      <c r="A5" s="22" t="s">
        <v>77</v>
      </c>
      <c r="B5" s="290">
        <f>SUM(B6:B56)</f>
        <v>9742993290</v>
      </c>
      <c r="C5" s="290">
        <f t="shared" ref="C5:O5" si="0">SUM(C6:C56)</f>
        <v>706782746</v>
      </c>
      <c r="D5" s="290">
        <f t="shared" si="0"/>
        <v>2263596540</v>
      </c>
      <c r="E5" s="290">
        <f t="shared" si="0"/>
        <v>26462463</v>
      </c>
      <c r="F5" s="290">
        <f t="shared" si="0"/>
        <v>2315</v>
      </c>
      <c r="G5" s="290">
        <f t="shared" si="0"/>
        <v>1768855306</v>
      </c>
      <c r="H5" s="290">
        <f t="shared" si="0"/>
        <v>512069635</v>
      </c>
      <c r="I5" s="290">
        <f t="shared" si="0"/>
        <v>331994942</v>
      </c>
      <c r="J5" s="290">
        <f t="shared" si="0"/>
        <v>1075389098</v>
      </c>
      <c r="K5" s="290">
        <f t="shared" si="0"/>
        <v>32253650</v>
      </c>
      <c r="L5" s="290">
        <f t="shared" si="0"/>
        <v>766219537</v>
      </c>
      <c r="M5" s="290">
        <f t="shared" si="0"/>
        <v>46407697</v>
      </c>
      <c r="N5" s="291"/>
      <c r="O5" s="290">
        <f t="shared" si="0"/>
        <v>2212959361</v>
      </c>
    </row>
    <row r="6" spans="1:15">
      <c r="A6" s="18" t="s">
        <v>11</v>
      </c>
      <c r="B6" s="292">
        <f>SUM(C6:O6)</f>
        <v>27099936</v>
      </c>
      <c r="C6" s="292">
        <v>7936952</v>
      </c>
      <c r="D6" s="292">
        <v>5569952</v>
      </c>
      <c r="E6" s="292">
        <v>0</v>
      </c>
      <c r="F6" s="292">
        <v>0</v>
      </c>
      <c r="G6" s="292">
        <v>0</v>
      </c>
      <c r="H6" s="292">
        <v>0</v>
      </c>
      <c r="I6" s="292">
        <v>0</v>
      </c>
      <c r="J6" s="292">
        <v>0</v>
      </c>
      <c r="K6" s="292">
        <v>0</v>
      </c>
      <c r="L6" s="292">
        <v>4477992</v>
      </c>
      <c r="M6" s="292">
        <v>155114</v>
      </c>
      <c r="N6" s="293"/>
      <c r="O6" s="292">
        <v>8959926</v>
      </c>
    </row>
    <row r="7" spans="1:15">
      <c r="A7" s="18" t="s">
        <v>12</v>
      </c>
      <c r="B7" s="292">
        <f t="shared" ref="B7:B56" si="1">SUM(C7:O7)</f>
        <v>2683160</v>
      </c>
      <c r="C7" s="292">
        <v>0</v>
      </c>
      <c r="D7" s="292">
        <v>0</v>
      </c>
      <c r="E7" s="292">
        <v>0</v>
      </c>
      <c r="F7" s="292">
        <v>0</v>
      </c>
      <c r="G7" s="292">
        <v>0</v>
      </c>
      <c r="H7" s="292">
        <v>0</v>
      </c>
      <c r="I7" s="292">
        <v>251241</v>
      </c>
      <c r="J7" s="292">
        <v>0</v>
      </c>
      <c r="K7" s="292">
        <v>0</v>
      </c>
      <c r="L7" s="292">
        <v>2287882</v>
      </c>
      <c r="M7" s="292">
        <v>144037</v>
      </c>
      <c r="N7" s="293"/>
      <c r="O7" s="292">
        <v>0</v>
      </c>
    </row>
    <row r="8" spans="1:15">
      <c r="A8" s="18" t="s">
        <v>13</v>
      </c>
      <c r="B8" s="292">
        <f t="shared" si="1"/>
        <v>124133758</v>
      </c>
      <c r="C8" s="292">
        <v>0</v>
      </c>
      <c r="D8" s="292">
        <v>10032936</v>
      </c>
      <c r="E8" s="292">
        <v>0</v>
      </c>
      <c r="F8" s="292">
        <v>0</v>
      </c>
      <c r="G8" s="292">
        <v>0</v>
      </c>
      <c r="H8" s="292">
        <v>0</v>
      </c>
      <c r="I8" s="292">
        <v>17730611</v>
      </c>
      <c r="J8" s="292">
        <v>0</v>
      </c>
      <c r="K8" s="292">
        <v>0</v>
      </c>
      <c r="L8" s="292">
        <v>20716689</v>
      </c>
      <c r="M8" s="292">
        <v>0</v>
      </c>
      <c r="N8" s="293"/>
      <c r="O8" s="292">
        <v>75653522</v>
      </c>
    </row>
    <row r="9" spans="1:15">
      <c r="A9" s="18" t="s">
        <v>14</v>
      </c>
      <c r="B9" s="292">
        <f t="shared" si="1"/>
        <v>117107604</v>
      </c>
      <c r="C9" s="292">
        <v>29300</v>
      </c>
      <c r="D9" s="292">
        <v>805035</v>
      </c>
      <c r="E9" s="292">
        <v>761000</v>
      </c>
      <c r="F9" s="292">
        <v>0</v>
      </c>
      <c r="G9" s="292">
        <v>0</v>
      </c>
      <c r="H9" s="292">
        <v>0</v>
      </c>
      <c r="I9" s="292">
        <v>0</v>
      </c>
      <c r="J9" s="292">
        <v>113015655</v>
      </c>
      <c r="K9" s="292">
        <v>0</v>
      </c>
      <c r="L9" s="292">
        <v>2496614</v>
      </c>
      <c r="M9" s="292">
        <v>0</v>
      </c>
      <c r="N9" s="293"/>
      <c r="O9" s="292">
        <v>0</v>
      </c>
    </row>
    <row r="10" spans="1:15">
      <c r="A10" s="18" t="s">
        <v>15</v>
      </c>
      <c r="B10" s="292">
        <f t="shared" si="1"/>
        <v>1086220182</v>
      </c>
      <c r="C10" s="292">
        <v>31180968</v>
      </c>
      <c r="D10" s="292">
        <v>717910106</v>
      </c>
      <c r="E10" s="292">
        <v>6161909</v>
      </c>
      <c r="F10" s="292">
        <v>0</v>
      </c>
      <c r="G10" s="292">
        <v>0</v>
      </c>
      <c r="H10" s="292">
        <v>0</v>
      </c>
      <c r="I10" s="292">
        <v>18537</v>
      </c>
      <c r="J10" s="292">
        <v>5818121</v>
      </c>
      <c r="K10" s="292">
        <v>0</v>
      </c>
      <c r="L10" s="292">
        <v>214438560</v>
      </c>
      <c r="M10" s="292">
        <v>1708409</v>
      </c>
      <c r="N10" s="293"/>
      <c r="O10" s="292">
        <v>108983572</v>
      </c>
    </row>
    <row r="11" spans="1:15">
      <c r="A11" s="18" t="s">
        <v>16</v>
      </c>
      <c r="B11" s="292">
        <f t="shared" si="1"/>
        <v>138450220</v>
      </c>
      <c r="C11" s="292">
        <v>86343</v>
      </c>
      <c r="D11" s="292">
        <v>0</v>
      </c>
      <c r="E11" s="292">
        <v>64098</v>
      </c>
      <c r="F11" s="292">
        <v>0</v>
      </c>
      <c r="G11" s="292">
        <v>0</v>
      </c>
      <c r="H11" s="292">
        <v>3486511</v>
      </c>
      <c r="I11" s="292">
        <v>350863</v>
      </c>
      <c r="J11" s="292">
        <v>21867</v>
      </c>
      <c r="K11" s="292">
        <v>0</v>
      </c>
      <c r="L11" s="292">
        <v>4286103</v>
      </c>
      <c r="M11" s="292">
        <v>145381</v>
      </c>
      <c r="N11" s="293"/>
      <c r="O11" s="292">
        <v>130009054</v>
      </c>
    </row>
    <row r="12" spans="1:15">
      <c r="A12" s="18" t="s">
        <v>17</v>
      </c>
      <c r="B12" s="292">
        <f t="shared" si="1"/>
        <v>42307023</v>
      </c>
      <c r="C12" s="292">
        <v>16997566</v>
      </c>
      <c r="D12" s="292">
        <v>0</v>
      </c>
      <c r="E12" s="292">
        <v>0</v>
      </c>
      <c r="F12" s="292">
        <v>0</v>
      </c>
      <c r="G12" s="292">
        <v>0</v>
      </c>
      <c r="H12" s="292">
        <v>0</v>
      </c>
      <c r="I12" s="292">
        <v>0</v>
      </c>
      <c r="J12" s="292">
        <v>0</v>
      </c>
      <c r="K12" s="292">
        <v>186875</v>
      </c>
      <c r="L12" s="292">
        <v>18630505</v>
      </c>
      <c r="M12" s="292">
        <v>358230</v>
      </c>
      <c r="N12" s="293"/>
      <c r="O12" s="292">
        <v>6133847</v>
      </c>
    </row>
    <row r="13" spans="1:15">
      <c r="A13" s="18" t="s">
        <v>18</v>
      </c>
      <c r="B13" s="292">
        <f t="shared" si="1"/>
        <v>29548184</v>
      </c>
      <c r="C13" s="292">
        <v>1698567</v>
      </c>
      <c r="D13" s="292">
        <v>12384993</v>
      </c>
      <c r="E13" s="292">
        <v>0</v>
      </c>
      <c r="F13" s="292">
        <v>0</v>
      </c>
      <c r="G13" s="292">
        <v>0</v>
      </c>
      <c r="H13" s="292">
        <v>0</v>
      </c>
      <c r="I13" s="292">
        <v>199844</v>
      </c>
      <c r="J13" s="292">
        <v>0</v>
      </c>
      <c r="K13" s="292">
        <v>0</v>
      </c>
      <c r="L13" s="292">
        <v>4354335</v>
      </c>
      <c r="M13" s="292">
        <v>0</v>
      </c>
      <c r="N13" s="293"/>
      <c r="O13" s="292">
        <v>10910445</v>
      </c>
    </row>
    <row r="14" spans="1:15">
      <c r="A14" s="18" t="s">
        <v>19</v>
      </c>
      <c r="B14" s="292">
        <f t="shared" si="1"/>
        <v>89053763</v>
      </c>
      <c r="C14" s="292">
        <v>16015934</v>
      </c>
      <c r="D14" s="292">
        <v>22143865</v>
      </c>
      <c r="E14" s="292">
        <v>0</v>
      </c>
      <c r="F14" s="292">
        <v>0</v>
      </c>
      <c r="G14" s="292">
        <v>15021306</v>
      </c>
      <c r="H14" s="292">
        <v>0</v>
      </c>
      <c r="I14" s="292">
        <v>17541303</v>
      </c>
      <c r="J14" s="292">
        <v>0</v>
      </c>
      <c r="K14" s="292">
        <v>0</v>
      </c>
      <c r="L14" s="292">
        <v>0</v>
      </c>
      <c r="M14" s="292">
        <v>0</v>
      </c>
      <c r="N14" s="293"/>
      <c r="O14" s="292">
        <v>18331355</v>
      </c>
    </row>
    <row r="15" spans="1:15">
      <c r="A15" s="18" t="s">
        <v>20</v>
      </c>
      <c r="B15" s="292">
        <f t="shared" si="1"/>
        <v>263929163</v>
      </c>
      <c r="C15" s="292">
        <v>0</v>
      </c>
      <c r="D15" s="292">
        <v>128925050</v>
      </c>
      <c r="E15" s="292">
        <v>0</v>
      </c>
      <c r="F15" s="292">
        <v>0</v>
      </c>
      <c r="G15" s="292">
        <v>0</v>
      </c>
      <c r="H15" s="292">
        <v>0</v>
      </c>
      <c r="I15" s="292">
        <v>0</v>
      </c>
      <c r="J15" s="292">
        <v>3014352</v>
      </c>
      <c r="K15" s="292">
        <v>0</v>
      </c>
      <c r="L15" s="292">
        <v>8980996</v>
      </c>
      <c r="M15" s="292">
        <v>3666924</v>
      </c>
      <c r="N15" s="293"/>
      <c r="O15" s="292">
        <v>119341841</v>
      </c>
    </row>
    <row r="16" spans="1:15">
      <c r="A16" s="18" t="s">
        <v>21</v>
      </c>
      <c r="B16" s="292">
        <f t="shared" si="1"/>
        <v>148377773</v>
      </c>
      <c r="C16" s="292">
        <v>1800358</v>
      </c>
      <c r="D16" s="292">
        <v>0</v>
      </c>
      <c r="E16" s="292">
        <v>1147768</v>
      </c>
      <c r="F16" s="292">
        <v>0</v>
      </c>
      <c r="G16" s="292">
        <v>0</v>
      </c>
      <c r="H16" s="292">
        <v>0</v>
      </c>
      <c r="I16" s="292">
        <v>0</v>
      </c>
      <c r="J16" s="292">
        <v>0</v>
      </c>
      <c r="K16" s="292">
        <v>322300</v>
      </c>
      <c r="L16" s="292">
        <v>6132983</v>
      </c>
      <c r="M16" s="292">
        <v>41052</v>
      </c>
      <c r="N16" s="293"/>
      <c r="O16" s="292">
        <v>138933312</v>
      </c>
    </row>
    <row r="17" spans="1:15">
      <c r="A17" s="18" t="s">
        <v>22</v>
      </c>
      <c r="B17" s="292">
        <f t="shared" si="1"/>
        <v>193925587</v>
      </c>
      <c r="C17" s="292">
        <v>118025015</v>
      </c>
      <c r="D17" s="292">
        <v>17166174</v>
      </c>
      <c r="E17" s="292">
        <v>582134</v>
      </c>
      <c r="F17" s="292">
        <v>0</v>
      </c>
      <c r="G17" s="292">
        <v>0</v>
      </c>
      <c r="H17" s="292">
        <v>0</v>
      </c>
      <c r="I17" s="292">
        <v>8113584</v>
      </c>
      <c r="J17" s="292">
        <v>22961666</v>
      </c>
      <c r="K17" s="292">
        <v>142375</v>
      </c>
      <c r="L17" s="292">
        <v>3416943</v>
      </c>
      <c r="M17" s="292">
        <v>399698</v>
      </c>
      <c r="N17" s="293"/>
      <c r="O17" s="292">
        <v>23117998</v>
      </c>
    </row>
    <row r="18" spans="1:15">
      <c r="A18" s="18" t="s">
        <v>23</v>
      </c>
      <c r="B18" s="292">
        <f t="shared" si="1"/>
        <v>7979941</v>
      </c>
      <c r="C18" s="292">
        <v>3161636</v>
      </c>
      <c r="D18" s="292">
        <v>1175820</v>
      </c>
      <c r="E18" s="292">
        <v>216256</v>
      </c>
      <c r="F18" s="292">
        <v>0</v>
      </c>
      <c r="G18" s="292">
        <v>0</v>
      </c>
      <c r="H18" s="292">
        <v>0</v>
      </c>
      <c r="I18" s="292">
        <v>346343</v>
      </c>
      <c r="J18" s="292">
        <v>0</v>
      </c>
      <c r="K18" s="292">
        <v>0</v>
      </c>
      <c r="L18" s="292">
        <v>629810</v>
      </c>
      <c r="M18" s="292">
        <v>98967</v>
      </c>
      <c r="N18" s="293"/>
      <c r="O18" s="292">
        <v>2351109</v>
      </c>
    </row>
    <row r="19" spans="1:15">
      <c r="A19" s="18" t="s">
        <v>24</v>
      </c>
      <c r="B19" s="292">
        <f t="shared" si="1"/>
        <v>668058970</v>
      </c>
      <c r="C19" s="292">
        <v>111887482</v>
      </c>
      <c r="D19" s="292">
        <v>476606728</v>
      </c>
      <c r="E19" s="292">
        <v>18497</v>
      </c>
      <c r="F19" s="292">
        <v>0</v>
      </c>
      <c r="G19" s="292">
        <v>0</v>
      </c>
      <c r="H19" s="292">
        <v>0</v>
      </c>
      <c r="I19" s="292">
        <v>0</v>
      </c>
      <c r="J19" s="292">
        <v>0</v>
      </c>
      <c r="K19" s="292">
        <v>0</v>
      </c>
      <c r="L19" s="292">
        <v>8602756</v>
      </c>
      <c r="M19" s="292">
        <v>621668</v>
      </c>
      <c r="N19" s="293"/>
      <c r="O19" s="292">
        <v>70321839</v>
      </c>
    </row>
    <row r="20" spans="1:15">
      <c r="A20" s="18" t="s">
        <v>25</v>
      </c>
      <c r="B20" s="292">
        <f t="shared" si="1"/>
        <v>30356947</v>
      </c>
      <c r="C20" s="292">
        <v>0</v>
      </c>
      <c r="D20" s="292">
        <v>15356947</v>
      </c>
      <c r="E20" s="292">
        <v>0</v>
      </c>
      <c r="F20" s="292">
        <v>0</v>
      </c>
      <c r="G20" s="292">
        <v>0</v>
      </c>
      <c r="H20" s="292">
        <v>0</v>
      </c>
      <c r="I20" s="292">
        <v>0</v>
      </c>
      <c r="J20" s="292">
        <v>0</v>
      </c>
      <c r="K20" s="292">
        <v>0</v>
      </c>
      <c r="L20" s="292">
        <v>0</v>
      </c>
      <c r="M20" s="292">
        <v>0</v>
      </c>
      <c r="N20" s="293"/>
      <c r="O20" s="292">
        <v>15000000</v>
      </c>
    </row>
    <row r="21" spans="1:15">
      <c r="A21" s="18" t="s">
        <v>26</v>
      </c>
      <c r="B21" s="292">
        <f t="shared" si="1"/>
        <v>6334223</v>
      </c>
      <c r="C21" s="292">
        <v>3980342</v>
      </c>
      <c r="D21" s="292">
        <v>0</v>
      </c>
      <c r="E21" s="292">
        <v>3</v>
      </c>
      <c r="F21" s="292">
        <v>0</v>
      </c>
      <c r="G21" s="292">
        <v>0</v>
      </c>
      <c r="H21" s="292">
        <v>0</v>
      </c>
      <c r="I21" s="292">
        <v>0</v>
      </c>
      <c r="J21" s="292">
        <v>0</v>
      </c>
      <c r="K21" s="292">
        <v>0</v>
      </c>
      <c r="L21" s="292">
        <v>1854753</v>
      </c>
      <c r="M21" s="292">
        <v>499125</v>
      </c>
      <c r="N21" s="293"/>
      <c r="O21" s="292">
        <v>0</v>
      </c>
    </row>
    <row r="22" spans="1:15">
      <c r="A22" s="18" t="s">
        <v>27</v>
      </c>
      <c r="B22" s="292">
        <f t="shared" si="1"/>
        <v>76650673</v>
      </c>
      <c r="C22" s="292">
        <v>0</v>
      </c>
      <c r="D22" s="292">
        <v>0</v>
      </c>
      <c r="E22" s="292">
        <v>0</v>
      </c>
      <c r="F22" s="292">
        <v>0</v>
      </c>
      <c r="G22" s="292">
        <v>51924782</v>
      </c>
      <c r="H22" s="292">
        <v>0</v>
      </c>
      <c r="I22" s="292">
        <v>0</v>
      </c>
      <c r="J22" s="292">
        <v>0</v>
      </c>
      <c r="K22" s="292">
        <v>0</v>
      </c>
      <c r="L22" s="292">
        <v>0</v>
      </c>
      <c r="M22" s="292">
        <v>0</v>
      </c>
      <c r="N22" s="293"/>
      <c r="O22" s="292">
        <v>24725891</v>
      </c>
    </row>
    <row r="23" spans="1:15">
      <c r="A23" s="18" t="s">
        <v>28</v>
      </c>
      <c r="B23" s="292">
        <f t="shared" si="1"/>
        <v>33736808</v>
      </c>
      <c r="C23" s="292">
        <v>6934023</v>
      </c>
      <c r="D23" s="292">
        <v>7964243</v>
      </c>
      <c r="E23" s="292">
        <v>1918000</v>
      </c>
      <c r="F23" s="292">
        <v>0</v>
      </c>
      <c r="G23" s="292">
        <v>0</v>
      </c>
      <c r="H23" s="292">
        <v>0</v>
      </c>
      <c r="I23" s="292">
        <v>0</v>
      </c>
      <c r="J23" s="292">
        <v>0</v>
      </c>
      <c r="K23" s="292">
        <v>0</v>
      </c>
      <c r="L23" s="292">
        <v>4422882</v>
      </c>
      <c r="M23" s="292">
        <v>222000</v>
      </c>
      <c r="N23" s="293"/>
      <c r="O23" s="292">
        <v>12275660</v>
      </c>
    </row>
    <row r="24" spans="1:15">
      <c r="A24" s="18" t="s">
        <v>29</v>
      </c>
      <c r="B24" s="292">
        <f t="shared" si="1"/>
        <v>4175592</v>
      </c>
      <c r="C24" s="292">
        <v>0</v>
      </c>
      <c r="D24" s="292">
        <v>4175592</v>
      </c>
      <c r="E24" s="292">
        <v>0</v>
      </c>
      <c r="F24" s="292">
        <v>0</v>
      </c>
      <c r="G24" s="292">
        <v>0</v>
      </c>
      <c r="H24" s="292">
        <v>0</v>
      </c>
      <c r="I24" s="292">
        <v>0</v>
      </c>
      <c r="J24" s="292">
        <v>0</v>
      </c>
      <c r="K24" s="292">
        <v>0</v>
      </c>
      <c r="L24" s="292">
        <v>0</v>
      </c>
      <c r="M24" s="292">
        <v>0</v>
      </c>
      <c r="N24" s="293"/>
      <c r="O24" s="292">
        <v>0</v>
      </c>
    </row>
    <row r="25" spans="1:15">
      <c r="A25" s="18" t="s">
        <v>30</v>
      </c>
      <c r="B25" s="292">
        <f t="shared" si="1"/>
        <v>0</v>
      </c>
      <c r="C25" s="292">
        <v>0</v>
      </c>
      <c r="D25" s="292">
        <v>0</v>
      </c>
      <c r="E25" s="292">
        <v>0</v>
      </c>
      <c r="F25" s="292">
        <v>0</v>
      </c>
      <c r="G25" s="292">
        <v>0</v>
      </c>
      <c r="H25" s="292">
        <v>0</v>
      </c>
      <c r="I25" s="292">
        <v>0</v>
      </c>
      <c r="J25" s="292">
        <v>0</v>
      </c>
      <c r="K25" s="292">
        <v>0</v>
      </c>
      <c r="L25" s="292">
        <v>0</v>
      </c>
      <c r="M25" s="292">
        <v>0</v>
      </c>
      <c r="N25" s="293"/>
      <c r="O25" s="292">
        <v>0</v>
      </c>
    </row>
    <row r="26" spans="1:15">
      <c r="A26" s="18" t="s">
        <v>31</v>
      </c>
      <c r="B26" s="292">
        <f t="shared" si="1"/>
        <v>227137554</v>
      </c>
      <c r="C26" s="292">
        <v>726450</v>
      </c>
      <c r="D26" s="292">
        <v>23784473</v>
      </c>
      <c r="E26" s="292">
        <v>481746</v>
      </c>
      <c r="F26" s="292">
        <v>0</v>
      </c>
      <c r="G26" s="292">
        <v>121679104</v>
      </c>
      <c r="H26" s="292">
        <v>0</v>
      </c>
      <c r="I26" s="292">
        <v>41305714</v>
      </c>
      <c r="J26" s="292">
        <v>20489</v>
      </c>
      <c r="K26" s="292">
        <v>1749023</v>
      </c>
      <c r="L26" s="292">
        <v>35149327</v>
      </c>
      <c r="M26" s="292">
        <v>2241228</v>
      </c>
      <c r="N26" s="293"/>
      <c r="O26" s="292">
        <v>0</v>
      </c>
    </row>
    <row r="27" spans="1:15">
      <c r="A27" s="18" t="s">
        <v>32</v>
      </c>
      <c r="B27" s="292">
        <f t="shared" si="1"/>
        <v>348234270</v>
      </c>
      <c r="C27" s="292">
        <v>12610487</v>
      </c>
      <c r="D27" s="292">
        <v>44973368</v>
      </c>
      <c r="E27" s="292">
        <v>0</v>
      </c>
      <c r="F27" s="292">
        <v>0</v>
      </c>
      <c r="G27" s="292">
        <v>102249692</v>
      </c>
      <c r="H27" s="292">
        <v>0</v>
      </c>
      <c r="I27" s="292">
        <v>72087300</v>
      </c>
      <c r="J27" s="292">
        <v>10067217</v>
      </c>
      <c r="K27" s="292">
        <v>0</v>
      </c>
      <c r="L27" s="292">
        <v>30656324</v>
      </c>
      <c r="M27" s="292">
        <v>0</v>
      </c>
      <c r="N27" s="293"/>
      <c r="O27" s="292">
        <v>75589882</v>
      </c>
    </row>
    <row r="28" spans="1:15">
      <c r="A28" s="18" t="s">
        <v>33</v>
      </c>
      <c r="B28" s="292">
        <f t="shared" si="1"/>
        <v>618642170</v>
      </c>
      <c r="C28" s="292">
        <v>15225622</v>
      </c>
      <c r="D28" s="292">
        <v>17859282</v>
      </c>
      <c r="E28" s="292">
        <v>94949</v>
      </c>
      <c r="F28" s="292">
        <v>0</v>
      </c>
      <c r="G28" s="292">
        <v>217962012</v>
      </c>
      <c r="H28" s="292">
        <v>0</v>
      </c>
      <c r="I28" s="292">
        <v>34139009</v>
      </c>
      <c r="J28" s="292">
        <v>277841756</v>
      </c>
      <c r="K28" s="292">
        <v>4381879</v>
      </c>
      <c r="L28" s="292">
        <v>13957379</v>
      </c>
      <c r="M28" s="292">
        <v>919841</v>
      </c>
      <c r="N28" s="293"/>
      <c r="O28" s="292">
        <v>36260441</v>
      </c>
    </row>
    <row r="29" spans="1:15">
      <c r="A29" s="18" t="s">
        <v>34</v>
      </c>
      <c r="B29" s="292">
        <f t="shared" si="1"/>
        <v>180631249</v>
      </c>
      <c r="C29" s="292">
        <v>4026026</v>
      </c>
      <c r="D29" s="292">
        <v>34615920</v>
      </c>
      <c r="E29" s="292">
        <v>0</v>
      </c>
      <c r="F29" s="292">
        <v>0</v>
      </c>
      <c r="G29" s="292">
        <v>92862304</v>
      </c>
      <c r="H29" s="292">
        <v>12011535</v>
      </c>
      <c r="I29" s="292">
        <v>300436</v>
      </c>
      <c r="J29" s="292">
        <v>0</v>
      </c>
      <c r="K29" s="292">
        <v>0</v>
      </c>
      <c r="L29" s="292">
        <v>17547990</v>
      </c>
      <c r="M29" s="292">
        <v>0</v>
      </c>
      <c r="N29" s="293"/>
      <c r="O29" s="292">
        <v>19267038</v>
      </c>
    </row>
    <row r="30" spans="1:15">
      <c r="A30" s="18" t="s">
        <v>35</v>
      </c>
      <c r="B30" s="292">
        <f t="shared" si="1"/>
        <v>13714805</v>
      </c>
      <c r="C30" s="292">
        <v>9842557</v>
      </c>
      <c r="D30" s="292">
        <v>1715430</v>
      </c>
      <c r="E30" s="292">
        <v>762133</v>
      </c>
      <c r="F30" s="292">
        <v>0</v>
      </c>
      <c r="G30" s="292">
        <v>0</v>
      </c>
      <c r="H30" s="292">
        <v>0</v>
      </c>
      <c r="I30" s="292">
        <v>0</v>
      </c>
      <c r="J30" s="292">
        <v>0</v>
      </c>
      <c r="K30" s="292">
        <v>0</v>
      </c>
      <c r="L30" s="292">
        <v>66029</v>
      </c>
      <c r="M30" s="292">
        <v>196116</v>
      </c>
      <c r="N30" s="293"/>
      <c r="O30" s="292">
        <v>1132540</v>
      </c>
    </row>
    <row r="31" spans="1:15">
      <c r="A31" s="18" t="s">
        <v>36</v>
      </c>
      <c r="B31" s="292">
        <f t="shared" si="1"/>
        <v>62149334</v>
      </c>
      <c r="C31" s="292">
        <v>0</v>
      </c>
      <c r="D31" s="292">
        <v>55185397</v>
      </c>
      <c r="E31" s="292">
        <v>0</v>
      </c>
      <c r="F31" s="292">
        <v>0</v>
      </c>
      <c r="G31" s="292">
        <v>0</v>
      </c>
      <c r="H31" s="292">
        <v>0</v>
      </c>
      <c r="I31" s="292">
        <v>0</v>
      </c>
      <c r="J31" s="292">
        <v>0</v>
      </c>
      <c r="K31" s="292">
        <v>0</v>
      </c>
      <c r="L31" s="292">
        <v>4967105</v>
      </c>
      <c r="M31" s="292">
        <v>1996832</v>
      </c>
      <c r="N31" s="293"/>
      <c r="O31" s="292">
        <v>0</v>
      </c>
    </row>
    <row r="32" spans="1:15">
      <c r="A32" s="18" t="s">
        <v>37</v>
      </c>
      <c r="B32" s="292">
        <f t="shared" si="1"/>
        <v>13101932</v>
      </c>
      <c r="C32" s="292">
        <v>9948456</v>
      </c>
      <c r="D32" s="292">
        <v>0</v>
      </c>
      <c r="E32" s="292">
        <v>0</v>
      </c>
      <c r="F32" s="292">
        <v>0</v>
      </c>
      <c r="G32" s="292">
        <v>0</v>
      </c>
      <c r="H32" s="292">
        <v>0</v>
      </c>
      <c r="I32" s="292">
        <v>0</v>
      </c>
      <c r="J32" s="292">
        <v>0</v>
      </c>
      <c r="K32" s="292">
        <v>0</v>
      </c>
      <c r="L32" s="292">
        <v>488168</v>
      </c>
      <c r="M32" s="292">
        <v>1690001</v>
      </c>
      <c r="N32" s="293"/>
      <c r="O32" s="292">
        <v>975307</v>
      </c>
    </row>
    <row r="33" spans="1:15">
      <c r="A33" s="18" t="s">
        <v>38</v>
      </c>
      <c r="B33" s="292">
        <f t="shared" si="1"/>
        <v>14482897</v>
      </c>
      <c r="C33" s="292">
        <v>7983897</v>
      </c>
      <c r="D33" s="292">
        <v>6499000</v>
      </c>
      <c r="E33" s="292">
        <v>0</v>
      </c>
      <c r="F33" s="292">
        <v>0</v>
      </c>
      <c r="G33" s="292">
        <v>0</v>
      </c>
      <c r="H33" s="292">
        <v>0</v>
      </c>
      <c r="I33" s="292">
        <v>0</v>
      </c>
      <c r="J33" s="292">
        <v>0</v>
      </c>
      <c r="K33" s="292">
        <v>0</v>
      </c>
      <c r="L33" s="292">
        <v>0</v>
      </c>
      <c r="M33" s="292">
        <v>0</v>
      </c>
      <c r="N33" s="293"/>
      <c r="O33" s="292">
        <v>0</v>
      </c>
    </row>
    <row r="34" spans="1:15">
      <c r="A34" s="18" t="s">
        <v>39</v>
      </c>
      <c r="B34" s="292">
        <f t="shared" si="1"/>
        <v>42106808</v>
      </c>
      <c r="C34" s="292">
        <v>2074682</v>
      </c>
      <c r="D34" s="292">
        <v>0</v>
      </c>
      <c r="E34" s="292">
        <v>0</v>
      </c>
      <c r="F34" s="292">
        <v>0</v>
      </c>
      <c r="G34" s="292">
        <v>0</v>
      </c>
      <c r="H34" s="292">
        <v>0</v>
      </c>
      <c r="I34" s="292">
        <v>0</v>
      </c>
      <c r="J34" s="292">
        <v>0</v>
      </c>
      <c r="K34" s="292">
        <v>0</v>
      </c>
      <c r="L34" s="292">
        <v>2553654</v>
      </c>
      <c r="M34" s="292">
        <v>2936760</v>
      </c>
      <c r="N34" s="293"/>
      <c r="O34" s="292">
        <v>34541712</v>
      </c>
    </row>
    <row r="35" spans="1:15">
      <c r="A35" s="18" t="s">
        <v>40</v>
      </c>
      <c r="B35" s="292">
        <f t="shared" si="1"/>
        <v>16492188</v>
      </c>
      <c r="C35" s="292">
        <v>2663129</v>
      </c>
      <c r="D35" s="292">
        <v>4581872</v>
      </c>
      <c r="E35" s="292">
        <v>311110</v>
      </c>
      <c r="F35" s="292">
        <v>0</v>
      </c>
      <c r="G35" s="292">
        <v>0</v>
      </c>
      <c r="H35" s="292">
        <v>0</v>
      </c>
      <c r="I35" s="292">
        <v>875620</v>
      </c>
      <c r="J35" s="292">
        <v>67103</v>
      </c>
      <c r="K35" s="292">
        <v>0</v>
      </c>
      <c r="L35" s="292">
        <v>2695690</v>
      </c>
      <c r="M35" s="292">
        <v>2199874</v>
      </c>
      <c r="N35" s="293"/>
      <c r="O35" s="292">
        <v>3097790</v>
      </c>
    </row>
    <row r="36" spans="1:15">
      <c r="A36" s="18" t="s">
        <v>41</v>
      </c>
      <c r="B36" s="292">
        <f t="shared" si="1"/>
        <v>291417535</v>
      </c>
      <c r="C36" s="292">
        <v>41700171</v>
      </c>
      <c r="D36" s="292">
        <v>0</v>
      </c>
      <c r="E36" s="292">
        <v>0</v>
      </c>
      <c r="F36" s="292">
        <v>0</v>
      </c>
      <c r="G36" s="292">
        <v>196939508</v>
      </c>
      <c r="H36" s="292">
        <v>0</v>
      </c>
      <c r="I36" s="292">
        <v>3775331</v>
      </c>
      <c r="J36" s="292">
        <v>8316807</v>
      </c>
      <c r="K36" s="292">
        <v>145362</v>
      </c>
      <c r="L36" s="292">
        <v>36666980</v>
      </c>
      <c r="M36" s="292">
        <v>2705844</v>
      </c>
      <c r="N36" s="293"/>
      <c r="O36" s="292">
        <v>1167532</v>
      </c>
    </row>
    <row r="37" spans="1:15">
      <c r="A37" s="18" t="s">
        <v>42</v>
      </c>
      <c r="B37" s="292">
        <f t="shared" si="1"/>
        <v>90011325</v>
      </c>
      <c r="C37" s="292">
        <v>0</v>
      </c>
      <c r="D37" s="292">
        <v>5793808</v>
      </c>
      <c r="E37" s="292">
        <v>0</v>
      </c>
      <c r="F37" s="292">
        <v>0</v>
      </c>
      <c r="G37" s="292">
        <v>49800000</v>
      </c>
      <c r="H37" s="292">
        <v>0</v>
      </c>
      <c r="I37" s="292">
        <v>0</v>
      </c>
      <c r="J37" s="292">
        <v>657740</v>
      </c>
      <c r="K37" s="292">
        <v>7645961</v>
      </c>
      <c r="L37" s="292">
        <v>0</v>
      </c>
      <c r="M37" s="292">
        <v>0</v>
      </c>
      <c r="N37" s="293"/>
      <c r="O37" s="292">
        <v>26113816</v>
      </c>
    </row>
    <row r="38" spans="1:15">
      <c r="A38" s="18" t="s">
        <v>43</v>
      </c>
      <c r="B38" s="292">
        <f t="shared" si="1"/>
        <v>2214809561</v>
      </c>
      <c r="C38" s="292">
        <v>11049048</v>
      </c>
      <c r="D38" s="292">
        <v>0</v>
      </c>
      <c r="E38" s="292">
        <v>1757584</v>
      </c>
      <c r="F38" s="292">
        <v>0</v>
      </c>
      <c r="G38" s="292">
        <v>868990385</v>
      </c>
      <c r="H38" s="292">
        <v>494980294</v>
      </c>
      <c r="I38" s="292">
        <v>51013627</v>
      </c>
      <c r="J38" s="292">
        <v>238113490</v>
      </c>
      <c r="K38" s="292">
        <v>0</v>
      </c>
      <c r="L38" s="292">
        <v>125457855</v>
      </c>
      <c r="M38" s="292">
        <v>4910774</v>
      </c>
      <c r="N38" s="293"/>
      <c r="O38" s="292">
        <v>418536504</v>
      </c>
    </row>
    <row r="39" spans="1:15">
      <c r="A39" s="18" t="s">
        <v>44</v>
      </c>
      <c r="B39" s="292">
        <f t="shared" si="1"/>
        <v>314570006</v>
      </c>
      <c r="C39" s="292">
        <v>45325909</v>
      </c>
      <c r="D39" s="292">
        <v>32076518</v>
      </c>
      <c r="E39" s="292">
        <v>4343146</v>
      </c>
      <c r="F39" s="292">
        <v>1136</v>
      </c>
      <c r="G39" s="292">
        <v>51426213</v>
      </c>
      <c r="H39" s="292">
        <v>0</v>
      </c>
      <c r="I39" s="292">
        <v>5367729</v>
      </c>
      <c r="J39" s="292">
        <v>114923538</v>
      </c>
      <c r="K39" s="292">
        <v>0</v>
      </c>
      <c r="L39" s="292">
        <v>22869822</v>
      </c>
      <c r="M39" s="292">
        <v>1411010</v>
      </c>
      <c r="N39" s="293"/>
      <c r="O39" s="292">
        <v>36824985</v>
      </c>
    </row>
    <row r="40" spans="1:15">
      <c r="A40" s="18" t="s">
        <v>45</v>
      </c>
      <c r="B40" s="292">
        <f t="shared" si="1"/>
        <v>1171431</v>
      </c>
      <c r="C40" s="292">
        <v>74016</v>
      </c>
      <c r="D40" s="292">
        <v>0</v>
      </c>
      <c r="E40" s="292">
        <v>29251</v>
      </c>
      <c r="F40" s="292">
        <v>0</v>
      </c>
      <c r="G40" s="292">
        <v>0</v>
      </c>
      <c r="H40" s="292">
        <v>0</v>
      </c>
      <c r="I40" s="292">
        <v>10177</v>
      </c>
      <c r="J40" s="292">
        <v>0</v>
      </c>
      <c r="K40" s="292">
        <v>1057987</v>
      </c>
      <c r="L40" s="292">
        <v>0</v>
      </c>
      <c r="M40" s="292">
        <v>0</v>
      </c>
      <c r="N40" s="293"/>
      <c r="O40" s="292">
        <v>0</v>
      </c>
    </row>
    <row r="41" spans="1:15">
      <c r="A41" s="18" t="s">
        <v>46</v>
      </c>
      <c r="B41" s="292">
        <f t="shared" si="1"/>
        <v>279839450</v>
      </c>
      <c r="C41" s="292">
        <v>2340602</v>
      </c>
      <c r="D41" s="292">
        <v>212250644</v>
      </c>
      <c r="E41" s="292">
        <v>0</v>
      </c>
      <c r="F41" s="292">
        <v>0</v>
      </c>
      <c r="G41" s="292">
        <v>0</v>
      </c>
      <c r="H41" s="292">
        <v>0</v>
      </c>
      <c r="I41" s="292">
        <v>0</v>
      </c>
      <c r="J41" s="292">
        <v>0</v>
      </c>
      <c r="K41" s="292">
        <v>0</v>
      </c>
      <c r="L41" s="292">
        <v>54206055</v>
      </c>
      <c r="M41" s="292">
        <v>1940130</v>
      </c>
      <c r="N41" s="293"/>
      <c r="O41" s="292">
        <v>9102019</v>
      </c>
    </row>
    <row r="42" spans="1:15">
      <c r="A42" s="18" t="s">
        <v>47</v>
      </c>
      <c r="B42" s="292">
        <f t="shared" si="1"/>
        <v>26131102</v>
      </c>
      <c r="C42" s="292">
        <v>0</v>
      </c>
      <c r="D42" s="292">
        <v>0</v>
      </c>
      <c r="E42" s="292">
        <v>0</v>
      </c>
      <c r="F42" s="292">
        <v>0</v>
      </c>
      <c r="G42" s="292">
        <v>0</v>
      </c>
      <c r="H42" s="292">
        <v>0</v>
      </c>
      <c r="I42" s="292">
        <v>201532</v>
      </c>
      <c r="J42" s="292">
        <v>705528</v>
      </c>
      <c r="K42" s="292">
        <v>3740907</v>
      </c>
      <c r="L42" s="292">
        <v>9017957</v>
      </c>
      <c r="M42" s="292">
        <v>987493</v>
      </c>
      <c r="N42" s="293"/>
      <c r="O42" s="292">
        <v>11477685</v>
      </c>
    </row>
    <row r="43" spans="1:15">
      <c r="A43" s="18" t="s">
        <v>48</v>
      </c>
      <c r="B43" s="292">
        <f t="shared" si="1"/>
        <v>66028993</v>
      </c>
      <c r="C43" s="292">
        <v>21318492</v>
      </c>
      <c r="D43" s="292">
        <v>55107</v>
      </c>
      <c r="E43" s="292">
        <v>192505</v>
      </c>
      <c r="F43" s="292">
        <v>0</v>
      </c>
      <c r="G43" s="292">
        <v>0</v>
      </c>
      <c r="H43" s="292">
        <v>1591295</v>
      </c>
      <c r="I43" s="292">
        <v>0</v>
      </c>
      <c r="J43" s="292">
        <v>0</v>
      </c>
      <c r="K43" s="292">
        <v>0</v>
      </c>
      <c r="L43" s="292">
        <v>2670600</v>
      </c>
      <c r="M43" s="292">
        <v>178336</v>
      </c>
      <c r="N43" s="293"/>
      <c r="O43" s="292">
        <v>40022658</v>
      </c>
    </row>
    <row r="44" spans="1:15">
      <c r="A44" s="18" t="s">
        <v>49</v>
      </c>
      <c r="B44" s="292">
        <f t="shared" si="1"/>
        <v>387009345</v>
      </c>
      <c r="C44" s="292">
        <v>16348627</v>
      </c>
      <c r="D44" s="292">
        <v>281527070</v>
      </c>
      <c r="E44" s="292">
        <v>856536</v>
      </c>
      <c r="F44" s="292">
        <v>0</v>
      </c>
      <c r="G44" s="292">
        <v>0</v>
      </c>
      <c r="H44" s="292">
        <v>0</v>
      </c>
      <c r="I44" s="292">
        <v>9122706</v>
      </c>
      <c r="J44" s="292">
        <v>53279430</v>
      </c>
      <c r="K44" s="292">
        <v>0</v>
      </c>
      <c r="L44" s="292">
        <v>22750304</v>
      </c>
      <c r="M44" s="292">
        <v>3124672</v>
      </c>
      <c r="N44" s="293"/>
      <c r="O44" s="292">
        <v>0</v>
      </c>
    </row>
    <row r="45" spans="1:15">
      <c r="A45" s="18" t="s">
        <v>50</v>
      </c>
      <c r="B45" s="292">
        <f t="shared" si="1"/>
        <v>32998102</v>
      </c>
      <c r="C45" s="292">
        <v>650775</v>
      </c>
      <c r="D45" s="292">
        <v>5381874</v>
      </c>
      <c r="E45" s="292">
        <v>0</v>
      </c>
      <c r="F45" s="292">
        <v>0</v>
      </c>
      <c r="G45" s="292">
        <v>0</v>
      </c>
      <c r="H45" s="292">
        <v>0</v>
      </c>
      <c r="I45" s="292">
        <v>0</v>
      </c>
      <c r="J45" s="292">
        <v>0</v>
      </c>
      <c r="K45" s="292">
        <v>0</v>
      </c>
      <c r="L45" s="292">
        <v>1894378</v>
      </c>
      <c r="M45" s="292">
        <v>353411</v>
      </c>
      <c r="N45" s="293"/>
      <c r="O45" s="292">
        <v>24717664</v>
      </c>
    </row>
    <row r="46" spans="1:15">
      <c r="A46" s="18" t="s">
        <v>51</v>
      </c>
      <c r="B46" s="292">
        <f t="shared" si="1"/>
        <v>131282278</v>
      </c>
      <c r="C46" s="292">
        <v>2000137</v>
      </c>
      <c r="D46" s="292">
        <v>4085268</v>
      </c>
      <c r="E46" s="292">
        <v>0</v>
      </c>
      <c r="F46" s="292">
        <v>0</v>
      </c>
      <c r="G46" s="292">
        <v>0</v>
      </c>
      <c r="H46" s="292">
        <v>0</v>
      </c>
      <c r="I46" s="292">
        <v>0</v>
      </c>
      <c r="J46" s="292">
        <v>0</v>
      </c>
      <c r="K46" s="292">
        <v>0</v>
      </c>
      <c r="L46" s="292">
        <v>2459317</v>
      </c>
      <c r="M46" s="292">
        <v>1214085</v>
      </c>
      <c r="N46" s="293"/>
      <c r="O46" s="292">
        <v>121523471</v>
      </c>
    </row>
    <row r="47" spans="1:15">
      <c r="A47" s="18" t="s">
        <v>52</v>
      </c>
      <c r="B47" s="292">
        <f t="shared" si="1"/>
        <v>2524247</v>
      </c>
      <c r="C47" s="292">
        <v>1595806</v>
      </c>
      <c r="D47" s="292">
        <v>0</v>
      </c>
      <c r="E47" s="292">
        <v>63634</v>
      </c>
      <c r="F47" s="292">
        <v>0</v>
      </c>
      <c r="G47" s="292">
        <v>0</v>
      </c>
      <c r="H47" s="292">
        <v>0</v>
      </c>
      <c r="I47" s="292">
        <v>0</v>
      </c>
      <c r="J47" s="292">
        <v>0</v>
      </c>
      <c r="K47" s="292">
        <v>0</v>
      </c>
      <c r="L47" s="292">
        <v>864807</v>
      </c>
      <c r="M47" s="292">
        <v>0</v>
      </c>
      <c r="N47" s="293"/>
      <c r="O47" s="292">
        <v>0</v>
      </c>
    </row>
    <row r="48" spans="1:15">
      <c r="A48" s="18" t="s">
        <v>53</v>
      </c>
      <c r="B48" s="292">
        <f t="shared" si="1"/>
        <v>123235423</v>
      </c>
      <c r="C48" s="292">
        <v>28576230</v>
      </c>
      <c r="D48" s="292">
        <v>4136340</v>
      </c>
      <c r="E48" s="292">
        <v>0</v>
      </c>
      <c r="F48" s="292">
        <v>0</v>
      </c>
      <c r="G48" s="292">
        <v>0</v>
      </c>
      <c r="H48" s="292">
        <v>0</v>
      </c>
      <c r="I48" s="292">
        <v>0</v>
      </c>
      <c r="J48" s="292">
        <v>0</v>
      </c>
      <c r="K48" s="292">
        <v>0</v>
      </c>
      <c r="L48" s="292">
        <v>21759277</v>
      </c>
      <c r="M48" s="292">
        <v>1541420</v>
      </c>
      <c r="N48" s="293"/>
      <c r="O48" s="292">
        <v>67222156</v>
      </c>
    </row>
    <row r="49" spans="1:15">
      <c r="A49" s="18" t="s">
        <v>54</v>
      </c>
      <c r="B49" s="292">
        <f t="shared" si="1"/>
        <v>197568556</v>
      </c>
      <c r="C49" s="292">
        <v>7617031</v>
      </c>
      <c r="D49" s="292">
        <v>26988605</v>
      </c>
      <c r="E49" s="292">
        <v>515873</v>
      </c>
      <c r="F49" s="292">
        <v>1179</v>
      </c>
      <c r="G49" s="292">
        <v>0</v>
      </c>
      <c r="H49" s="292">
        <v>0</v>
      </c>
      <c r="I49" s="292">
        <v>113215</v>
      </c>
      <c r="J49" s="292">
        <v>0</v>
      </c>
      <c r="K49" s="292">
        <v>0</v>
      </c>
      <c r="L49" s="292">
        <v>1252946</v>
      </c>
      <c r="M49" s="292">
        <v>71333</v>
      </c>
      <c r="N49" s="293"/>
      <c r="O49" s="292">
        <v>161008374</v>
      </c>
    </row>
    <row r="50" spans="1:15">
      <c r="A50" s="18" t="s">
        <v>55</v>
      </c>
      <c r="B50" s="292">
        <f t="shared" si="1"/>
        <v>26126390</v>
      </c>
      <c r="C50" s="292">
        <v>566985</v>
      </c>
      <c r="D50" s="292">
        <v>4474924</v>
      </c>
      <c r="E50" s="292">
        <v>0</v>
      </c>
      <c r="F50" s="292">
        <v>0</v>
      </c>
      <c r="G50" s="292">
        <v>0</v>
      </c>
      <c r="H50" s="292">
        <v>0</v>
      </c>
      <c r="I50" s="292">
        <v>0</v>
      </c>
      <c r="J50" s="292">
        <v>0</v>
      </c>
      <c r="K50" s="292">
        <v>3075422</v>
      </c>
      <c r="L50" s="292">
        <v>1149280</v>
      </c>
      <c r="M50" s="292">
        <v>0</v>
      </c>
      <c r="N50" s="293"/>
      <c r="O50" s="292">
        <v>16859779</v>
      </c>
    </row>
    <row r="51" spans="1:15">
      <c r="A51" s="18" t="s">
        <v>56</v>
      </c>
      <c r="B51" s="292">
        <f t="shared" si="1"/>
        <v>4535762</v>
      </c>
      <c r="C51" s="292">
        <v>0</v>
      </c>
      <c r="D51" s="292">
        <v>386318</v>
      </c>
      <c r="E51" s="292">
        <v>0</v>
      </c>
      <c r="F51" s="292">
        <v>0</v>
      </c>
      <c r="G51" s="292">
        <v>0</v>
      </c>
      <c r="H51" s="292">
        <v>0</v>
      </c>
      <c r="I51" s="292">
        <v>2794050</v>
      </c>
      <c r="J51" s="292">
        <v>0</v>
      </c>
      <c r="K51" s="292">
        <v>0</v>
      </c>
      <c r="L51" s="292">
        <v>1165533</v>
      </c>
      <c r="M51" s="292">
        <v>189861</v>
      </c>
      <c r="N51" s="293"/>
      <c r="O51" s="292">
        <v>0</v>
      </c>
    </row>
    <row r="52" spans="1:15">
      <c r="A52" s="18" t="s">
        <v>57</v>
      </c>
      <c r="B52" s="292">
        <f t="shared" si="1"/>
        <v>92096103</v>
      </c>
      <c r="C52" s="292">
        <v>32613241</v>
      </c>
      <c r="D52" s="292">
        <v>21328762</v>
      </c>
      <c r="E52" s="292">
        <v>2955007</v>
      </c>
      <c r="F52" s="292">
        <v>0</v>
      </c>
      <c r="G52" s="292">
        <v>0</v>
      </c>
      <c r="H52" s="292">
        <v>0</v>
      </c>
      <c r="I52" s="292">
        <v>6841</v>
      </c>
      <c r="J52" s="292">
        <v>0</v>
      </c>
      <c r="K52" s="292">
        <v>1421576</v>
      </c>
      <c r="L52" s="292">
        <v>13506131</v>
      </c>
      <c r="M52" s="292">
        <v>1293415</v>
      </c>
      <c r="N52" s="293"/>
      <c r="O52" s="292">
        <v>18971130</v>
      </c>
    </row>
    <row r="53" spans="1:15">
      <c r="A53" s="18" t="s">
        <v>58</v>
      </c>
      <c r="B53" s="292">
        <f t="shared" si="1"/>
        <v>656111775</v>
      </c>
      <c r="C53" s="292">
        <v>81383167</v>
      </c>
      <c r="D53" s="292">
        <v>55679119</v>
      </c>
      <c r="E53" s="292">
        <v>793287</v>
      </c>
      <c r="F53" s="292">
        <v>0</v>
      </c>
      <c r="G53" s="292">
        <v>0</v>
      </c>
      <c r="H53" s="292">
        <v>0</v>
      </c>
      <c r="I53" s="292">
        <v>33148799</v>
      </c>
      <c r="J53" s="292">
        <v>225264456</v>
      </c>
      <c r="K53" s="292">
        <v>0</v>
      </c>
      <c r="L53" s="292">
        <v>18307576</v>
      </c>
      <c r="M53" s="292">
        <v>6111893</v>
      </c>
      <c r="N53" s="293"/>
      <c r="O53" s="292">
        <v>235423478</v>
      </c>
    </row>
    <row r="54" spans="1:15">
      <c r="A54" s="18" t="s">
        <v>59</v>
      </c>
      <c r="B54" s="292">
        <f t="shared" si="1"/>
        <v>5166966</v>
      </c>
      <c r="C54" s="292">
        <v>0</v>
      </c>
      <c r="D54" s="292">
        <v>0</v>
      </c>
      <c r="E54" s="292">
        <v>0</v>
      </c>
      <c r="F54" s="292">
        <v>0</v>
      </c>
      <c r="G54" s="292">
        <v>0</v>
      </c>
      <c r="H54" s="292">
        <v>0</v>
      </c>
      <c r="I54" s="292">
        <v>0</v>
      </c>
      <c r="J54" s="292">
        <v>0</v>
      </c>
      <c r="K54" s="292">
        <v>0</v>
      </c>
      <c r="L54" s="292">
        <v>5166966</v>
      </c>
      <c r="M54" s="292">
        <v>0</v>
      </c>
      <c r="N54" s="293"/>
      <c r="O54" s="292">
        <v>0</v>
      </c>
    </row>
    <row r="55" spans="1:15">
      <c r="A55" s="18" t="s">
        <v>60</v>
      </c>
      <c r="B55" s="292">
        <f t="shared" si="1"/>
        <v>171444359</v>
      </c>
      <c r="C55" s="292">
        <v>28786635</v>
      </c>
      <c r="D55" s="292">
        <v>0</v>
      </c>
      <c r="E55" s="292">
        <v>2436037</v>
      </c>
      <c r="F55" s="292">
        <v>0</v>
      </c>
      <c r="G55" s="292">
        <v>0</v>
      </c>
      <c r="H55" s="292">
        <v>0</v>
      </c>
      <c r="I55" s="292">
        <v>33180530</v>
      </c>
      <c r="J55" s="292">
        <v>1299883</v>
      </c>
      <c r="K55" s="292">
        <v>8383983</v>
      </c>
      <c r="L55" s="292">
        <v>10572682</v>
      </c>
      <c r="M55" s="292">
        <v>0</v>
      </c>
      <c r="N55" s="293"/>
      <c r="O55" s="292">
        <v>86784609</v>
      </c>
    </row>
    <row r="56" spans="1:15">
      <c r="A56" s="18" t="s">
        <v>61</v>
      </c>
      <c r="B56" s="292">
        <f t="shared" si="1"/>
        <v>2091867</v>
      </c>
      <c r="C56" s="292">
        <v>82</v>
      </c>
      <c r="D56" s="292">
        <v>0</v>
      </c>
      <c r="E56" s="292">
        <v>0</v>
      </c>
      <c r="F56" s="292">
        <v>0</v>
      </c>
      <c r="G56" s="292">
        <v>0</v>
      </c>
      <c r="H56" s="292">
        <v>0</v>
      </c>
      <c r="I56" s="292">
        <v>0</v>
      </c>
      <c r="J56" s="292">
        <v>0</v>
      </c>
      <c r="K56" s="292">
        <v>0</v>
      </c>
      <c r="L56" s="292">
        <v>669602</v>
      </c>
      <c r="M56" s="292">
        <v>132763</v>
      </c>
      <c r="N56" s="293"/>
      <c r="O56" s="292">
        <v>1289420</v>
      </c>
    </row>
  </sheetData>
  <mergeCells count="2">
    <mergeCell ref="A1:O1"/>
    <mergeCell ref="A2:A4"/>
  </mergeCells>
  <pageMargins left="0.7" right="0.7" top="0.75" bottom="0.75" header="0.3" footer="0.3"/>
  <pageSetup scale="53"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5"/>
  <sheetViews>
    <sheetView workbookViewId="0">
      <selection sqref="A1:H1"/>
    </sheetView>
  </sheetViews>
  <sheetFormatPr defaultRowHeight="15"/>
  <cols>
    <col min="1" max="1" width="21.85546875" customWidth="1"/>
    <col min="2" max="2" width="13.42578125" customWidth="1"/>
    <col min="3" max="3" width="13.5703125" customWidth="1"/>
    <col min="4" max="4" width="13.7109375" customWidth="1"/>
    <col min="5" max="5" width="13.42578125" customWidth="1"/>
    <col min="6" max="6" width="12.85546875" customWidth="1"/>
    <col min="7" max="7" width="13.42578125" customWidth="1"/>
    <col min="8" max="8" width="13" customWidth="1"/>
  </cols>
  <sheetData>
    <row r="1" spans="1:8">
      <c r="A1" s="524" t="s">
        <v>216</v>
      </c>
      <c r="B1" s="521"/>
      <c r="C1" s="521"/>
      <c r="D1" s="521"/>
      <c r="E1" s="521"/>
      <c r="F1" s="521"/>
      <c r="G1" s="521"/>
      <c r="H1" s="522"/>
    </row>
    <row r="2" spans="1:8">
      <c r="A2" s="570" t="s">
        <v>10</v>
      </c>
      <c r="B2" s="571" t="s">
        <v>66</v>
      </c>
      <c r="C2" s="572"/>
      <c r="D2" s="572"/>
      <c r="E2" s="573"/>
      <c r="F2" s="574" t="s">
        <v>64</v>
      </c>
      <c r="G2" s="574"/>
      <c r="H2" s="575"/>
    </row>
    <row r="3" spans="1:8" ht="29.25">
      <c r="A3" s="523"/>
      <c r="B3" s="178" t="s">
        <v>83</v>
      </c>
      <c r="C3" s="178" t="s">
        <v>71</v>
      </c>
      <c r="D3" s="178" t="s">
        <v>72</v>
      </c>
      <c r="E3" s="35" t="s">
        <v>73</v>
      </c>
      <c r="F3" s="34" t="s">
        <v>215</v>
      </c>
      <c r="G3" s="178" t="s">
        <v>70</v>
      </c>
      <c r="H3" s="178" t="s">
        <v>69</v>
      </c>
    </row>
    <row r="4" spans="1:8">
      <c r="A4" s="18" t="s">
        <v>77</v>
      </c>
      <c r="B4" s="294">
        <f>SUM(B5:B55)</f>
        <v>706782746</v>
      </c>
      <c r="C4" s="294">
        <f t="shared" ref="C4:H4" si="0">SUM(C5:C55)</f>
        <v>148315560</v>
      </c>
      <c r="D4" s="294">
        <f t="shared" si="0"/>
        <v>141888979</v>
      </c>
      <c r="E4" s="295">
        <f t="shared" si="0"/>
        <v>416578207</v>
      </c>
      <c r="F4" s="296">
        <f t="shared" si="0"/>
        <v>26462463</v>
      </c>
      <c r="G4" s="294">
        <f t="shared" si="0"/>
        <v>223957</v>
      </c>
      <c r="H4" s="294">
        <f t="shared" si="0"/>
        <v>26238506</v>
      </c>
    </row>
    <row r="5" spans="1:8">
      <c r="A5" s="18" t="s">
        <v>11</v>
      </c>
      <c r="B5" s="292">
        <f>SUM(C5:E5)</f>
        <v>7936952</v>
      </c>
      <c r="C5" s="292">
        <v>0</v>
      </c>
      <c r="D5" s="292">
        <v>0</v>
      </c>
      <c r="E5" s="297">
        <v>7936952</v>
      </c>
      <c r="F5" s="298">
        <f>SUM(G5:H5)</f>
        <v>0</v>
      </c>
      <c r="G5" s="292">
        <v>0</v>
      </c>
      <c r="H5" s="292">
        <v>0</v>
      </c>
    </row>
    <row r="6" spans="1:8">
      <c r="A6" s="18" t="s">
        <v>12</v>
      </c>
      <c r="B6" s="292">
        <f t="shared" ref="B6:B55" si="1">SUM(C6:E6)</f>
        <v>0</v>
      </c>
      <c r="C6" s="292">
        <v>0</v>
      </c>
      <c r="D6" s="292">
        <v>0</v>
      </c>
      <c r="E6" s="297">
        <v>0</v>
      </c>
      <c r="F6" s="298">
        <f t="shared" ref="F6:F55" si="2">SUM(G6:H6)</f>
        <v>0</v>
      </c>
      <c r="G6" s="292">
        <v>0</v>
      </c>
      <c r="H6" s="292">
        <v>0</v>
      </c>
    </row>
    <row r="7" spans="1:8">
      <c r="A7" s="18" t="s">
        <v>13</v>
      </c>
      <c r="B7" s="292">
        <f t="shared" si="1"/>
        <v>0</v>
      </c>
      <c r="C7" s="292">
        <v>0</v>
      </c>
      <c r="D7" s="292">
        <v>0</v>
      </c>
      <c r="E7" s="297">
        <v>0</v>
      </c>
      <c r="F7" s="298">
        <f t="shared" si="2"/>
        <v>0</v>
      </c>
      <c r="G7" s="292">
        <v>0</v>
      </c>
      <c r="H7" s="292">
        <v>0</v>
      </c>
    </row>
    <row r="8" spans="1:8">
      <c r="A8" s="18" t="s">
        <v>14</v>
      </c>
      <c r="B8" s="292">
        <f t="shared" si="1"/>
        <v>29300</v>
      </c>
      <c r="C8" s="292">
        <v>0</v>
      </c>
      <c r="D8" s="292">
        <v>0</v>
      </c>
      <c r="E8" s="297">
        <v>29300</v>
      </c>
      <c r="F8" s="298">
        <f t="shared" si="2"/>
        <v>761000</v>
      </c>
      <c r="G8" s="292">
        <v>0</v>
      </c>
      <c r="H8" s="292">
        <v>761000</v>
      </c>
    </row>
    <row r="9" spans="1:8">
      <c r="A9" s="18" t="s">
        <v>15</v>
      </c>
      <c r="B9" s="292">
        <f t="shared" si="1"/>
        <v>31180968</v>
      </c>
      <c r="C9" s="292">
        <v>6664428</v>
      </c>
      <c r="D9" s="292">
        <v>16205054</v>
      </c>
      <c r="E9" s="297">
        <v>8311486</v>
      </c>
      <c r="F9" s="298">
        <f t="shared" si="2"/>
        <v>6161909</v>
      </c>
      <c r="G9" s="292">
        <v>0</v>
      </c>
      <c r="H9" s="292">
        <v>6161909</v>
      </c>
    </row>
    <row r="10" spans="1:8">
      <c r="A10" s="18" t="s">
        <v>16</v>
      </c>
      <c r="B10" s="292">
        <f t="shared" si="1"/>
        <v>86343</v>
      </c>
      <c r="C10" s="299">
        <v>8177</v>
      </c>
      <c r="D10" s="292">
        <v>63178</v>
      </c>
      <c r="E10" s="297">
        <v>14988</v>
      </c>
      <c r="F10" s="298">
        <f t="shared" si="2"/>
        <v>64098</v>
      </c>
      <c r="G10" s="292">
        <v>0</v>
      </c>
      <c r="H10" s="292">
        <v>64098</v>
      </c>
    </row>
    <row r="11" spans="1:8">
      <c r="A11" s="18" t="s">
        <v>17</v>
      </c>
      <c r="B11" s="292">
        <f t="shared" si="1"/>
        <v>16997566</v>
      </c>
      <c r="C11" s="292">
        <v>0</v>
      </c>
      <c r="D11" s="292">
        <v>0</v>
      </c>
      <c r="E11" s="297">
        <v>16997566</v>
      </c>
      <c r="F11" s="298">
        <f t="shared" si="2"/>
        <v>0</v>
      </c>
      <c r="G11" s="292">
        <v>0</v>
      </c>
      <c r="H11" s="292">
        <v>0</v>
      </c>
    </row>
    <row r="12" spans="1:8">
      <c r="A12" s="18" t="s">
        <v>18</v>
      </c>
      <c r="B12" s="292">
        <f t="shared" si="1"/>
        <v>1698567</v>
      </c>
      <c r="C12" s="292">
        <v>0</v>
      </c>
      <c r="D12" s="292">
        <v>0</v>
      </c>
      <c r="E12" s="297">
        <v>1698567</v>
      </c>
      <c r="F12" s="298">
        <f t="shared" si="2"/>
        <v>0</v>
      </c>
      <c r="G12" s="292">
        <v>0</v>
      </c>
      <c r="H12" s="292">
        <v>0</v>
      </c>
    </row>
    <row r="13" spans="1:8">
      <c r="A13" s="18" t="s">
        <v>19</v>
      </c>
      <c r="B13" s="292">
        <f t="shared" si="1"/>
        <v>16015934</v>
      </c>
      <c r="C13" s="292">
        <v>8079755</v>
      </c>
      <c r="D13" s="292">
        <v>500000</v>
      </c>
      <c r="E13" s="297">
        <v>7436179</v>
      </c>
      <c r="F13" s="298">
        <f t="shared" si="2"/>
        <v>0</v>
      </c>
      <c r="G13" s="292">
        <v>0</v>
      </c>
      <c r="H13" s="292">
        <v>0</v>
      </c>
    </row>
    <row r="14" spans="1:8">
      <c r="A14" s="18" t="s">
        <v>20</v>
      </c>
      <c r="B14" s="292">
        <f t="shared" si="1"/>
        <v>0</v>
      </c>
      <c r="C14" s="292">
        <v>0</v>
      </c>
      <c r="D14" s="292">
        <v>0</v>
      </c>
      <c r="E14" s="297">
        <v>0</v>
      </c>
      <c r="F14" s="298">
        <f t="shared" si="2"/>
        <v>0</v>
      </c>
      <c r="G14" s="292">
        <v>0</v>
      </c>
      <c r="H14" s="292">
        <v>0</v>
      </c>
    </row>
    <row r="15" spans="1:8">
      <c r="A15" s="18" t="s">
        <v>21</v>
      </c>
      <c r="B15" s="292">
        <f t="shared" si="1"/>
        <v>1800358</v>
      </c>
      <c r="C15" s="292">
        <v>0</v>
      </c>
      <c r="D15" s="292">
        <v>1488278</v>
      </c>
      <c r="E15" s="297">
        <v>312080</v>
      </c>
      <c r="F15" s="298">
        <f t="shared" si="2"/>
        <v>1147768</v>
      </c>
      <c r="G15" s="292">
        <v>0</v>
      </c>
      <c r="H15" s="292">
        <v>1147768</v>
      </c>
    </row>
    <row r="16" spans="1:8">
      <c r="A16" s="18" t="s">
        <v>22</v>
      </c>
      <c r="B16" s="292">
        <f t="shared" si="1"/>
        <v>118025015</v>
      </c>
      <c r="C16" s="292">
        <v>3374331</v>
      </c>
      <c r="D16" s="292">
        <v>57669179</v>
      </c>
      <c r="E16" s="297">
        <v>56981505</v>
      </c>
      <c r="F16" s="298">
        <f t="shared" si="2"/>
        <v>582134</v>
      </c>
      <c r="G16" s="292">
        <v>0</v>
      </c>
      <c r="H16" s="292">
        <v>582134</v>
      </c>
    </row>
    <row r="17" spans="1:8">
      <c r="A17" s="18" t="s">
        <v>23</v>
      </c>
      <c r="B17" s="292">
        <f t="shared" si="1"/>
        <v>3161636</v>
      </c>
      <c r="C17" s="292">
        <v>0</v>
      </c>
      <c r="D17" s="292">
        <v>0</v>
      </c>
      <c r="E17" s="297">
        <v>3161636</v>
      </c>
      <c r="F17" s="298">
        <f t="shared" si="2"/>
        <v>216256</v>
      </c>
      <c r="G17" s="292">
        <v>216256</v>
      </c>
      <c r="H17" s="292">
        <v>0</v>
      </c>
    </row>
    <row r="18" spans="1:8">
      <c r="A18" s="18" t="s">
        <v>24</v>
      </c>
      <c r="B18" s="292">
        <f t="shared" si="1"/>
        <v>111887482</v>
      </c>
      <c r="C18" s="292">
        <v>104388610</v>
      </c>
      <c r="D18" s="292">
        <v>2331170</v>
      </c>
      <c r="E18" s="297">
        <v>5167702</v>
      </c>
      <c r="F18" s="298">
        <f t="shared" si="2"/>
        <v>18497</v>
      </c>
      <c r="G18" s="292">
        <v>0</v>
      </c>
      <c r="H18" s="292">
        <v>18497</v>
      </c>
    </row>
    <row r="19" spans="1:8">
      <c r="A19" s="18" t="s">
        <v>25</v>
      </c>
      <c r="B19" s="292">
        <f t="shared" si="1"/>
        <v>0</v>
      </c>
      <c r="C19" s="292">
        <v>0</v>
      </c>
      <c r="D19" s="292">
        <v>0</v>
      </c>
      <c r="E19" s="297">
        <v>0</v>
      </c>
      <c r="F19" s="298">
        <f t="shared" si="2"/>
        <v>0</v>
      </c>
      <c r="G19" s="292">
        <v>0</v>
      </c>
      <c r="H19" s="292">
        <v>0</v>
      </c>
    </row>
    <row r="20" spans="1:8">
      <c r="A20" s="18" t="s">
        <v>26</v>
      </c>
      <c r="B20" s="292">
        <f t="shared" si="1"/>
        <v>3980342</v>
      </c>
      <c r="C20" s="292">
        <v>650</v>
      </c>
      <c r="D20" s="292">
        <v>40</v>
      </c>
      <c r="E20" s="297">
        <v>3979652</v>
      </c>
      <c r="F20" s="298">
        <f t="shared" si="2"/>
        <v>3</v>
      </c>
      <c r="G20" s="292">
        <v>3</v>
      </c>
      <c r="H20" s="292">
        <v>0</v>
      </c>
    </row>
    <row r="21" spans="1:8">
      <c r="A21" s="18" t="s">
        <v>27</v>
      </c>
      <c r="B21" s="292">
        <f t="shared" si="1"/>
        <v>0</v>
      </c>
      <c r="C21" s="292">
        <v>0</v>
      </c>
      <c r="D21" s="292">
        <v>0</v>
      </c>
      <c r="E21" s="297">
        <v>0</v>
      </c>
      <c r="F21" s="298">
        <f t="shared" si="2"/>
        <v>0</v>
      </c>
      <c r="G21" s="292">
        <v>0</v>
      </c>
      <c r="H21" s="292">
        <v>0</v>
      </c>
    </row>
    <row r="22" spans="1:8">
      <c r="A22" s="18" t="s">
        <v>28</v>
      </c>
      <c r="B22" s="292">
        <f t="shared" si="1"/>
        <v>6934023</v>
      </c>
      <c r="C22" s="292">
        <v>1050000</v>
      </c>
      <c r="D22" s="292">
        <v>97897</v>
      </c>
      <c r="E22" s="297">
        <v>5786126</v>
      </c>
      <c r="F22" s="298">
        <f t="shared" si="2"/>
        <v>1918000</v>
      </c>
      <c r="G22" s="292">
        <v>0</v>
      </c>
      <c r="H22" s="292">
        <v>1918000</v>
      </c>
    </row>
    <row r="23" spans="1:8">
      <c r="A23" s="18" t="s">
        <v>29</v>
      </c>
      <c r="B23" s="292">
        <f t="shared" si="1"/>
        <v>0</v>
      </c>
      <c r="C23" s="292">
        <v>0</v>
      </c>
      <c r="D23" s="292">
        <v>0</v>
      </c>
      <c r="E23" s="297">
        <v>0</v>
      </c>
      <c r="F23" s="298">
        <f t="shared" si="2"/>
        <v>0</v>
      </c>
      <c r="G23" s="292">
        <v>0</v>
      </c>
      <c r="H23" s="292">
        <v>0</v>
      </c>
    </row>
    <row r="24" spans="1:8">
      <c r="A24" s="18" t="s">
        <v>30</v>
      </c>
      <c r="B24" s="292">
        <f t="shared" si="1"/>
        <v>0</v>
      </c>
      <c r="C24" s="292">
        <v>0</v>
      </c>
      <c r="D24" s="292">
        <v>0</v>
      </c>
      <c r="E24" s="297">
        <v>0</v>
      </c>
      <c r="F24" s="298">
        <f t="shared" si="2"/>
        <v>0</v>
      </c>
      <c r="G24" s="292">
        <v>0</v>
      </c>
      <c r="H24" s="292">
        <v>0</v>
      </c>
    </row>
    <row r="25" spans="1:8">
      <c r="A25" s="18" t="s">
        <v>31</v>
      </c>
      <c r="B25" s="292">
        <f t="shared" si="1"/>
        <v>726450</v>
      </c>
      <c r="C25" s="292">
        <v>382468</v>
      </c>
      <c r="D25" s="292">
        <v>237763</v>
      </c>
      <c r="E25" s="297">
        <v>106219</v>
      </c>
      <c r="F25" s="298">
        <f t="shared" si="2"/>
        <v>481746</v>
      </c>
      <c r="G25" s="292">
        <v>0</v>
      </c>
      <c r="H25" s="292">
        <v>481746</v>
      </c>
    </row>
    <row r="26" spans="1:8">
      <c r="A26" s="18" t="s">
        <v>32</v>
      </c>
      <c r="B26" s="292">
        <f t="shared" si="1"/>
        <v>12610487</v>
      </c>
      <c r="C26" s="292">
        <v>3436883</v>
      </c>
      <c r="D26" s="292">
        <v>8571481</v>
      </c>
      <c r="E26" s="297">
        <v>602123</v>
      </c>
      <c r="F26" s="298">
        <f t="shared" si="2"/>
        <v>0</v>
      </c>
      <c r="G26" s="292">
        <v>0</v>
      </c>
      <c r="H26" s="292">
        <v>0</v>
      </c>
    </row>
    <row r="27" spans="1:8">
      <c r="A27" s="18" t="s">
        <v>33</v>
      </c>
      <c r="B27" s="292">
        <f t="shared" si="1"/>
        <v>15225622</v>
      </c>
      <c r="C27" s="292">
        <v>134138</v>
      </c>
      <c r="D27" s="292">
        <v>790800</v>
      </c>
      <c r="E27" s="297">
        <v>14300684</v>
      </c>
      <c r="F27" s="298">
        <f t="shared" si="2"/>
        <v>94949</v>
      </c>
      <c r="G27" s="292">
        <v>0</v>
      </c>
      <c r="H27" s="292">
        <v>94949</v>
      </c>
    </row>
    <row r="28" spans="1:8">
      <c r="A28" s="18" t="s">
        <v>34</v>
      </c>
      <c r="B28" s="292">
        <f t="shared" si="1"/>
        <v>4026026</v>
      </c>
      <c r="C28" s="292">
        <v>0</v>
      </c>
      <c r="D28" s="292">
        <v>888</v>
      </c>
      <c r="E28" s="297">
        <v>4025138</v>
      </c>
      <c r="F28" s="298">
        <f t="shared" si="2"/>
        <v>0</v>
      </c>
      <c r="G28" s="292">
        <v>0</v>
      </c>
      <c r="H28" s="292">
        <v>0</v>
      </c>
    </row>
    <row r="29" spans="1:8">
      <c r="A29" s="18" t="s">
        <v>35</v>
      </c>
      <c r="B29" s="292">
        <f t="shared" si="1"/>
        <v>9842557</v>
      </c>
      <c r="C29" s="292">
        <v>0</v>
      </c>
      <c r="D29" s="292">
        <v>3190049</v>
      </c>
      <c r="E29" s="297">
        <v>6652508</v>
      </c>
      <c r="F29" s="298">
        <f t="shared" si="2"/>
        <v>762133</v>
      </c>
      <c r="G29" s="292">
        <v>0</v>
      </c>
      <c r="H29" s="292">
        <v>762133</v>
      </c>
    </row>
    <row r="30" spans="1:8">
      <c r="A30" s="18" t="s">
        <v>36</v>
      </c>
      <c r="B30" s="292">
        <f t="shared" si="1"/>
        <v>0</v>
      </c>
      <c r="C30" s="292">
        <v>0</v>
      </c>
      <c r="D30" s="292">
        <v>0</v>
      </c>
      <c r="E30" s="297">
        <v>0</v>
      </c>
      <c r="F30" s="298">
        <f t="shared" si="2"/>
        <v>0</v>
      </c>
      <c r="G30" s="292">
        <v>0</v>
      </c>
      <c r="H30" s="292">
        <v>0</v>
      </c>
    </row>
    <row r="31" spans="1:8">
      <c r="A31" s="18" t="s">
        <v>37</v>
      </c>
      <c r="B31" s="292">
        <f t="shared" si="1"/>
        <v>9948456</v>
      </c>
      <c r="C31" s="292">
        <v>0</v>
      </c>
      <c r="D31" s="292">
        <v>8584077</v>
      </c>
      <c r="E31" s="297">
        <v>1364379</v>
      </c>
      <c r="F31" s="298">
        <f t="shared" si="2"/>
        <v>0</v>
      </c>
      <c r="G31" s="292">
        <v>0</v>
      </c>
      <c r="H31" s="292">
        <v>0</v>
      </c>
    </row>
    <row r="32" spans="1:8">
      <c r="A32" s="18" t="s">
        <v>38</v>
      </c>
      <c r="B32" s="292">
        <f t="shared" si="1"/>
        <v>7983897</v>
      </c>
      <c r="C32" s="292">
        <v>0</v>
      </c>
      <c r="D32" s="292">
        <v>0</v>
      </c>
      <c r="E32" s="297">
        <v>7983897</v>
      </c>
      <c r="F32" s="298">
        <f t="shared" si="2"/>
        <v>0</v>
      </c>
      <c r="G32" s="292">
        <v>0</v>
      </c>
      <c r="H32" s="292">
        <v>0</v>
      </c>
    </row>
    <row r="33" spans="1:8">
      <c r="A33" s="18" t="s">
        <v>39</v>
      </c>
      <c r="B33" s="292">
        <f t="shared" si="1"/>
        <v>2074682</v>
      </c>
      <c r="C33" s="292">
        <v>0</v>
      </c>
      <c r="D33" s="292">
        <v>0</v>
      </c>
      <c r="E33" s="297">
        <v>2074682</v>
      </c>
      <c r="F33" s="298">
        <f t="shared" si="2"/>
        <v>0</v>
      </c>
      <c r="G33" s="292">
        <v>0</v>
      </c>
      <c r="H33" s="292">
        <v>0</v>
      </c>
    </row>
    <row r="34" spans="1:8">
      <c r="A34" s="18" t="s">
        <v>40</v>
      </c>
      <c r="B34" s="292">
        <f t="shared" si="1"/>
        <v>2663129</v>
      </c>
      <c r="C34" s="292">
        <v>0</v>
      </c>
      <c r="D34" s="292">
        <v>84683</v>
      </c>
      <c r="E34" s="297">
        <v>2578446</v>
      </c>
      <c r="F34" s="298">
        <f t="shared" si="2"/>
        <v>311110</v>
      </c>
      <c r="G34" s="292">
        <v>0</v>
      </c>
      <c r="H34" s="292">
        <v>311110</v>
      </c>
    </row>
    <row r="35" spans="1:8">
      <c r="A35" s="18" t="s">
        <v>41</v>
      </c>
      <c r="B35" s="292">
        <f t="shared" si="1"/>
        <v>41700171</v>
      </c>
      <c r="C35" s="292">
        <v>335133</v>
      </c>
      <c r="D35" s="292">
        <v>8401559</v>
      </c>
      <c r="E35" s="297">
        <v>32963479</v>
      </c>
      <c r="F35" s="298">
        <f t="shared" si="2"/>
        <v>0</v>
      </c>
      <c r="G35" s="292">
        <v>0</v>
      </c>
      <c r="H35" s="292">
        <v>0</v>
      </c>
    </row>
    <row r="36" spans="1:8">
      <c r="A36" s="18" t="s">
        <v>42</v>
      </c>
      <c r="B36" s="292">
        <f t="shared" si="1"/>
        <v>0</v>
      </c>
      <c r="C36" s="292">
        <v>0</v>
      </c>
      <c r="D36" s="292">
        <v>0</v>
      </c>
      <c r="E36" s="297">
        <v>0</v>
      </c>
      <c r="F36" s="298">
        <f t="shared" si="2"/>
        <v>0</v>
      </c>
      <c r="G36" s="292">
        <v>0</v>
      </c>
      <c r="H36" s="292">
        <v>0</v>
      </c>
    </row>
    <row r="37" spans="1:8">
      <c r="A37" s="18" t="s">
        <v>43</v>
      </c>
      <c r="B37" s="292">
        <f t="shared" si="1"/>
        <v>11049048</v>
      </c>
      <c r="C37" s="292">
        <v>49679</v>
      </c>
      <c r="D37" s="292">
        <v>115295</v>
      </c>
      <c r="E37" s="297">
        <v>10884074</v>
      </c>
      <c r="F37" s="298">
        <f t="shared" si="2"/>
        <v>1757584</v>
      </c>
      <c r="G37" s="292">
        <v>0</v>
      </c>
      <c r="H37" s="292">
        <v>1757584</v>
      </c>
    </row>
    <row r="38" spans="1:8">
      <c r="A38" s="18" t="s">
        <v>44</v>
      </c>
      <c r="B38" s="292">
        <f t="shared" si="1"/>
        <v>45325909</v>
      </c>
      <c r="C38" s="292">
        <v>32017</v>
      </c>
      <c r="D38" s="292">
        <v>1418479</v>
      </c>
      <c r="E38" s="297">
        <v>43875413</v>
      </c>
      <c r="F38" s="298">
        <f t="shared" si="2"/>
        <v>4343146</v>
      </c>
      <c r="G38" s="292">
        <v>0</v>
      </c>
      <c r="H38" s="292">
        <v>4343146</v>
      </c>
    </row>
    <row r="39" spans="1:8">
      <c r="A39" s="18" t="s">
        <v>45</v>
      </c>
      <c r="B39" s="292">
        <f t="shared" si="1"/>
        <v>74016</v>
      </c>
      <c r="C39" s="292">
        <v>0</v>
      </c>
      <c r="D39" s="292">
        <v>617</v>
      </c>
      <c r="E39" s="297">
        <v>73399</v>
      </c>
      <c r="F39" s="298">
        <f t="shared" si="2"/>
        <v>29251</v>
      </c>
      <c r="G39" s="292">
        <v>0</v>
      </c>
      <c r="H39" s="292">
        <v>29251</v>
      </c>
    </row>
    <row r="40" spans="1:8">
      <c r="A40" s="18" t="s">
        <v>46</v>
      </c>
      <c r="B40" s="292">
        <f t="shared" si="1"/>
        <v>2340602</v>
      </c>
      <c r="C40" s="292">
        <v>2340602</v>
      </c>
      <c r="D40" s="292">
        <v>0</v>
      </c>
      <c r="E40" s="297">
        <v>0</v>
      </c>
      <c r="F40" s="298">
        <f t="shared" si="2"/>
        <v>0</v>
      </c>
      <c r="G40" s="292">
        <v>0</v>
      </c>
      <c r="H40" s="292">
        <v>0</v>
      </c>
    </row>
    <row r="41" spans="1:8">
      <c r="A41" s="18" t="s">
        <v>47</v>
      </c>
      <c r="B41" s="292">
        <f t="shared" si="1"/>
        <v>0</v>
      </c>
      <c r="C41" s="292">
        <v>0</v>
      </c>
      <c r="D41" s="292">
        <v>0</v>
      </c>
      <c r="E41" s="297">
        <v>0</v>
      </c>
      <c r="F41" s="298">
        <f t="shared" si="2"/>
        <v>0</v>
      </c>
      <c r="G41" s="292">
        <v>0</v>
      </c>
      <c r="H41" s="292">
        <v>0</v>
      </c>
    </row>
    <row r="42" spans="1:8">
      <c r="A42" s="18" t="s">
        <v>48</v>
      </c>
      <c r="B42" s="292">
        <f t="shared" si="1"/>
        <v>21318492</v>
      </c>
      <c r="C42" s="292">
        <v>1215982</v>
      </c>
      <c r="D42" s="292">
        <v>9666320</v>
      </c>
      <c r="E42" s="297">
        <v>10436190</v>
      </c>
      <c r="F42" s="298">
        <f t="shared" si="2"/>
        <v>192505</v>
      </c>
      <c r="G42" s="292">
        <v>0</v>
      </c>
      <c r="H42" s="292">
        <v>192505</v>
      </c>
    </row>
    <row r="43" spans="1:8">
      <c r="A43" s="18" t="s">
        <v>49</v>
      </c>
      <c r="B43" s="292">
        <f t="shared" si="1"/>
        <v>16348627</v>
      </c>
      <c r="C43" s="292">
        <v>0</v>
      </c>
      <c r="D43" s="292">
        <v>0</v>
      </c>
      <c r="E43" s="297">
        <v>16348627</v>
      </c>
      <c r="F43" s="298">
        <f t="shared" si="2"/>
        <v>856536</v>
      </c>
      <c r="G43" s="292">
        <v>0</v>
      </c>
      <c r="H43" s="292">
        <v>856536</v>
      </c>
    </row>
    <row r="44" spans="1:8">
      <c r="A44" s="18" t="s">
        <v>50</v>
      </c>
      <c r="B44" s="292">
        <f t="shared" si="1"/>
        <v>650775</v>
      </c>
      <c r="C44" s="292">
        <v>0</v>
      </c>
      <c r="D44" s="292">
        <v>0</v>
      </c>
      <c r="E44" s="297">
        <v>650775</v>
      </c>
      <c r="F44" s="298">
        <f t="shared" si="2"/>
        <v>0</v>
      </c>
      <c r="G44" s="292">
        <v>0</v>
      </c>
      <c r="H44" s="292">
        <v>0</v>
      </c>
    </row>
    <row r="45" spans="1:8">
      <c r="A45" s="18" t="s">
        <v>51</v>
      </c>
      <c r="B45" s="292">
        <f t="shared" si="1"/>
        <v>2000137</v>
      </c>
      <c r="C45" s="292">
        <v>0</v>
      </c>
      <c r="D45" s="292">
        <v>2000137</v>
      </c>
      <c r="E45" s="297">
        <v>0</v>
      </c>
      <c r="F45" s="298">
        <f t="shared" si="2"/>
        <v>0</v>
      </c>
      <c r="G45" s="292">
        <v>0</v>
      </c>
      <c r="H45" s="292">
        <v>0</v>
      </c>
    </row>
    <row r="46" spans="1:8">
      <c r="A46" s="18" t="s">
        <v>52</v>
      </c>
      <c r="B46" s="292">
        <f t="shared" si="1"/>
        <v>1595806</v>
      </c>
      <c r="C46" s="292">
        <v>0</v>
      </c>
      <c r="D46" s="292">
        <v>0</v>
      </c>
      <c r="E46" s="297">
        <v>1595806</v>
      </c>
      <c r="F46" s="298">
        <f t="shared" si="2"/>
        <v>63634</v>
      </c>
      <c r="G46" s="292">
        <v>0</v>
      </c>
      <c r="H46" s="292">
        <v>63634</v>
      </c>
    </row>
    <row r="47" spans="1:8">
      <c r="A47" s="18" t="s">
        <v>53</v>
      </c>
      <c r="B47" s="292">
        <f t="shared" si="1"/>
        <v>28576230</v>
      </c>
      <c r="C47" s="292">
        <v>0</v>
      </c>
      <c r="D47" s="292">
        <v>0</v>
      </c>
      <c r="E47" s="297">
        <v>28576230</v>
      </c>
      <c r="F47" s="298">
        <f t="shared" si="2"/>
        <v>0</v>
      </c>
      <c r="G47" s="292">
        <v>0</v>
      </c>
      <c r="H47" s="292">
        <v>0</v>
      </c>
    </row>
    <row r="48" spans="1:8">
      <c r="A48" s="18" t="s">
        <v>54</v>
      </c>
      <c r="B48" s="292">
        <f t="shared" si="1"/>
        <v>7617031</v>
      </c>
      <c r="C48" s="292">
        <v>166477</v>
      </c>
      <c r="D48" s="292">
        <v>2121117</v>
      </c>
      <c r="E48" s="297">
        <v>5329437</v>
      </c>
      <c r="F48" s="298">
        <f t="shared" si="2"/>
        <v>515873</v>
      </c>
      <c r="G48" s="292">
        <v>7698</v>
      </c>
      <c r="H48" s="292">
        <v>508175</v>
      </c>
    </row>
    <row r="49" spans="1:8">
      <c r="A49" s="18" t="s">
        <v>55</v>
      </c>
      <c r="B49" s="292">
        <f t="shared" si="1"/>
        <v>566985</v>
      </c>
      <c r="C49" s="292">
        <v>0</v>
      </c>
      <c r="D49" s="292">
        <v>0</v>
      </c>
      <c r="E49" s="297">
        <v>566985</v>
      </c>
      <c r="F49" s="298">
        <f t="shared" si="2"/>
        <v>0</v>
      </c>
      <c r="G49" s="292">
        <v>0</v>
      </c>
      <c r="H49" s="292">
        <v>0</v>
      </c>
    </row>
    <row r="50" spans="1:8">
      <c r="A50" s="18" t="s">
        <v>56</v>
      </c>
      <c r="B50" s="292">
        <f t="shared" si="1"/>
        <v>0</v>
      </c>
      <c r="C50" s="292">
        <v>0</v>
      </c>
      <c r="D50" s="292">
        <v>0</v>
      </c>
      <c r="E50" s="297">
        <v>0</v>
      </c>
      <c r="F50" s="298">
        <f t="shared" si="2"/>
        <v>0</v>
      </c>
      <c r="G50" s="292">
        <v>0</v>
      </c>
      <c r="H50" s="292">
        <v>0</v>
      </c>
    </row>
    <row r="51" spans="1:8">
      <c r="A51" s="18" t="s">
        <v>57</v>
      </c>
      <c r="B51" s="292">
        <f t="shared" si="1"/>
        <v>32613241</v>
      </c>
      <c r="C51" s="292">
        <v>0</v>
      </c>
      <c r="D51" s="292">
        <v>29654</v>
      </c>
      <c r="E51" s="297">
        <v>32583587</v>
      </c>
      <c r="F51" s="298">
        <f t="shared" si="2"/>
        <v>2955007</v>
      </c>
      <c r="G51" s="292">
        <v>0</v>
      </c>
      <c r="H51" s="292">
        <v>2955007</v>
      </c>
    </row>
    <row r="52" spans="1:8">
      <c r="A52" s="18" t="s">
        <v>58</v>
      </c>
      <c r="B52" s="292">
        <f t="shared" si="1"/>
        <v>81383167</v>
      </c>
      <c r="C52" s="292">
        <v>16625748</v>
      </c>
      <c r="D52" s="292">
        <v>16574945</v>
      </c>
      <c r="E52" s="297">
        <v>48182474</v>
      </c>
      <c r="F52" s="298">
        <f t="shared" si="2"/>
        <v>793287</v>
      </c>
      <c r="G52" s="292">
        <v>0</v>
      </c>
      <c r="H52" s="292">
        <v>793287</v>
      </c>
    </row>
    <row r="53" spans="1:8">
      <c r="A53" s="18" t="s">
        <v>59</v>
      </c>
      <c r="B53" s="292">
        <f t="shared" si="1"/>
        <v>0</v>
      </c>
      <c r="C53" s="292">
        <v>0</v>
      </c>
      <c r="D53" s="292">
        <v>0</v>
      </c>
      <c r="E53" s="297">
        <v>0</v>
      </c>
      <c r="F53" s="298">
        <f t="shared" si="2"/>
        <v>0</v>
      </c>
      <c r="G53" s="292">
        <v>0</v>
      </c>
      <c r="H53" s="292">
        <v>0</v>
      </c>
    </row>
    <row r="54" spans="1:8">
      <c r="A54" s="18" t="s">
        <v>60</v>
      </c>
      <c r="B54" s="292">
        <f t="shared" si="1"/>
        <v>28786635</v>
      </c>
      <c r="C54" s="292">
        <v>30482</v>
      </c>
      <c r="D54" s="292">
        <v>1746319</v>
      </c>
      <c r="E54" s="297">
        <v>27009834</v>
      </c>
      <c r="F54" s="298">
        <f t="shared" si="2"/>
        <v>2436037</v>
      </c>
      <c r="G54" s="292">
        <v>0</v>
      </c>
      <c r="H54" s="292">
        <v>2436037</v>
      </c>
    </row>
    <row r="55" spans="1:8">
      <c r="A55" s="18" t="s">
        <v>61</v>
      </c>
      <c r="B55" s="292">
        <f t="shared" si="1"/>
        <v>82</v>
      </c>
      <c r="C55" s="292">
        <v>0</v>
      </c>
      <c r="D55" s="292">
        <v>0</v>
      </c>
      <c r="E55" s="297">
        <v>82</v>
      </c>
      <c r="F55" s="298">
        <f t="shared" si="2"/>
        <v>0</v>
      </c>
      <c r="G55" s="292">
        <v>0</v>
      </c>
      <c r="H55" s="292">
        <v>0</v>
      </c>
    </row>
  </sheetData>
  <mergeCells count="4">
    <mergeCell ref="A1:H1"/>
    <mergeCell ref="A2:A3"/>
    <mergeCell ref="B2:E2"/>
    <mergeCell ref="F2:H2"/>
  </mergeCells>
  <pageMargins left="0.7" right="0.7" top="0.75" bottom="0.75" header="0.3" footer="0.3"/>
  <pageSetup scale="7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FFFF00"/>
    <pageSetUpPr fitToPage="1"/>
  </sheetPr>
  <dimension ref="A1"/>
  <sheetViews>
    <sheetView workbookViewId="0">
      <selection activeCell="D11" sqref="D11"/>
    </sheetView>
  </sheetViews>
  <sheetFormatPr defaultRowHeight="15"/>
  <sheetData/>
  <pageMargins left="0.7" right="0.7" top="0.75" bottom="0.75" header="0.3" footer="0.3"/>
  <pageSetup orientation="landscape"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00B050"/>
    <pageSetUpPr fitToPage="1"/>
  </sheetPr>
  <dimension ref="A1"/>
  <sheetViews>
    <sheetView workbookViewId="0"/>
  </sheetViews>
  <sheetFormatPr defaultRowHeight="15"/>
  <sheetData/>
  <pageMargins left="0.7" right="0.7" top="0.75" bottom="0.75" header="0.3" footer="0.3"/>
  <pageSetup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pageSetUpPr fitToPage="1"/>
  </sheetPr>
  <dimension ref="A1:E60"/>
  <sheetViews>
    <sheetView workbookViewId="0">
      <selection sqref="A1:D1"/>
    </sheetView>
  </sheetViews>
  <sheetFormatPr defaultColWidth="8.85546875" defaultRowHeight="14.25"/>
  <cols>
    <col min="1" max="1" width="21.85546875" style="4" customWidth="1"/>
    <col min="2" max="2" width="18.42578125" style="47" customWidth="1"/>
    <col min="3" max="3" width="19.5703125" style="4" customWidth="1"/>
    <col min="4" max="4" width="20.42578125" style="4" customWidth="1"/>
    <col min="5" max="16384" width="8.85546875" style="4"/>
  </cols>
  <sheetData>
    <row r="1" spans="1:5" ht="15">
      <c r="A1" s="534" t="s">
        <v>90</v>
      </c>
      <c r="B1" s="519"/>
      <c r="C1" s="535"/>
      <c r="D1" s="535"/>
    </row>
    <row r="2" spans="1:5" ht="15">
      <c r="A2" s="1"/>
      <c r="B2" s="583" t="s">
        <v>9</v>
      </c>
      <c r="C2" s="572"/>
      <c r="D2" s="572"/>
      <c r="E2" s="134"/>
    </row>
    <row r="3" spans="1:5" ht="29.25">
      <c r="A3" s="9" t="s">
        <v>10</v>
      </c>
      <c r="B3" s="45" t="s">
        <v>1</v>
      </c>
      <c r="C3" s="43" t="s">
        <v>208</v>
      </c>
      <c r="D3" s="43" t="s">
        <v>217</v>
      </c>
    </row>
    <row r="4" spans="1:5">
      <c r="A4" s="9"/>
      <c r="B4" s="46"/>
      <c r="C4" s="44"/>
      <c r="D4" s="41"/>
    </row>
    <row r="5" spans="1:5">
      <c r="A5" s="11" t="s">
        <v>77</v>
      </c>
      <c r="B5" s="56">
        <f>IF(SUM(B6:B56)='MOE SSP Assistance'!B5+'MOE SSP Non-Assistance'!B5,SUM(B6:B56),"ERROR")</f>
        <v>1221931852</v>
      </c>
      <c r="C5" s="59">
        <f>SUM(C6:C56)</f>
        <v>206858264</v>
      </c>
      <c r="D5" s="56">
        <f>SUM(D6:D56)</f>
        <v>1015073588</v>
      </c>
    </row>
    <row r="6" spans="1:5">
      <c r="A6" s="12" t="s">
        <v>11</v>
      </c>
      <c r="B6" s="122">
        <v>42938154</v>
      </c>
      <c r="C6" s="135">
        <v>0</v>
      </c>
      <c r="D6" s="135">
        <v>42938154</v>
      </c>
    </row>
    <row r="7" spans="1:5">
      <c r="A7" s="12" t="s">
        <v>12</v>
      </c>
      <c r="B7" s="122">
        <v>0</v>
      </c>
      <c r="C7" s="135">
        <v>0</v>
      </c>
      <c r="D7" s="135">
        <v>0</v>
      </c>
    </row>
    <row r="8" spans="1:5">
      <c r="A8" s="12" t="s">
        <v>13</v>
      </c>
      <c r="B8" s="122">
        <v>0</v>
      </c>
      <c r="C8" s="135">
        <v>0</v>
      </c>
      <c r="D8" s="135">
        <v>0</v>
      </c>
    </row>
    <row r="9" spans="1:5">
      <c r="A9" s="12" t="s">
        <v>14</v>
      </c>
      <c r="B9" s="122">
        <v>0</v>
      </c>
      <c r="C9" s="135">
        <v>0</v>
      </c>
      <c r="D9" s="135">
        <v>0</v>
      </c>
    </row>
    <row r="10" spans="1:5">
      <c r="A10" s="12" t="s">
        <v>15</v>
      </c>
      <c r="B10" s="122">
        <v>67936768</v>
      </c>
      <c r="C10" s="135">
        <v>23601251</v>
      </c>
      <c r="D10" s="135">
        <v>44335517</v>
      </c>
    </row>
    <row r="11" spans="1:5">
      <c r="A11" s="12" t="s">
        <v>16</v>
      </c>
      <c r="B11" s="122">
        <v>0</v>
      </c>
      <c r="C11" s="135">
        <v>0</v>
      </c>
      <c r="D11" s="135">
        <v>0</v>
      </c>
    </row>
    <row r="12" spans="1:5">
      <c r="A12" s="12" t="s">
        <v>17</v>
      </c>
      <c r="B12" s="122">
        <v>101495264</v>
      </c>
      <c r="C12" s="135">
        <v>0</v>
      </c>
      <c r="D12" s="135">
        <v>101495264</v>
      </c>
    </row>
    <row r="13" spans="1:5">
      <c r="A13" s="12" t="s">
        <v>18</v>
      </c>
      <c r="B13" s="122">
        <v>1482061</v>
      </c>
      <c r="C13" s="135">
        <v>1482061</v>
      </c>
      <c r="D13" s="135">
        <v>0</v>
      </c>
    </row>
    <row r="14" spans="1:5">
      <c r="A14" s="12" t="s">
        <v>19</v>
      </c>
      <c r="B14" s="122">
        <v>0</v>
      </c>
      <c r="C14" s="135">
        <v>0</v>
      </c>
      <c r="D14" s="135">
        <v>0</v>
      </c>
    </row>
    <row r="15" spans="1:5">
      <c r="A15" s="12" t="s">
        <v>20</v>
      </c>
      <c r="B15" s="122">
        <v>0</v>
      </c>
      <c r="C15" s="135">
        <v>0</v>
      </c>
      <c r="D15" s="135">
        <v>0</v>
      </c>
    </row>
    <row r="16" spans="1:5">
      <c r="A16" s="12" t="s">
        <v>21</v>
      </c>
      <c r="B16" s="122">
        <v>0</v>
      </c>
      <c r="C16" s="135">
        <v>0</v>
      </c>
      <c r="D16" s="135">
        <v>0</v>
      </c>
    </row>
    <row r="17" spans="1:4">
      <c r="A17" s="12" t="s">
        <v>22</v>
      </c>
      <c r="B17" s="122">
        <v>3787616</v>
      </c>
      <c r="C17" s="135">
        <v>2086802</v>
      </c>
      <c r="D17" s="135">
        <v>1700814</v>
      </c>
    </row>
    <row r="18" spans="1:4">
      <c r="A18" s="12" t="s">
        <v>23</v>
      </c>
      <c r="B18" s="122">
        <v>0</v>
      </c>
      <c r="C18" s="135">
        <v>0</v>
      </c>
      <c r="D18" s="135">
        <v>0</v>
      </c>
    </row>
    <row r="19" spans="1:4">
      <c r="A19" s="12" t="s">
        <v>24</v>
      </c>
      <c r="B19" s="122">
        <v>0</v>
      </c>
      <c r="C19" s="135">
        <v>0</v>
      </c>
      <c r="D19" s="135">
        <v>0</v>
      </c>
    </row>
    <row r="20" spans="1:4">
      <c r="A20" s="12" t="s">
        <v>25</v>
      </c>
      <c r="B20" s="122">
        <v>125997321</v>
      </c>
      <c r="C20" s="135">
        <v>0</v>
      </c>
      <c r="D20" s="135">
        <v>125997321</v>
      </c>
    </row>
    <row r="21" spans="1:4">
      <c r="A21" s="12" t="s">
        <v>26</v>
      </c>
      <c r="B21" s="122">
        <v>41171631</v>
      </c>
      <c r="C21" s="135">
        <v>15178266</v>
      </c>
      <c r="D21" s="135">
        <v>25993365</v>
      </c>
    </row>
    <row r="22" spans="1:4">
      <c r="A22" s="12" t="s">
        <v>27</v>
      </c>
      <c r="B22" s="122">
        <v>997701</v>
      </c>
      <c r="C22" s="135">
        <v>0</v>
      </c>
      <c r="D22" s="135">
        <v>997701</v>
      </c>
    </row>
    <row r="23" spans="1:4">
      <c r="A23" s="12" t="s">
        <v>28</v>
      </c>
      <c r="B23" s="122">
        <v>15296147</v>
      </c>
      <c r="C23" s="135">
        <v>13877957</v>
      </c>
      <c r="D23" s="135">
        <v>1418190</v>
      </c>
    </row>
    <row r="24" spans="1:4">
      <c r="A24" s="12" t="s">
        <v>29</v>
      </c>
      <c r="B24" s="122">
        <v>60068997</v>
      </c>
      <c r="C24" s="135">
        <v>0</v>
      </c>
      <c r="D24" s="135">
        <v>60068997</v>
      </c>
    </row>
    <row r="25" spans="1:4">
      <c r="A25" s="12" t="s">
        <v>30</v>
      </c>
      <c r="B25" s="122">
        <v>30715730</v>
      </c>
      <c r="C25" s="135">
        <v>23894201</v>
      </c>
      <c r="D25" s="135">
        <v>6821529</v>
      </c>
    </row>
    <row r="26" spans="1:4">
      <c r="A26" s="12" t="s">
        <v>31</v>
      </c>
      <c r="B26" s="122">
        <v>63841</v>
      </c>
      <c r="C26" s="135">
        <v>63841</v>
      </c>
      <c r="D26" s="135">
        <v>0</v>
      </c>
    </row>
    <row r="27" spans="1:4">
      <c r="A27" s="12" t="s">
        <v>32</v>
      </c>
      <c r="B27" s="122">
        <v>1787400</v>
      </c>
      <c r="C27" s="135">
        <v>0</v>
      </c>
      <c r="D27" s="135">
        <v>1787400</v>
      </c>
    </row>
    <row r="28" spans="1:4">
      <c r="A28" s="12" t="s">
        <v>33</v>
      </c>
      <c r="B28" s="122">
        <v>0</v>
      </c>
      <c r="C28" s="135">
        <v>0</v>
      </c>
      <c r="D28" s="135">
        <v>0</v>
      </c>
    </row>
    <row r="29" spans="1:4">
      <c r="A29" s="12" t="s">
        <v>34</v>
      </c>
      <c r="B29" s="122">
        <v>0</v>
      </c>
      <c r="C29" s="135">
        <v>0</v>
      </c>
      <c r="D29" s="135">
        <v>0</v>
      </c>
    </row>
    <row r="30" spans="1:4">
      <c r="A30" s="12" t="s">
        <v>35</v>
      </c>
      <c r="B30" s="122">
        <v>0</v>
      </c>
      <c r="C30" s="135">
        <v>0</v>
      </c>
      <c r="D30" s="135">
        <v>0</v>
      </c>
    </row>
    <row r="31" spans="1:4">
      <c r="A31" s="12" t="s">
        <v>36</v>
      </c>
      <c r="B31" s="122">
        <v>21475289</v>
      </c>
      <c r="C31" s="135">
        <v>7168200</v>
      </c>
      <c r="D31" s="135">
        <v>14307089</v>
      </c>
    </row>
    <row r="32" spans="1:4">
      <c r="A32" s="12" t="s">
        <v>37</v>
      </c>
      <c r="B32" s="122">
        <v>0</v>
      </c>
      <c r="C32" s="135">
        <v>0</v>
      </c>
      <c r="D32" s="135">
        <v>0</v>
      </c>
    </row>
    <row r="33" spans="1:4">
      <c r="A33" s="12" t="s">
        <v>38</v>
      </c>
      <c r="B33" s="122">
        <v>37408603</v>
      </c>
      <c r="C33" s="135">
        <v>2480158</v>
      </c>
      <c r="D33" s="135">
        <v>34928445</v>
      </c>
    </row>
    <row r="34" spans="1:4">
      <c r="A34" s="12" t="s">
        <v>39</v>
      </c>
      <c r="B34" s="122">
        <v>0</v>
      </c>
      <c r="C34" s="135">
        <v>0</v>
      </c>
      <c r="D34" s="135">
        <v>0</v>
      </c>
    </row>
    <row r="35" spans="1:4">
      <c r="A35" s="12" t="s">
        <v>40</v>
      </c>
      <c r="B35" s="122">
        <v>8879578</v>
      </c>
      <c r="C35" s="135">
        <v>6054019</v>
      </c>
      <c r="D35" s="135">
        <v>2825559</v>
      </c>
    </row>
    <row r="36" spans="1:4">
      <c r="A36" s="12" t="s">
        <v>41</v>
      </c>
      <c r="B36" s="122">
        <v>448895305</v>
      </c>
      <c r="C36" s="135">
        <v>0</v>
      </c>
      <c r="D36" s="135">
        <v>448895305</v>
      </c>
    </row>
    <row r="37" spans="1:4">
      <c r="A37" s="12" t="s">
        <v>42</v>
      </c>
      <c r="B37" s="122">
        <v>0</v>
      </c>
      <c r="C37" s="135">
        <v>0</v>
      </c>
      <c r="D37" s="135">
        <v>0</v>
      </c>
    </row>
    <row r="38" spans="1:4">
      <c r="A38" s="12" t="s">
        <v>43</v>
      </c>
      <c r="B38" s="122">
        <v>101983998</v>
      </c>
      <c r="C38" s="135">
        <v>101983998</v>
      </c>
      <c r="D38" s="135">
        <v>0</v>
      </c>
    </row>
    <row r="39" spans="1:4">
      <c r="A39" s="12" t="s">
        <v>44</v>
      </c>
      <c r="B39" s="122">
        <v>0</v>
      </c>
      <c r="C39" s="135">
        <v>0</v>
      </c>
      <c r="D39" s="135">
        <v>0</v>
      </c>
    </row>
    <row r="40" spans="1:4">
      <c r="A40" s="12" t="s">
        <v>45</v>
      </c>
      <c r="B40" s="122">
        <v>0</v>
      </c>
      <c r="C40" s="135">
        <v>0</v>
      </c>
      <c r="D40" s="135">
        <v>0</v>
      </c>
    </row>
    <row r="41" spans="1:4">
      <c r="A41" s="12" t="s">
        <v>46</v>
      </c>
      <c r="B41" s="122">
        <v>50793818</v>
      </c>
      <c r="C41" s="135">
        <v>0</v>
      </c>
      <c r="D41" s="135">
        <v>50793818</v>
      </c>
    </row>
    <row r="42" spans="1:4">
      <c r="A42" s="12" t="s">
        <v>47</v>
      </c>
      <c r="B42" s="122">
        <v>0</v>
      </c>
      <c r="C42" s="135">
        <v>0</v>
      </c>
      <c r="D42" s="135">
        <v>0</v>
      </c>
    </row>
    <row r="43" spans="1:4">
      <c r="A43" s="12" t="s">
        <v>48</v>
      </c>
      <c r="B43" s="122">
        <v>10086486</v>
      </c>
      <c r="C43" s="135">
        <v>5512817</v>
      </c>
      <c r="D43" s="135">
        <v>4573669</v>
      </c>
    </row>
    <row r="44" spans="1:4">
      <c r="A44" s="12" t="s">
        <v>49</v>
      </c>
      <c r="B44" s="122">
        <v>0</v>
      </c>
      <c r="C44" s="135">
        <v>0</v>
      </c>
      <c r="D44" s="135">
        <v>0</v>
      </c>
    </row>
    <row r="45" spans="1:4">
      <c r="A45" s="12" t="s">
        <v>50</v>
      </c>
      <c r="B45" s="122">
        <v>30189817</v>
      </c>
      <c r="C45" s="135">
        <v>0</v>
      </c>
      <c r="D45" s="135">
        <v>30189817</v>
      </c>
    </row>
    <row r="46" spans="1:4">
      <c r="A46" s="12" t="s">
        <v>51</v>
      </c>
      <c r="B46" s="122">
        <v>0</v>
      </c>
      <c r="C46" s="135">
        <v>0</v>
      </c>
      <c r="D46" s="135">
        <v>0</v>
      </c>
    </row>
    <row r="47" spans="1:4">
      <c r="A47" s="12" t="s">
        <v>52</v>
      </c>
      <c r="B47" s="122">
        <v>0</v>
      </c>
      <c r="C47" s="135">
        <v>0</v>
      </c>
      <c r="D47" s="135">
        <v>0</v>
      </c>
    </row>
    <row r="48" spans="1:4">
      <c r="A48" s="12" t="s">
        <v>53</v>
      </c>
      <c r="B48" s="122">
        <v>0</v>
      </c>
      <c r="C48" s="135">
        <v>0</v>
      </c>
      <c r="D48" s="135">
        <v>0</v>
      </c>
    </row>
    <row r="49" spans="1:4">
      <c r="A49" s="12" t="s">
        <v>54</v>
      </c>
      <c r="B49" s="122">
        <v>0</v>
      </c>
      <c r="C49" s="135">
        <v>0</v>
      </c>
      <c r="D49" s="135">
        <v>0</v>
      </c>
    </row>
    <row r="50" spans="1:4">
      <c r="A50" s="12" t="s">
        <v>55</v>
      </c>
      <c r="B50" s="122">
        <v>0</v>
      </c>
      <c r="C50" s="135">
        <v>0</v>
      </c>
      <c r="D50" s="135">
        <v>0</v>
      </c>
    </row>
    <row r="51" spans="1:4">
      <c r="A51" s="12" t="s">
        <v>56</v>
      </c>
      <c r="B51" s="122">
        <v>16167363</v>
      </c>
      <c r="C51" s="135">
        <v>1161729</v>
      </c>
      <c r="D51" s="135">
        <v>15005634</v>
      </c>
    </row>
    <row r="52" spans="1:4">
      <c r="A52" s="12" t="s">
        <v>57</v>
      </c>
      <c r="B52" s="122">
        <v>1550969</v>
      </c>
      <c r="C52" s="135">
        <v>1550969</v>
      </c>
      <c r="D52" s="135">
        <v>0</v>
      </c>
    </row>
    <row r="53" spans="1:4">
      <c r="A53" s="12" t="s">
        <v>58</v>
      </c>
      <c r="B53" s="122">
        <v>761995</v>
      </c>
      <c r="C53" s="135">
        <v>761995</v>
      </c>
      <c r="D53" s="135">
        <v>0</v>
      </c>
    </row>
    <row r="54" spans="1:4">
      <c r="A54" s="12" t="s">
        <v>59</v>
      </c>
      <c r="B54" s="122">
        <v>0</v>
      </c>
      <c r="C54" s="135">
        <v>0</v>
      </c>
      <c r="D54" s="135">
        <v>0</v>
      </c>
    </row>
    <row r="55" spans="1:4">
      <c r="A55" s="12" t="s">
        <v>60</v>
      </c>
      <c r="B55" s="122">
        <v>0</v>
      </c>
      <c r="C55" s="135">
        <v>0</v>
      </c>
      <c r="D55" s="135">
        <v>0</v>
      </c>
    </row>
    <row r="56" spans="1:4">
      <c r="A56" s="12" t="s">
        <v>61</v>
      </c>
      <c r="B56" s="122">
        <v>0</v>
      </c>
      <c r="C56" s="135">
        <v>0</v>
      </c>
      <c r="D56" s="135">
        <v>0</v>
      </c>
    </row>
    <row r="58" spans="1:4">
      <c r="A58" s="10"/>
      <c r="B58" s="10"/>
    </row>
    <row r="59" spans="1:4">
      <c r="A59" s="10"/>
      <c r="B59" s="10"/>
    </row>
    <row r="60" spans="1:4">
      <c r="A60" s="10"/>
      <c r="B60" s="10"/>
    </row>
  </sheetData>
  <mergeCells count="2">
    <mergeCell ref="A1:D1"/>
    <mergeCell ref="B2:D2"/>
  </mergeCells>
  <phoneticPr fontId="12" type="noConversion"/>
  <pageMargins left="0.7" right="0.7" top="0.75" bottom="0.75" header="0.3" footer="0.3"/>
  <pageSetup scale="86" orientation="portrait" r:id="rId1"/>
  <extLst>
    <ext xmlns:mx="http://schemas.microsoft.com/office/mac/excel/2008/main" uri="http://schemas.microsoft.com/office/mac/excel/2008/main">
      <mx:PLV Mode="0" OnePage="0" WScale="0"/>
    </ext>
  </extLst>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pageSetUpPr fitToPage="1"/>
  </sheetPr>
  <dimension ref="A1:F58"/>
  <sheetViews>
    <sheetView workbookViewId="0">
      <selection sqref="A1:F1"/>
    </sheetView>
  </sheetViews>
  <sheetFormatPr defaultColWidth="8.85546875" defaultRowHeight="14.25"/>
  <cols>
    <col min="1" max="1" width="21.140625" style="16" customWidth="1"/>
    <col min="2" max="2" width="15.42578125" style="4" bestFit="1" customWidth="1"/>
    <col min="3" max="3" width="13.42578125" style="4" customWidth="1"/>
    <col min="4" max="4" width="15.85546875" style="4" customWidth="1"/>
    <col min="5" max="5" width="16.140625" style="4" customWidth="1"/>
    <col min="6" max="6" width="11.42578125" style="4" customWidth="1"/>
    <col min="7" max="16384" width="8.85546875" style="4"/>
  </cols>
  <sheetData>
    <row r="1" spans="1:6">
      <c r="A1" s="547" t="s">
        <v>91</v>
      </c>
      <c r="B1" s="548"/>
      <c r="C1" s="548"/>
      <c r="D1" s="548"/>
      <c r="E1" s="548"/>
      <c r="F1" s="531"/>
    </row>
    <row r="2" spans="1:6">
      <c r="A2" s="537" t="s">
        <v>10</v>
      </c>
      <c r="B2" s="8"/>
      <c r="C2" s="8"/>
      <c r="D2" s="8"/>
      <c r="E2" s="8"/>
      <c r="F2" s="37"/>
    </row>
    <row r="3" spans="1:6" ht="39">
      <c r="A3" s="537"/>
      <c r="B3" s="8" t="s">
        <v>74</v>
      </c>
      <c r="C3" s="8" t="s">
        <v>62</v>
      </c>
      <c r="D3" s="8" t="s">
        <v>63</v>
      </c>
      <c r="E3" s="8" t="s">
        <v>75</v>
      </c>
      <c r="F3" s="37" t="s">
        <v>76</v>
      </c>
    </row>
    <row r="4" spans="1:6">
      <c r="A4" s="537"/>
      <c r="B4" s="8"/>
      <c r="C4" s="8"/>
      <c r="D4" s="8"/>
      <c r="E4" s="8"/>
      <c r="F4" s="52"/>
    </row>
    <row r="5" spans="1:6" s="6" customFormat="1">
      <c r="A5" s="15" t="s">
        <v>77</v>
      </c>
      <c r="B5" s="124">
        <f>SUM(B6:B56)</f>
        <v>206858264</v>
      </c>
      <c r="C5" s="124">
        <f>SUM(C6:C56)</f>
        <v>68883867</v>
      </c>
      <c r="D5" s="124">
        <f>SUM(D6:D56)</f>
        <v>130488717</v>
      </c>
      <c r="E5" s="124">
        <f>SUM(E6:E56)</f>
        <v>7485680</v>
      </c>
      <c r="F5" s="60"/>
    </row>
    <row r="6" spans="1:6">
      <c r="A6" s="22" t="s">
        <v>11</v>
      </c>
      <c r="B6" s="123">
        <f>SUM(C6:E6)</f>
        <v>0</v>
      </c>
      <c r="C6" s="123">
        <v>0</v>
      </c>
      <c r="D6" s="123">
        <v>0</v>
      </c>
      <c r="E6" s="123">
        <v>0</v>
      </c>
      <c r="F6" s="60"/>
    </row>
    <row r="7" spans="1:6">
      <c r="A7" s="18" t="s">
        <v>12</v>
      </c>
      <c r="B7" s="123">
        <f t="shared" ref="B7:B56" si="0">SUM(C7:E7)</f>
        <v>0</v>
      </c>
      <c r="C7" s="123">
        <v>0</v>
      </c>
      <c r="D7" s="123">
        <v>0</v>
      </c>
      <c r="E7" s="123">
        <v>0</v>
      </c>
      <c r="F7" s="61"/>
    </row>
    <row r="8" spans="1:6">
      <c r="A8" s="18" t="s">
        <v>13</v>
      </c>
      <c r="B8" s="123">
        <f t="shared" si="0"/>
        <v>0</v>
      </c>
      <c r="C8" s="123">
        <v>0</v>
      </c>
      <c r="D8" s="123">
        <v>0</v>
      </c>
      <c r="E8" s="123">
        <v>0</v>
      </c>
      <c r="F8" s="61"/>
    </row>
    <row r="9" spans="1:6">
      <c r="A9" s="18" t="s">
        <v>14</v>
      </c>
      <c r="B9" s="123">
        <f t="shared" si="0"/>
        <v>0</v>
      </c>
      <c r="C9" s="123">
        <v>0</v>
      </c>
      <c r="D9" s="123">
        <v>0</v>
      </c>
      <c r="E9" s="123">
        <v>0</v>
      </c>
      <c r="F9" s="61"/>
    </row>
    <row r="10" spans="1:6">
      <c r="A10" s="18" t="s">
        <v>15</v>
      </c>
      <c r="B10" s="123">
        <f t="shared" si="0"/>
        <v>23601251</v>
      </c>
      <c r="C10" s="123">
        <v>21191913</v>
      </c>
      <c r="D10" s="123">
        <v>902035</v>
      </c>
      <c r="E10" s="123">
        <v>1507303</v>
      </c>
      <c r="F10" s="61"/>
    </row>
    <row r="11" spans="1:6">
      <c r="A11" s="18" t="s">
        <v>16</v>
      </c>
      <c r="B11" s="123">
        <f t="shared" si="0"/>
        <v>0</v>
      </c>
      <c r="C11" s="123">
        <v>0</v>
      </c>
      <c r="D11" s="123">
        <v>0</v>
      </c>
      <c r="E11" s="123">
        <v>0</v>
      </c>
      <c r="F11" s="61"/>
    </row>
    <row r="12" spans="1:6">
      <c r="A12" s="18" t="s">
        <v>17</v>
      </c>
      <c r="B12" s="123">
        <f t="shared" si="0"/>
        <v>0</v>
      </c>
      <c r="C12" s="123">
        <v>0</v>
      </c>
      <c r="D12" s="123">
        <v>0</v>
      </c>
      <c r="E12" s="123">
        <v>0</v>
      </c>
      <c r="F12" s="61"/>
    </row>
    <row r="13" spans="1:6">
      <c r="A13" s="18" t="s">
        <v>18</v>
      </c>
      <c r="B13" s="123">
        <f t="shared" si="0"/>
        <v>1482061</v>
      </c>
      <c r="C13" s="123">
        <v>1482061</v>
      </c>
      <c r="D13" s="123">
        <v>0</v>
      </c>
      <c r="E13" s="123">
        <v>0</v>
      </c>
      <c r="F13" s="61"/>
    </row>
    <row r="14" spans="1:6">
      <c r="A14" s="18" t="s">
        <v>19</v>
      </c>
      <c r="B14" s="123">
        <f t="shared" si="0"/>
        <v>0</v>
      </c>
      <c r="C14" s="123">
        <v>0</v>
      </c>
      <c r="D14" s="123">
        <v>0</v>
      </c>
      <c r="E14" s="123">
        <v>0</v>
      </c>
      <c r="F14" s="61"/>
    </row>
    <row r="15" spans="1:6">
      <c r="A15" s="18" t="s">
        <v>20</v>
      </c>
      <c r="B15" s="123">
        <f t="shared" si="0"/>
        <v>0</v>
      </c>
      <c r="C15" s="123">
        <v>0</v>
      </c>
      <c r="D15" s="123">
        <v>0</v>
      </c>
      <c r="E15" s="123">
        <v>0</v>
      </c>
      <c r="F15" s="61"/>
    </row>
    <row r="16" spans="1:6">
      <c r="A16" s="18" t="s">
        <v>21</v>
      </c>
      <c r="B16" s="123">
        <f t="shared" si="0"/>
        <v>0</v>
      </c>
      <c r="C16" s="123">
        <v>0</v>
      </c>
      <c r="D16" s="123">
        <v>0</v>
      </c>
      <c r="E16" s="123">
        <v>0</v>
      </c>
      <c r="F16" s="61"/>
    </row>
    <row r="17" spans="1:6">
      <c r="A17" s="18" t="s">
        <v>22</v>
      </c>
      <c r="B17" s="123">
        <f t="shared" si="0"/>
        <v>2086802</v>
      </c>
      <c r="C17" s="123">
        <v>1997508</v>
      </c>
      <c r="D17" s="123">
        <v>0</v>
      </c>
      <c r="E17" s="123">
        <v>89294</v>
      </c>
      <c r="F17" s="61"/>
    </row>
    <row r="18" spans="1:6">
      <c r="A18" s="18" t="s">
        <v>23</v>
      </c>
      <c r="B18" s="123">
        <f t="shared" si="0"/>
        <v>0</v>
      </c>
      <c r="C18" s="123">
        <v>0</v>
      </c>
      <c r="D18" s="123">
        <v>0</v>
      </c>
      <c r="E18" s="123">
        <v>0</v>
      </c>
      <c r="F18" s="61"/>
    </row>
    <row r="19" spans="1:6">
      <c r="A19" s="18" t="s">
        <v>24</v>
      </c>
      <c r="B19" s="123">
        <f t="shared" si="0"/>
        <v>0</v>
      </c>
      <c r="C19" s="123">
        <v>0</v>
      </c>
      <c r="D19" s="123">
        <v>0</v>
      </c>
      <c r="E19" s="123">
        <v>0</v>
      </c>
      <c r="F19" s="61"/>
    </row>
    <row r="20" spans="1:6">
      <c r="A20" s="18" t="s">
        <v>25</v>
      </c>
      <c r="B20" s="123">
        <f t="shared" si="0"/>
        <v>0</v>
      </c>
      <c r="C20" s="123">
        <v>0</v>
      </c>
      <c r="D20" s="123">
        <v>0</v>
      </c>
      <c r="E20" s="123">
        <v>0</v>
      </c>
      <c r="F20" s="61"/>
    </row>
    <row r="21" spans="1:6">
      <c r="A21" s="18" t="s">
        <v>26</v>
      </c>
      <c r="B21" s="123">
        <f t="shared" si="0"/>
        <v>15178266</v>
      </c>
      <c r="C21" s="123">
        <v>0</v>
      </c>
      <c r="D21" s="123">
        <v>11341764</v>
      </c>
      <c r="E21" s="123">
        <v>3836502</v>
      </c>
      <c r="F21" s="61"/>
    </row>
    <row r="22" spans="1:6">
      <c r="A22" s="18" t="s">
        <v>27</v>
      </c>
      <c r="B22" s="123">
        <f t="shared" si="0"/>
        <v>0</v>
      </c>
      <c r="C22" s="123">
        <v>0</v>
      </c>
      <c r="D22" s="123">
        <v>0</v>
      </c>
      <c r="E22" s="123">
        <v>0</v>
      </c>
      <c r="F22" s="61"/>
    </row>
    <row r="23" spans="1:6">
      <c r="A23" s="18" t="s">
        <v>28</v>
      </c>
      <c r="B23" s="123">
        <f t="shared" si="0"/>
        <v>13877957</v>
      </c>
      <c r="C23" s="123">
        <v>0</v>
      </c>
      <c r="D23" s="123">
        <v>13877957</v>
      </c>
      <c r="E23" s="123">
        <v>0</v>
      </c>
      <c r="F23" s="61"/>
    </row>
    <row r="24" spans="1:6">
      <c r="A24" s="18" t="s">
        <v>29</v>
      </c>
      <c r="B24" s="123">
        <f t="shared" si="0"/>
        <v>0</v>
      </c>
      <c r="C24" s="123">
        <v>0</v>
      </c>
      <c r="D24" s="123">
        <v>0</v>
      </c>
      <c r="E24" s="123">
        <v>0</v>
      </c>
      <c r="F24" s="61"/>
    </row>
    <row r="25" spans="1:6">
      <c r="A25" s="18" t="s">
        <v>30</v>
      </c>
      <c r="B25" s="123">
        <f t="shared" si="0"/>
        <v>23894201</v>
      </c>
      <c r="C25" s="123">
        <v>21009626</v>
      </c>
      <c r="D25" s="123">
        <v>831994</v>
      </c>
      <c r="E25" s="123">
        <v>2052581</v>
      </c>
      <c r="F25" s="61"/>
    </row>
    <row r="26" spans="1:6">
      <c r="A26" s="18" t="s">
        <v>31</v>
      </c>
      <c r="B26" s="123">
        <f t="shared" si="0"/>
        <v>63841</v>
      </c>
      <c r="C26" s="123">
        <v>63841</v>
      </c>
      <c r="D26" s="123">
        <v>0</v>
      </c>
      <c r="E26" s="123">
        <v>0</v>
      </c>
      <c r="F26" s="61"/>
    </row>
    <row r="27" spans="1:6">
      <c r="A27" s="18" t="s">
        <v>32</v>
      </c>
      <c r="B27" s="123">
        <f t="shared" si="0"/>
        <v>0</v>
      </c>
      <c r="C27" s="123">
        <v>0</v>
      </c>
      <c r="D27" s="123">
        <v>0</v>
      </c>
      <c r="E27" s="123">
        <v>0</v>
      </c>
      <c r="F27" s="61"/>
    </row>
    <row r="28" spans="1:6">
      <c r="A28" s="18" t="s">
        <v>33</v>
      </c>
      <c r="B28" s="123">
        <f t="shared" si="0"/>
        <v>0</v>
      </c>
      <c r="C28" s="123">
        <v>0</v>
      </c>
      <c r="D28" s="123">
        <v>0</v>
      </c>
      <c r="E28" s="123">
        <v>0</v>
      </c>
      <c r="F28" s="61"/>
    </row>
    <row r="29" spans="1:6">
      <c r="A29" s="18" t="s">
        <v>34</v>
      </c>
      <c r="B29" s="123">
        <f t="shared" si="0"/>
        <v>0</v>
      </c>
      <c r="C29" s="123">
        <v>0</v>
      </c>
      <c r="D29" s="123">
        <v>0</v>
      </c>
      <c r="E29" s="123">
        <v>0</v>
      </c>
      <c r="F29" s="61"/>
    </row>
    <row r="30" spans="1:6">
      <c r="A30" s="18" t="s">
        <v>35</v>
      </c>
      <c r="B30" s="123">
        <f t="shared" si="0"/>
        <v>0</v>
      </c>
      <c r="C30" s="123">
        <v>0</v>
      </c>
      <c r="D30" s="123">
        <v>0</v>
      </c>
      <c r="E30" s="123">
        <v>0</v>
      </c>
      <c r="F30" s="61"/>
    </row>
    <row r="31" spans="1:6">
      <c r="A31" s="18" t="s">
        <v>36</v>
      </c>
      <c r="B31" s="123">
        <f t="shared" si="0"/>
        <v>7168200</v>
      </c>
      <c r="C31" s="123">
        <v>7168200</v>
      </c>
      <c r="D31" s="123">
        <v>0</v>
      </c>
      <c r="E31" s="123">
        <v>0</v>
      </c>
      <c r="F31" s="61"/>
    </row>
    <row r="32" spans="1:6">
      <c r="A32" s="18" t="s">
        <v>37</v>
      </c>
      <c r="B32" s="123">
        <f t="shared" si="0"/>
        <v>0</v>
      </c>
      <c r="C32" s="123">
        <v>0</v>
      </c>
      <c r="D32" s="123">
        <v>0</v>
      </c>
      <c r="E32" s="123">
        <v>0</v>
      </c>
      <c r="F32" s="61"/>
    </row>
    <row r="33" spans="1:6">
      <c r="A33" s="18" t="s">
        <v>38</v>
      </c>
      <c r="B33" s="123">
        <f t="shared" si="0"/>
        <v>2480158</v>
      </c>
      <c r="C33" s="123">
        <v>2480158</v>
      </c>
      <c r="D33" s="123">
        <v>0</v>
      </c>
      <c r="E33" s="123">
        <v>0</v>
      </c>
      <c r="F33" s="61"/>
    </row>
    <row r="34" spans="1:6">
      <c r="A34" s="18" t="s">
        <v>39</v>
      </c>
      <c r="B34" s="123">
        <f t="shared" si="0"/>
        <v>0</v>
      </c>
      <c r="C34" s="123">
        <v>0</v>
      </c>
      <c r="D34" s="123">
        <v>0</v>
      </c>
      <c r="E34" s="123">
        <v>0</v>
      </c>
      <c r="F34" s="61"/>
    </row>
    <row r="35" spans="1:6">
      <c r="A35" s="18" t="s">
        <v>40</v>
      </c>
      <c r="B35" s="123">
        <f t="shared" si="0"/>
        <v>6054019</v>
      </c>
      <c r="C35" s="123">
        <v>6054019</v>
      </c>
      <c r="D35" s="123">
        <v>0</v>
      </c>
      <c r="E35" s="123">
        <v>0</v>
      </c>
      <c r="F35" s="61"/>
    </row>
    <row r="36" spans="1:6">
      <c r="A36" s="18" t="s">
        <v>41</v>
      </c>
      <c r="B36" s="123">
        <f t="shared" si="0"/>
        <v>0</v>
      </c>
      <c r="C36" s="123">
        <v>0</v>
      </c>
      <c r="D36" s="123">
        <v>0</v>
      </c>
      <c r="E36" s="123">
        <v>0</v>
      </c>
      <c r="F36" s="61"/>
    </row>
    <row r="37" spans="1:6">
      <c r="A37" s="18" t="s">
        <v>42</v>
      </c>
      <c r="B37" s="123">
        <f t="shared" si="0"/>
        <v>0</v>
      </c>
      <c r="C37" s="123">
        <v>0</v>
      </c>
      <c r="D37" s="123">
        <v>0</v>
      </c>
      <c r="E37" s="123">
        <v>0</v>
      </c>
      <c r="F37" s="61"/>
    </row>
    <row r="38" spans="1:6">
      <c r="A38" s="18" t="s">
        <v>43</v>
      </c>
      <c r="B38" s="123">
        <f t="shared" si="0"/>
        <v>101983998</v>
      </c>
      <c r="C38" s="123">
        <v>0</v>
      </c>
      <c r="D38" s="123">
        <v>101983998</v>
      </c>
      <c r="E38" s="123">
        <v>0</v>
      </c>
      <c r="F38" s="61"/>
    </row>
    <row r="39" spans="1:6">
      <c r="A39" s="18" t="s">
        <v>44</v>
      </c>
      <c r="B39" s="123">
        <f t="shared" si="0"/>
        <v>0</v>
      </c>
      <c r="C39" s="123">
        <v>0</v>
      </c>
      <c r="D39" s="123">
        <v>0</v>
      </c>
      <c r="E39" s="123">
        <v>0</v>
      </c>
      <c r="F39" s="61"/>
    </row>
    <row r="40" spans="1:6">
      <c r="A40" s="18" t="s">
        <v>45</v>
      </c>
      <c r="B40" s="123">
        <f t="shared" si="0"/>
        <v>0</v>
      </c>
      <c r="C40" s="123">
        <v>0</v>
      </c>
      <c r="D40" s="123">
        <v>0</v>
      </c>
      <c r="E40" s="123">
        <v>0</v>
      </c>
      <c r="F40" s="61"/>
    </row>
    <row r="41" spans="1:6">
      <c r="A41" s="18" t="s">
        <v>46</v>
      </c>
      <c r="B41" s="123">
        <f t="shared" si="0"/>
        <v>0</v>
      </c>
      <c r="C41" s="123">
        <v>0</v>
      </c>
      <c r="D41" s="123">
        <v>0</v>
      </c>
      <c r="E41" s="123">
        <v>0</v>
      </c>
      <c r="F41" s="61"/>
    </row>
    <row r="42" spans="1:6">
      <c r="A42" s="18" t="s">
        <v>47</v>
      </c>
      <c r="B42" s="123">
        <f t="shared" si="0"/>
        <v>0</v>
      </c>
      <c r="C42" s="123">
        <v>0</v>
      </c>
      <c r="D42" s="123">
        <v>0</v>
      </c>
      <c r="E42" s="123">
        <v>0</v>
      </c>
      <c r="F42" s="61"/>
    </row>
    <row r="43" spans="1:6">
      <c r="A43" s="18" t="s">
        <v>48</v>
      </c>
      <c r="B43" s="123">
        <f t="shared" si="0"/>
        <v>5512817</v>
      </c>
      <c r="C43" s="123">
        <v>5512817</v>
      </c>
      <c r="D43" s="123">
        <v>0</v>
      </c>
      <c r="E43" s="123">
        <v>0</v>
      </c>
      <c r="F43" s="61"/>
    </row>
    <row r="44" spans="1:6">
      <c r="A44" s="18" t="s">
        <v>49</v>
      </c>
      <c r="B44" s="123">
        <f t="shared" si="0"/>
        <v>0</v>
      </c>
      <c r="C44" s="123">
        <v>0</v>
      </c>
      <c r="D44" s="123">
        <v>0</v>
      </c>
      <c r="E44" s="123">
        <v>0</v>
      </c>
      <c r="F44" s="61"/>
    </row>
    <row r="45" spans="1:6">
      <c r="A45" s="18" t="s">
        <v>50</v>
      </c>
      <c r="B45" s="123">
        <f t="shared" si="0"/>
        <v>0</v>
      </c>
      <c r="C45" s="123">
        <v>0</v>
      </c>
      <c r="D45" s="123">
        <v>0</v>
      </c>
      <c r="E45" s="123">
        <v>0</v>
      </c>
      <c r="F45" s="61"/>
    </row>
    <row r="46" spans="1:6">
      <c r="A46" s="18" t="s">
        <v>51</v>
      </c>
      <c r="B46" s="123">
        <f t="shared" si="0"/>
        <v>0</v>
      </c>
      <c r="C46" s="123">
        <v>0</v>
      </c>
      <c r="D46" s="123">
        <v>0</v>
      </c>
      <c r="E46" s="123">
        <v>0</v>
      </c>
      <c r="F46" s="61"/>
    </row>
    <row r="47" spans="1:6">
      <c r="A47" s="18" t="s">
        <v>52</v>
      </c>
      <c r="B47" s="123">
        <f t="shared" si="0"/>
        <v>0</v>
      </c>
      <c r="C47" s="123">
        <v>0</v>
      </c>
      <c r="D47" s="123">
        <v>0</v>
      </c>
      <c r="E47" s="123">
        <v>0</v>
      </c>
      <c r="F47" s="61"/>
    </row>
    <row r="48" spans="1:6">
      <c r="A48" s="18" t="s">
        <v>53</v>
      </c>
      <c r="B48" s="123">
        <f t="shared" si="0"/>
        <v>0</v>
      </c>
      <c r="C48" s="123">
        <v>0</v>
      </c>
      <c r="D48" s="123">
        <v>0</v>
      </c>
      <c r="E48" s="123">
        <v>0</v>
      </c>
      <c r="F48" s="61"/>
    </row>
    <row r="49" spans="1:6">
      <c r="A49" s="18" t="s">
        <v>54</v>
      </c>
      <c r="B49" s="123">
        <f t="shared" si="0"/>
        <v>0</v>
      </c>
      <c r="C49" s="123">
        <v>0</v>
      </c>
      <c r="D49" s="123">
        <v>0</v>
      </c>
      <c r="E49" s="123">
        <v>0</v>
      </c>
      <c r="F49" s="61"/>
    </row>
    <row r="50" spans="1:6">
      <c r="A50" s="18" t="s">
        <v>55</v>
      </c>
      <c r="B50" s="123">
        <f t="shared" si="0"/>
        <v>0</v>
      </c>
      <c r="C50" s="123">
        <v>0</v>
      </c>
      <c r="D50" s="123">
        <v>0</v>
      </c>
      <c r="E50" s="123">
        <v>0</v>
      </c>
      <c r="F50" s="61"/>
    </row>
    <row r="51" spans="1:6">
      <c r="A51" s="18" t="s">
        <v>56</v>
      </c>
      <c r="B51" s="123">
        <f t="shared" si="0"/>
        <v>1161729</v>
      </c>
      <c r="C51" s="123">
        <v>1161729</v>
      </c>
      <c r="D51" s="123">
        <v>0</v>
      </c>
      <c r="E51" s="123">
        <v>0</v>
      </c>
      <c r="F51" s="61"/>
    </row>
    <row r="52" spans="1:6">
      <c r="A52" s="18" t="s">
        <v>57</v>
      </c>
      <c r="B52" s="123">
        <f t="shared" si="0"/>
        <v>1550969</v>
      </c>
      <c r="C52" s="123">
        <v>0</v>
      </c>
      <c r="D52" s="123">
        <v>1550969</v>
      </c>
      <c r="E52" s="123">
        <v>0</v>
      </c>
      <c r="F52" s="61"/>
    </row>
    <row r="53" spans="1:6">
      <c r="A53" s="18" t="s">
        <v>58</v>
      </c>
      <c r="B53" s="123">
        <f t="shared" si="0"/>
        <v>761995</v>
      </c>
      <c r="C53" s="123">
        <v>761995</v>
      </c>
      <c r="D53" s="123">
        <v>0</v>
      </c>
      <c r="E53" s="123">
        <v>0</v>
      </c>
      <c r="F53" s="61"/>
    </row>
    <row r="54" spans="1:6">
      <c r="A54" s="18" t="s">
        <v>59</v>
      </c>
      <c r="B54" s="123">
        <f t="shared" si="0"/>
        <v>0</v>
      </c>
      <c r="C54" s="123">
        <v>0</v>
      </c>
      <c r="D54" s="123">
        <v>0</v>
      </c>
      <c r="E54" s="123">
        <v>0</v>
      </c>
      <c r="F54" s="61"/>
    </row>
    <row r="55" spans="1:6">
      <c r="A55" s="18" t="s">
        <v>60</v>
      </c>
      <c r="B55" s="123">
        <f t="shared" si="0"/>
        <v>0</v>
      </c>
      <c r="C55" s="123">
        <v>0</v>
      </c>
      <c r="D55" s="123">
        <v>0</v>
      </c>
      <c r="E55" s="123">
        <v>0</v>
      </c>
      <c r="F55" s="61"/>
    </row>
    <row r="56" spans="1:6">
      <c r="A56" s="18" t="s">
        <v>61</v>
      </c>
      <c r="B56" s="123">
        <f t="shared" si="0"/>
        <v>0</v>
      </c>
      <c r="C56" s="123">
        <v>0</v>
      </c>
      <c r="D56" s="123">
        <v>0</v>
      </c>
      <c r="E56" s="123">
        <v>0</v>
      </c>
      <c r="F56" s="61"/>
    </row>
    <row r="57" spans="1:6">
      <c r="A57" s="17"/>
    </row>
    <row r="58" spans="1:6" s="20" customFormat="1" ht="12">
      <c r="A58" s="21"/>
      <c r="B58" s="19"/>
      <c r="C58" s="19"/>
      <c r="D58" s="19"/>
      <c r="E58" s="19"/>
      <c r="F58" s="19"/>
    </row>
  </sheetData>
  <mergeCells count="2">
    <mergeCell ref="A2:A4"/>
    <mergeCell ref="A1:F1"/>
  </mergeCells>
  <phoneticPr fontId="12" type="noConversion"/>
  <conditionalFormatting sqref="B5:E56">
    <cfRule type="cellIs" dxfId="2" priority="1" operator="lessThan">
      <formula>0</formula>
    </cfRule>
  </conditionalFormatting>
  <pageMargins left="0.7" right="0.7" top="0.75" bottom="0.75" header="0.3" footer="0.3"/>
  <pageSetup scale="83" orientation="portrait" r:id="rId1"/>
  <extLst>
    <ext xmlns:mx="http://schemas.microsoft.com/office/mac/excel/2008/main" uri="http://schemas.microsoft.com/office/mac/excel/2008/main">
      <mx:PLV Mode="0" OnePage="0" WScale="0"/>
    </ext>
  </extLst>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pageSetUpPr fitToPage="1"/>
  </sheetPr>
  <dimension ref="A1:P56"/>
  <sheetViews>
    <sheetView workbookViewId="0">
      <selection sqref="A1:O1"/>
    </sheetView>
  </sheetViews>
  <sheetFormatPr defaultColWidth="13.140625" defaultRowHeight="14.25"/>
  <cols>
    <col min="1" max="1" width="20.28515625" style="16" customWidth="1"/>
    <col min="2" max="2" width="15.42578125" style="4" customWidth="1"/>
    <col min="3" max="4" width="13.28515625" style="4" bestFit="1" customWidth="1"/>
    <col min="5" max="5" width="16.42578125" style="4" customWidth="1"/>
    <col min="6" max="9" width="13.28515625" style="4" bestFit="1" customWidth="1"/>
    <col min="10" max="10" width="13.7109375" style="4" bestFit="1" customWidth="1"/>
    <col min="11" max="11" width="13.28515625" style="4" bestFit="1" customWidth="1"/>
    <col min="12" max="12" width="14.5703125" style="4" customWidth="1"/>
    <col min="13" max="13" width="13.28515625" style="4" bestFit="1" customWidth="1"/>
    <col min="14" max="14" width="13.140625" style="4"/>
    <col min="15" max="15" width="13.7109375" style="4" bestFit="1" customWidth="1"/>
    <col min="16" max="16384" width="13.140625" style="4"/>
  </cols>
  <sheetData>
    <row r="1" spans="1:16">
      <c r="A1" s="547" t="s">
        <v>92</v>
      </c>
      <c r="B1" s="548"/>
      <c r="C1" s="548"/>
      <c r="D1" s="548"/>
      <c r="E1" s="548"/>
      <c r="F1" s="548"/>
      <c r="G1" s="548"/>
      <c r="H1" s="548"/>
      <c r="I1" s="548"/>
      <c r="J1" s="548"/>
      <c r="K1" s="548"/>
      <c r="L1" s="548"/>
      <c r="M1" s="548"/>
      <c r="N1" s="548"/>
      <c r="O1" s="531"/>
    </row>
    <row r="2" spans="1:16">
      <c r="A2" s="584" t="s">
        <v>10</v>
      </c>
      <c r="B2" s="8"/>
      <c r="C2" s="8"/>
      <c r="D2" s="8"/>
      <c r="E2" s="8"/>
      <c r="F2" s="8"/>
      <c r="G2" s="8"/>
      <c r="H2" s="8"/>
      <c r="I2" s="8"/>
      <c r="J2" s="8"/>
      <c r="K2" s="8"/>
      <c r="L2" s="8"/>
      <c r="M2" s="8"/>
      <c r="N2" s="38"/>
      <c r="O2" s="8"/>
    </row>
    <row r="3" spans="1:16" ht="48.75">
      <c r="A3" s="584"/>
      <c r="B3" s="8" t="s">
        <v>65</v>
      </c>
      <c r="C3" s="8" t="s">
        <v>78</v>
      </c>
      <c r="D3" s="8" t="s">
        <v>63</v>
      </c>
      <c r="E3" s="8" t="s">
        <v>64</v>
      </c>
      <c r="F3" s="8" t="s">
        <v>79</v>
      </c>
      <c r="G3" s="8" t="s">
        <v>67</v>
      </c>
      <c r="H3" s="8" t="s">
        <v>80</v>
      </c>
      <c r="I3" s="8" t="s">
        <v>81</v>
      </c>
      <c r="J3" s="8" t="s">
        <v>82</v>
      </c>
      <c r="K3" s="51" t="s">
        <v>89</v>
      </c>
      <c r="L3" s="51" t="s">
        <v>88</v>
      </c>
      <c r="M3" s="8" t="s">
        <v>68</v>
      </c>
      <c r="N3" s="37" t="s">
        <v>87</v>
      </c>
      <c r="O3" s="8" t="s">
        <v>69</v>
      </c>
    </row>
    <row r="4" spans="1:16">
      <c r="A4" s="584"/>
      <c r="B4" s="3"/>
      <c r="C4" s="3"/>
      <c r="D4" s="3"/>
      <c r="E4" s="3"/>
      <c r="F4" s="3"/>
      <c r="G4" s="3"/>
      <c r="H4" s="3"/>
      <c r="I4" s="8"/>
      <c r="J4" s="3"/>
      <c r="K4" s="3"/>
      <c r="L4" s="3"/>
      <c r="M4" s="3"/>
      <c r="N4" s="39"/>
      <c r="O4" s="3"/>
    </row>
    <row r="5" spans="1:16" s="6" customFormat="1">
      <c r="A5" s="23" t="s">
        <v>77</v>
      </c>
      <c r="B5" s="126">
        <f>SUM(B6:B56)</f>
        <v>1015073588</v>
      </c>
      <c r="C5" s="126">
        <f t="shared" ref="C5:O5" si="0">SUM(C6:C56)</f>
        <v>13560261</v>
      </c>
      <c r="D5" s="126">
        <f t="shared" si="0"/>
        <v>59397162</v>
      </c>
      <c r="E5" s="126">
        <f t="shared" si="0"/>
        <v>4939036</v>
      </c>
      <c r="F5" s="126">
        <f t="shared" si="0"/>
        <v>848879</v>
      </c>
      <c r="G5" s="126">
        <f t="shared" si="0"/>
        <v>79084479</v>
      </c>
      <c r="H5" s="126">
        <f t="shared" si="0"/>
        <v>16740449</v>
      </c>
      <c r="I5" s="126">
        <f t="shared" si="0"/>
        <v>58771827</v>
      </c>
      <c r="J5" s="126">
        <f t="shared" si="0"/>
        <v>468173502</v>
      </c>
      <c r="K5" s="126">
        <f t="shared" si="0"/>
        <v>552480</v>
      </c>
      <c r="L5" s="126">
        <f t="shared" si="0"/>
        <v>14292535</v>
      </c>
      <c r="M5" s="126">
        <f t="shared" si="0"/>
        <v>1721339</v>
      </c>
      <c r="N5" s="126"/>
      <c r="O5" s="126">
        <f t="shared" si="0"/>
        <v>296991639</v>
      </c>
      <c r="P5" s="5"/>
    </row>
    <row r="6" spans="1:16" s="6" customFormat="1">
      <c r="A6" s="22" t="s">
        <v>11</v>
      </c>
      <c r="B6" s="90">
        <f>SUM(C6:O6)</f>
        <v>42938154</v>
      </c>
      <c r="C6" s="90">
        <v>0</v>
      </c>
      <c r="D6" s="90">
        <v>0</v>
      </c>
      <c r="E6" s="90">
        <v>0</v>
      </c>
      <c r="F6" s="90">
        <v>0</v>
      </c>
      <c r="G6" s="90">
        <v>0</v>
      </c>
      <c r="H6" s="90">
        <v>0</v>
      </c>
      <c r="I6" s="90">
        <v>22232266</v>
      </c>
      <c r="J6" s="90">
        <v>570059</v>
      </c>
      <c r="K6" s="90">
        <v>203469</v>
      </c>
      <c r="L6" s="90">
        <v>4699511</v>
      </c>
      <c r="M6" s="90">
        <v>0</v>
      </c>
      <c r="N6" s="127"/>
      <c r="O6" s="90">
        <v>15232849</v>
      </c>
    </row>
    <row r="7" spans="1:16" s="6" customFormat="1">
      <c r="A7" s="18" t="s">
        <v>12</v>
      </c>
      <c r="B7" s="90">
        <f t="shared" ref="B7:B56" si="1">SUM(C7:O7)</f>
        <v>0</v>
      </c>
      <c r="C7" s="90">
        <v>0</v>
      </c>
      <c r="D7" s="90">
        <v>0</v>
      </c>
      <c r="E7" s="90">
        <v>0</v>
      </c>
      <c r="F7" s="90">
        <v>0</v>
      </c>
      <c r="G7" s="90">
        <v>0</v>
      </c>
      <c r="H7" s="90">
        <v>0</v>
      </c>
      <c r="I7" s="90">
        <v>0</v>
      </c>
      <c r="J7" s="90">
        <v>0</v>
      </c>
      <c r="K7" s="90">
        <v>0</v>
      </c>
      <c r="L7" s="90">
        <v>0</v>
      </c>
      <c r="M7" s="90">
        <v>0</v>
      </c>
      <c r="N7" s="128"/>
      <c r="O7" s="90">
        <v>0</v>
      </c>
    </row>
    <row r="8" spans="1:16" s="6" customFormat="1">
      <c r="A8" s="18" t="s">
        <v>13</v>
      </c>
      <c r="B8" s="90">
        <f t="shared" si="1"/>
        <v>0</v>
      </c>
      <c r="C8" s="90">
        <v>0</v>
      </c>
      <c r="D8" s="90">
        <v>0</v>
      </c>
      <c r="E8" s="90">
        <v>0</v>
      </c>
      <c r="F8" s="90">
        <v>0</v>
      </c>
      <c r="G8" s="90">
        <v>0</v>
      </c>
      <c r="H8" s="90">
        <v>0</v>
      </c>
      <c r="I8" s="90">
        <v>0</v>
      </c>
      <c r="J8" s="90">
        <v>0</v>
      </c>
      <c r="K8" s="90">
        <v>0</v>
      </c>
      <c r="L8" s="90">
        <v>0</v>
      </c>
      <c r="M8" s="90">
        <v>0</v>
      </c>
      <c r="N8" s="128"/>
      <c r="O8" s="90">
        <v>0</v>
      </c>
    </row>
    <row r="9" spans="1:16" s="6" customFormat="1">
      <c r="A9" s="18" t="s">
        <v>14</v>
      </c>
      <c r="B9" s="90">
        <f t="shared" si="1"/>
        <v>0</v>
      </c>
      <c r="C9" s="90">
        <v>0</v>
      </c>
      <c r="D9" s="90">
        <v>0</v>
      </c>
      <c r="E9" s="90">
        <v>0</v>
      </c>
      <c r="F9" s="90">
        <v>0</v>
      </c>
      <c r="G9" s="90">
        <v>0</v>
      </c>
      <c r="H9" s="90">
        <v>0</v>
      </c>
      <c r="I9" s="90">
        <v>0</v>
      </c>
      <c r="J9" s="90">
        <v>0</v>
      </c>
      <c r="K9" s="90">
        <v>0</v>
      </c>
      <c r="L9" s="90">
        <v>0</v>
      </c>
      <c r="M9" s="90">
        <v>0</v>
      </c>
      <c r="N9" s="128"/>
      <c r="O9" s="90">
        <v>0</v>
      </c>
    </row>
    <row r="10" spans="1:16" s="6" customFormat="1">
      <c r="A10" s="18" t="s">
        <v>15</v>
      </c>
      <c r="B10" s="90">
        <f t="shared" si="1"/>
        <v>44335517</v>
      </c>
      <c r="C10" s="90">
        <v>2899289</v>
      </c>
      <c r="D10" s="90">
        <v>484122</v>
      </c>
      <c r="E10" s="90">
        <v>287476</v>
      </c>
      <c r="F10" s="90">
        <v>0</v>
      </c>
      <c r="G10" s="90">
        <v>0</v>
      </c>
      <c r="H10" s="90">
        <v>0</v>
      </c>
      <c r="I10" s="90">
        <v>431320</v>
      </c>
      <c r="J10" s="90">
        <v>1715078</v>
      </c>
      <c r="K10" s="90">
        <v>349011</v>
      </c>
      <c r="L10" s="90">
        <v>7566034</v>
      </c>
      <c r="M10" s="90">
        <v>1518114</v>
      </c>
      <c r="N10" s="128"/>
      <c r="O10" s="90">
        <v>29085073</v>
      </c>
    </row>
    <row r="11" spans="1:16" s="6" customFormat="1">
      <c r="A11" s="18" t="s">
        <v>16</v>
      </c>
      <c r="B11" s="90">
        <f t="shared" si="1"/>
        <v>0</v>
      </c>
      <c r="C11" s="90">
        <v>0</v>
      </c>
      <c r="D11" s="90">
        <v>0</v>
      </c>
      <c r="E11" s="90">
        <v>0</v>
      </c>
      <c r="F11" s="90">
        <v>0</v>
      </c>
      <c r="G11" s="90">
        <v>0</v>
      </c>
      <c r="H11" s="90">
        <v>0</v>
      </c>
      <c r="I11" s="90">
        <v>0</v>
      </c>
      <c r="J11" s="90">
        <v>0</v>
      </c>
      <c r="K11" s="90">
        <v>0</v>
      </c>
      <c r="L11" s="90">
        <v>0</v>
      </c>
      <c r="M11" s="90">
        <v>0</v>
      </c>
      <c r="N11" s="128"/>
      <c r="O11" s="90">
        <v>0</v>
      </c>
    </row>
    <row r="12" spans="1:16" s="6" customFormat="1">
      <c r="A12" s="18" t="s">
        <v>17</v>
      </c>
      <c r="B12" s="90">
        <f t="shared" si="1"/>
        <v>101495264</v>
      </c>
      <c r="C12" s="90">
        <v>101745</v>
      </c>
      <c r="D12" s="90">
        <v>30186357</v>
      </c>
      <c r="E12" s="90">
        <v>2200638</v>
      </c>
      <c r="F12" s="90">
        <v>0</v>
      </c>
      <c r="G12" s="90">
        <v>0</v>
      </c>
      <c r="H12" s="90">
        <v>0</v>
      </c>
      <c r="I12" s="90">
        <v>0</v>
      </c>
      <c r="J12" s="90">
        <v>0</v>
      </c>
      <c r="K12" s="90">
        <v>0</v>
      </c>
      <c r="L12" s="90">
        <v>0</v>
      </c>
      <c r="M12" s="90">
        <v>0</v>
      </c>
      <c r="N12" s="128"/>
      <c r="O12" s="90">
        <v>69006524</v>
      </c>
    </row>
    <row r="13" spans="1:16" s="6" customFormat="1">
      <c r="A13" s="18" t="s">
        <v>18</v>
      </c>
      <c r="B13" s="90">
        <f t="shared" si="1"/>
        <v>0</v>
      </c>
      <c r="C13" s="90">
        <v>0</v>
      </c>
      <c r="D13" s="90">
        <v>0</v>
      </c>
      <c r="E13" s="90">
        <v>0</v>
      </c>
      <c r="F13" s="90">
        <v>0</v>
      </c>
      <c r="G13" s="90">
        <v>0</v>
      </c>
      <c r="H13" s="90">
        <v>0</v>
      </c>
      <c r="I13" s="90">
        <v>0</v>
      </c>
      <c r="J13" s="90">
        <v>0</v>
      </c>
      <c r="K13" s="90">
        <v>0</v>
      </c>
      <c r="L13" s="90">
        <v>0</v>
      </c>
      <c r="M13" s="90">
        <v>0</v>
      </c>
      <c r="N13" s="128"/>
      <c r="O13" s="90">
        <v>0</v>
      </c>
    </row>
    <row r="14" spans="1:16" s="6" customFormat="1">
      <c r="A14" s="18" t="s">
        <v>19</v>
      </c>
      <c r="B14" s="90">
        <f t="shared" si="1"/>
        <v>0</v>
      </c>
      <c r="C14" s="90">
        <v>0</v>
      </c>
      <c r="D14" s="90">
        <v>0</v>
      </c>
      <c r="E14" s="90">
        <v>0</v>
      </c>
      <c r="F14" s="90">
        <v>0</v>
      </c>
      <c r="G14" s="90">
        <v>0</v>
      </c>
      <c r="H14" s="90">
        <v>0</v>
      </c>
      <c r="I14" s="90">
        <v>0</v>
      </c>
      <c r="J14" s="90">
        <v>0</v>
      </c>
      <c r="K14" s="90">
        <v>0</v>
      </c>
      <c r="L14" s="90">
        <v>0</v>
      </c>
      <c r="M14" s="90">
        <v>0</v>
      </c>
      <c r="N14" s="128"/>
      <c r="O14" s="90">
        <v>0</v>
      </c>
    </row>
    <row r="15" spans="1:16" s="6" customFormat="1">
      <c r="A15" s="18" t="s">
        <v>20</v>
      </c>
      <c r="B15" s="90">
        <f t="shared" si="1"/>
        <v>0</v>
      </c>
      <c r="C15" s="90">
        <v>0</v>
      </c>
      <c r="D15" s="90">
        <v>0</v>
      </c>
      <c r="E15" s="90">
        <v>0</v>
      </c>
      <c r="F15" s="90">
        <v>0</v>
      </c>
      <c r="G15" s="90">
        <v>0</v>
      </c>
      <c r="H15" s="90">
        <v>0</v>
      </c>
      <c r="I15" s="90">
        <v>0</v>
      </c>
      <c r="J15" s="90">
        <v>0</v>
      </c>
      <c r="K15" s="90">
        <v>0</v>
      </c>
      <c r="L15" s="90">
        <v>0</v>
      </c>
      <c r="M15" s="90">
        <v>0</v>
      </c>
      <c r="N15" s="128"/>
      <c r="O15" s="90">
        <v>0</v>
      </c>
    </row>
    <row r="16" spans="1:16" s="6" customFormat="1">
      <c r="A16" s="18" t="s">
        <v>21</v>
      </c>
      <c r="B16" s="90">
        <f t="shared" si="1"/>
        <v>0</v>
      </c>
      <c r="C16" s="90">
        <v>0</v>
      </c>
      <c r="D16" s="90">
        <v>0</v>
      </c>
      <c r="E16" s="90">
        <v>0</v>
      </c>
      <c r="F16" s="90">
        <v>0</v>
      </c>
      <c r="G16" s="90">
        <v>0</v>
      </c>
      <c r="H16" s="90">
        <v>0</v>
      </c>
      <c r="I16" s="90">
        <v>0</v>
      </c>
      <c r="J16" s="90">
        <v>0</v>
      </c>
      <c r="K16" s="90">
        <v>0</v>
      </c>
      <c r="L16" s="90">
        <v>0</v>
      </c>
      <c r="M16" s="90">
        <v>0</v>
      </c>
      <c r="N16" s="128"/>
      <c r="O16" s="90">
        <v>0</v>
      </c>
    </row>
    <row r="17" spans="1:15" s="6" customFormat="1">
      <c r="A17" s="18" t="s">
        <v>22</v>
      </c>
      <c r="B17" s="90">
        <f t="shared" si="1"/>
        <v>1700814</v>
      </c>
      <c r="C17" s="90">
        <v>16512</v>
      </c>
      <c r="D17" s="90">
        <v>0</v>
      </c>
      <c r="E17" s="90">
        <v>436716</v>
      </c>
      <c r="F17" s="90">
        <v>0</v>
      </c>
      <c r="G17" s="90">
        <v>0</v>
      </c>
      <c r="H17" s="90">
        <v>0</v>
      </c>
      <c r="I17" s="90">
        <v>301286</v>
      </c>
      <c r="J17" s="90">
        <v>0</v>
      </c>
      <c r="K17" s="90">
        <v>0</v>
      </c>
      <c r="L17" s="90">
        <v>771280</v>
      </c>
      <c r="M17" s="90">
        <v>175020</v>
      </c>
      <c r="N17" s="128"/>
      <c r="O17" s="90">
        <v>0</v>
      </c>
    </row>
    <row r="18" spans="1:15" s="6" customFormat="1">
      <c r="A18" s="18" t="s">
        <v>23</v>
      </c>
      <c r="B18" s="90">
        <f t="shared" si="1"/>
        <v>0</v>
      </c>
      <c r="C18" s="90">
        <v>0</v>
      </c>
      <c r="D18" s="90">
        <v>0</v>
      </c>
      <c r="E18" s="90">
        <v>0</v>
      </c>
      <c r="F18" s="90">
        <v>0</v>
      </c>
      <c r="G18" s="90">
        <v>0</v>
      </c>
      <c r="H18" s="90">
        <v>0</v>
      </c>
      <c r="I18" s="90">
        <v>0</v>
      </c>
      <c r="J18" s="90">
        <v>0</v>
      </c>
      <c r="K18" s="90">
        <v>0</v>
      </c>
      <c r="L18" s="90">
        <v>0</v>
      </c>
      <c r="M18" s="90">
        <v>0</v>
      </c>
      <c r="N18" s="128"/>
      <c r="O18" s="90">
        <v>0</v>
      </c>
    </row>
    <row r="19" spans="1:15" s="6" customFormat="1">
      <c r="A19" s="18" t="s">
        <v>24</v>
      </c>
      <c r="B19" s="90">
        <f t="shared" si="1"/>
        <v>0</v>
      </c>
      <c r="C19" s="90">
        <v>0</v>
      </c>
      <c r="D19" s="90">
        <v>0</v>
      </c>
      <c r="E19" s="90">
        <v>0</v>
      </c>
      <c r="F19" s="90">
        <v>0</v>
      </c>
      <c r="G19" s="90">
        <v>0</v>
      </c>
      <c r="H19" s="90">
        <v>0</v>
      </c>
      <c r="I19" s="90">
        <v>0</v>
      </c>
      <c r="J19" s="90">
        <v>0</v>
      </c>
      <c r="K19" s="90">
        <v>0</v>
      </c>
      <c r="L19" s="90">
        <v>0</v>
      </c>
      <c r="M19" s="90">
        <v>0</v>
      </c>
      <c r="N19" s="128"/>
      <c r="O19" s="90">
        <v>0</v>
      </c>
    </row>
    <row r="20" spans="1:15" s="6" customFormat="1">
      <c r="A20" s="18" t="s">
        <v>25</v>
      </c>
      <c r="B20" s="90">
        <f t="shared" si="1"/>
        <v>125997321</v>
      </c>
      <c r="C20" s="90">
        <v>3489629</v>
      </c>
      <c r="D20" s="90">
        <v>0</v>
      </c>
      <c r="E20" s="90">
        <v>0</v>
      </c>
      <c r="F20" s="90">
        <v>848879</v>
      </c>
      <c r="G20" s="90">
        <v>34106904</v>
      </c>
      <c r="H20" s="90">
        <v>0</v>
      </c>
      <c r="I20" s="90">
        <v>0</v>
      </c>
      <c r="J20" s="90">
        <v>0</v>
      </c>
      <c r="K20" s="90">
        <v>0</v>
      </c>
      <c r="L20" s="90">
        <v>0</v>
      </c>
      <c r="M20" s="90">
        <v>0</v>
      </c>
      <c r="N20" s="128"/>
      <c r="O20" s="90">
        <v>87551909</v>
      </c>
    </row>
    <row r="21" spans="1:15" s="6" customFormat="1">
      <c r="A21" s="18" t="s">
        <v>26</v>
      </c>
      <c r="B21" s="90">
        <f t="shared" si="1"/>
        <v>25993365</v>
      </c>
      <c r="C21" s="90">
        <v>234251</v>
      </c>
      <c r="D21" s="90">
        <v>11939347</v>
      </c>
      <c r="E21" s="90">
        <v>1396828</v>
      </c>
      <c r="F21" s="90">
        <v>0</v>
      </c>
      <c r="G21" s="90">
        <v>12411637</v>
      </c>
      <c r="H21" s="90">
        <v>0</v>
      </c>
      <c r="I21" s="90">
        <v>11302</v>
      </c>
      <c r="J21" s="90">
        <v>0</v>
      </c>
      <c r="K21" s="90">
        <v>0</v>
      </c>
      <c r="L21" s="90">
        <v>0</v>
      </c>
      <c r="M21" s="90">
        <v>0</v>
      </c>
      <c r="N21" s="128"/>
      <c r="O21" s="90">
        <v>0</v>
      </c>
    </row>
    <row r="22" spans="1:15" s="6" customFormat="1">
      <c r="A22" s="18" t="s">
        <v>27</v>
      </c>
      <c r="B22" s="90">
        <f t="shared" si="1"/>
        <v>997701</v>
      </c>
      <c r="C22" s="90">
        <v>0</v>
      </c>
      <c r="D22" s="90">
        <v>0</v>
      </c>
      <c r="E22" s="90">
        <v>0</v>
      </c>
      <c r="F22" s="90">
        <v>0</v>
      </c>
      <c r="G22" s="90">
        <v>0</v>
      </c>
      <c r="H22" s="90">
        <v>0</v>
      </c>
      <c r="I22" s="90">
        <v>997701</v>
      </c>
      <c r="J22" s="90">
        <v>0</v>
      </c>
      <c r="K22" s="90">
        <v>0</v>
      </c>
      <c r="L22" s="90">
        <v>0</v>
      </c>
      <c r="M22" s="90">
        <v>0</v>
      </c>
      <c r="N22" s="128"/>
      <c r="O22" s="90">
        <v>0</v>
      </c>
    </row>
    <row r="23" spans="1:15" s="6" customFormat="1">
      <c r="A23" s="18" t="s">
        <v>28</v>
      </c>
      <c r="B23" s="90">
        <f t="shared" si="1"/>
        <v>1418190</v>
      </c>
      <c r="C23" s="90">
        <v>1418190</v>
      </c>
      <c r="D23" s="90">
        <v>0</v>
      </c>
      <c r="E23" s="90">
        <v>0</v>
      </c>
      <c r="F23" s="90">
        <v>0</v>
      </c>
      <c r="G23" s="90">
        <v>0</v>
      </c>
      <c r="H23" s="90">
        <v>0</v>
      </c>
      <c r="I23" s="90">
        <v>0</v>
      </c>
      <c r="J23" s="90">
        <v>0</v>
      </c>
      <c r="K23" s="90">
        <v>0</v>
      </c>
      <c r="L23" s="90">
        <v>0</v>
      </c>
      <c r="M23" s="90">
        <v>0</v>
      </c>
      <c r="N23" s="128"/>
      <c r="O23" s="90">
        <v>0</v>
      </c>
    </row>
    <row r="24" spans="1:15" s="6" customFormat="1">
      <c r="A24" s="18" t="s">
        <v>29</v>
      </c>
      <c r="B24" s="90">
        <f t="shared" si="1"/>
        <v>60068997</v>
      </c>
      <c r="C24" s="90">
        <v>0</v>
      </c>
      <c r="D24" s="90">
        <v>1043896</v>
      </c>
      <c r="E24" s="90">
        <v>0</v>
      </c>
      <c r="F24" s="90">
        <v>0</v>
      </c>
      <c r="G24" s="90">
        <v>0</v>
      </c>
      <c r="H24" s="90">
        <v>24661</v>
      </c>
      <c r="I24" s="90">
        <v>0</v>
      </c>
      <c r="J24" s="90">
        <v>6322401</v>
      </c>
      <c r="K24" s="90">
        <v>0</v>
      </c>
      <c r="L24" s="90">
        <v>587044</v>
      </c>
      <c r="M24" s="90">
        <v>0</v>
      </c>
      <c r="N24" s="128"/>
      <c r="O24" s="90">
        <v>52090995</v>
      </c>
    </row>
    <row r="25" spans="1:15" s="6" customFormat="1">
      <c r="A25" s="18" t="s">
        <v>30</v>
      </c>
      <c r="B25" s="90">
        <f t="shared" si="1"/>
        <v>6821529</v>
      </c>
      <c r="C25" s="90">
        <v>154805</v>
      </c>
      <c r="D25" s="90">
        <v>737806</v>
      </c>
      <c r="E25" s="90">
        <v>617378</v>
      </c>
      <c r="F25" s="90">
        <v>0</v>
      </c>
      <c r="G25" s="90">
        <v>0</v>
      </c>
      <c r="H25" s="90">
        <v>4650488</v>
      </c>
      <c r="I25" s="90">
        <v>661052</v>
      </c>
      <c r="J25" s="90">
        <v>0</v>
      </c>
      <c r="K25" s="90">
        <v>0</v>
      </c>
      <c r="L25" s="90">
        <v>0</v>
      </c>
      <c r="M25" s="90">
        <v>0</v>
      </c>
      <c r="N25" s="128"/>
      <c r="O25" s="90">
        <v>0</v>
      </c>
    </row>
    <row r="26" spans="1:15" s="6" customFormat="1">
      <c r="A26" s="18" t="s">
        <v>31</v>
      </c>
      <c r="B26" s="90">
        <f t="shared" si="1"/>
        <v>0</v>
      </c>
      <c r="C26" s="90">
        <v>0</v>
      </c>
      <c r="D26" s="90">
        <v>0</v>
      </c>
      <c r="E26" s="90">
        <v>0</v>
      </c>
      <c r="F26" s="90">
        <v>0</v>
      </c>
      <c r="G26" s="90">
        <v>0</v>
      </c>
      <c r="H26" s="90">
        <v>0</v>
      </c>
      <c r="I26" s="90">
        <v>0</v>
      </c>
      <c r="J26" s="90">
        <v>0</v>
      </c>
      <c r="K26" s="90">
        <v>0</v>
      </c>
      <c r="L26" s="90">
        <v>0</v>
      </c>
      <c r="M26" s="90">
        <v>0</v>
      </c>
      <c r="N26" s="128"/>
      <c r="O26" s="90">
        <v>0</v>
      </c>
    </row>
    <row r="27" spans="1:15" s="6" customFormat="1">
      <c r="A27" s="18" t="s">
        <v>32</v>
      </c>
      <c r="B27" s="90">
        <f t="shared" si="1"/>
        <v>1787400</v>
      </c>
      <c r="C27" s="90">
        <v>0</v>
      </c>
      <c r="D27" s="90">
        <v>0</v>
      </c>
      <c r="E27" s="90">
        <v>0</v>
      </c>
      <c r="F27" s="90">
        <v>0</v>
      </c>
      <c r="G27" s="90">
        <v>0</v>
      </c>
      <c r="H27" s="90">
        <v>0</v>
      </c>
      <c r="I27" s="90">
        <v>0</v>
      </c>
      <c r="J27" s="90">
        <v>0</v>
      </c>
      <c r="K27" s="90">
        <v>0</v>
      </c>
      <c r="L27" s="90">
        <v>0</v>
      </c>
      <c r="M27" s="90">
        <v>0</v>
      </c>
      <c r="N27" s="128"/>
      <c r="O27" s="90">
        <v>1787400</v>
      </c>
    </row>
    <row r="28" spans="1:15" s="6" customFormat="1">
      <c r="A28" s="18" t="s">
        <v>33</v>
      </c>
      <c r="B28" s="90">
        <f t="shared" si="1"/>
        <v>0</v>
      </c>
      <c r="C28" s="90">
        <v>0</v>
      </c>
      <c r="D28" s="90">
        <v>0</v>
      </c>
      <c r="E28" s="90">
        <v>0</v>
      </c>
      <c r="F28" s="90">
        <v>0</v>
      </c>
      <c r="G28" s="90">
        <v>0</v>
      </c>
      <c r="H28" s="90">
        <v>0</v>
      </c>
      <c r="I28" s="90">
        <v>0</v>
      </c>
      <c r="J28" s="90">
        <v>0</v>
      </c>
      <c r="K28" s="90">
        <v>0</v>
      </c>
      <c r="L28" s="90">
        <v>0</v>
      </c>
      <c r="M28" s="90">
        <v>0</v>
      </c>
      <c r="N28" s="128"/>
      <c r="O28" s="90">
        <v>0</v>
      </c>
    </row>
    <row r="29" spans="1:15" s="6" customFormat="1">
      <c r="A29" s="18" t="s">
        <v>34</v>
      </c>
      <c r="B29" s="90">
        <f t="shared" si="1"/>
        <v>0</v>
      </c>
      <c r="C29" s="90">
        <v>0</v>
      </c>
      <c r="D29" s="90">
        <v>0</v>
      </c>
      <c r="E29" s="90">
        <v>0</v>
      </c>
      <c r="F29" s="90">
        <v>0</v>
      </c>
      <c r="G29" s="90">
        <v>0</v>
      </c>
      <c r="H29" s="90">
        <v>0</v>
      </c>
      <c r="I29" s="90">
        <v>0</v>
      </c>
      <c r="J29" s="90">
        <v>0</v>
      </c>
      <c r="K29" s="90">
        <v>0</v>
      </c>
      <c r="L29" s="90">
        <v>0</v>
      </c>
      <c r="M29" s="90">
        <v>0</v>
      </c>
      <c r="N29" s="128"/>
      <c r="O29" s="90">
        <v>0</v>
      </c>
    </row>
    <row r="30" spans="1:15" s="6" customFormat="1">
      <c r="A30" s="18" t="s">
        <v>35</v>
      </c>
      <c r="B30" s="90">
        <f t="shared" si="1"/>
        <v>0</v>
      </c>
      <c r="C30" s="90">
        <v>0</v>
      </c>
      <c r="D30" s="90">
        <v>0</v>
      </c>
      <c r="E30" s="90">
        <v>0</v>
      </c>
      <c r="F30" s="90">
        <v>0</v>
      </c>
      <c r="G30" s="90">
        <v>0</v>
      </c>
      <c r="H30" s="90">
        <v>0</v>
      </c>
      <c r="I30" s="90">
        <v>0</v>
      </c>
      <c r="J30" s="90">
        <v>0</v>
      </c>
      <c r="K30" s="90">
        <v>0</v>
      </c>
      <c r="L30" s="90">
        <v>0</v>
      </c>
      <c r="M30" s="90">
        <v>0</v>
      </c>
      <c r="N30" s="128"/>
      <c r="O30" s="90">
        <v>0</v>
      </c>
    </row>
    <row r="31" spans="1:15" s="6" customFormat="1">
      <c r="A31" s="18" t="s">
        <v>36</v>
      </c>
      <c r="B31" s="90">
        <f t="shared" si="1"/>
        <v>14307089</v>
      </c>
      <c r="C31" s="90">
        <v>0</v>
      </c>
      <c r="D31" s="90">
        <v>0</v>
      </c>
      <c r="E31" s="90">
        <v>0</v>
      </c>
      <c r="F31" s="90">
        <v>0</v>
      </c>
      <c r="G31" s="90">
        <v>0</v>
      </c>
      <c r="H31" s="90">
        <v>0</v>
      </c>
      <c r="I31" s="90">
        <v>0</v>
      </c>
      <c r="J31" s="90">
        <v>0</v>
      </c>
      <c r="K31" s="90">
        <v>0</v>
      </c>
      <c r="L31" s="90">
        <v>0</v>
      </c>
      <c r="M31" s="90">
        <v>0</v>
      </c>
      <c r="N31" s="128"/>
      <c r="O31" s="90">
        <v>14307089</v>
      </c>
    </row>
    <row r="32" spans="1:15" s="6" customFormat="1">
      <c r="A32" s="18" t="s">
        <v>37</v>
      </c>
      <c r="B32" s="90">
        <f t="shared" si="1"/>
        <v>0</v>
      </c>
      <c r="C32" s="90">
        <v>0</v>
      </c>
      <c r="D32" s="90">
        <v>0</v>
      </c>
      <c r="E32" s="90">
        <v>0</v>
      </c>
      <c r="F32" s="90">
        <v>0</v>
      </c>
      <c r="G32" s="90">
        <v>0</v>
      </c>
      <c r="H32" s="90">
        <v>0</v>
      </c>
      <c r="I32" s="90">
        <v>0</v>
      </c>
      <c r="J32" s="90">
        <v>0</v>
      </c>
      <c r="K32" s="90">
        <v>0</v>
      </c>
      <c r="L32" s="90">
        <v>0</v>
      </c>
      <c r="M32" s="90">
        <v>0</v>
      </c>
      <c r="N32" s="128"/>
      <c r="O32" s="90">
        <v>0</v>
      </c>
    </row>
    <row r="33" spans="1:15" s="6" customFormat="1">
      <c r="A33" s="18" t="s">
        <v>38</v>
      </c>
      <c r="B33" s="90">
        <f t="shared" si="1"/>
        <v>34928445</v>
      </c>
      <c r="C33" s="90">
        <v>86889</v>
      </c>
      <c r="D33" s="90">
        <v>0</v>
      </c>
      <c r="E33" s="90">
        <v>0</v>
      </c>
      <c r="F33" s="90">
        <v>0</v>
      </c>
      <c r="G33" s="90">
        <v>27480282</v>
      </c>
      <c r="H33" s="90">
        <v>6980156</v>
      </c>
      <c r="I33" s="90">
        <v>0</v>
      </c>
      <c r="J33" s="90">
        <v>0</v>
      </c>
      <c r="K33" s="90">
        <v>0</v>
      </c>
      <c r="L33" s="90">
        <v>0</v>
      </c>
      <c r="M33" s="90">
        <v>0</v>
      </c>
      <c r="N33" s="128"/>
      <c r="O33" s="90">
        <v>381118</v>
      </c>
    </row>
    <row r="34" spans="1:15" s="6" customFormat="1">
      <c r="A34" s="18" t="s">
        <v>39</v>
      </c>
      <c r="B34" s="90">
        <f t="shared" si="1"/>
        <v>0</v>
      </c>
      <c r="C34" s="90">
        <v>0</v>
      </c>
      <c r="D34" s="90">
        <v>0</v>
      </c>
      <c r="E34" s="90">
        <v>0</v>
      </c>
      <c r="F34" s="90">
        <v>0</v>
      </c>
      <c r="G34" s="90">
        <v>0</v>
      </c>
      <c r="H34" s="90">
        <v>0</v>
      </c>
      <c r="I34" s="90">
        <v>0</v>
      </c>
      <c r="J34" s="90">
        <v>0</v>
      </c>
      <c r="K34" s="90">
        <v>0</v>
      </c>
      <c r="L34" s="90">
        <v>0</v>
      </c>
      <c r="M34" s="90">
        <v>0</v>
      </c>
      <c r="N34" s="128"/>
      <c r="O34" s="90">
        <v>0</v>
      </c>
    </row>
    <row r="35" spans="1:15" s="6" customFormat="1">
      <c r="A35" s="18" t="s">
        <v>40</v>
      </c>
      <c r="B35" s="90">
        <f t="shared" si="1"/>
        <v>2825559</v>
      </c>
      <c r="C35" s="90">
        <v>0</v>
      </c>
      <c r="D35" s="90">
        <v>0</v>
      </c>
      <c r="E35" s="90">
        <v>0</v>
      </c>
      <c r="F35" s="90">
        <v>0</v>
      </c>
      <c r="G35" s="90">
        <v>0</v>
      </c>
      <c r="H35" s="90">
        <v>0</v>
      </c>
      <c r="I35" s="90">
        <v>611992</v>
      </c>
      <c r="J35" s="90">
        <v>0</v>
      </c>
      <c r="K35" s="90">
        <v>0</v>
      </c>
      <c r="L35" s="90">
        <v>229928</v>
      </c>
      <c r="M35" s="90">
        <v>0</v>
      </c>
      <c r="N35" s="128"/>
      <c r="O35" s="90">
        <v>1983639</v>
      </c>
    </row>
    <row r="36" spans="1:15" s="6" customFormat="1">
      <c r="A36" s="18" t="s">
        <v>41</v>
      </c>
      <c r="B36" s="90">
        <f t="shared" si="1"/>
        <v>448895305</v>
      </c>
      <c r="C36" s="90">
        <v>613487</v>
      </c>
      <c r="D36" s="90">
        <v>0</v>
      </c>
      <c r="E36" s="90">
        <v>0</v>
      </c>
      <c r="F36" s="90">
        <v>0</v>
      </c>
      <c r="G36" s="90">
        <v>0</v>
      </c>
      <c r="H36" s="90">
        <v>0</v>
      </c>
      <c r="I36" s="90">
        <v>0</v>
      </c>
      <c r="J36" s="90">
        <v>442297054</v>
      </c>
      <c r="K36" s="90">
        <v>0</v>
      </c>
      <c r="L36" s="90">
        <v>35054</v>
      </c>
      <c r="M36" s="90">
        <v>0</v>
      </c>
      <c r="N36" s="128"/>
      <c r="O36" s="90">
        <v>5949710</v>
      </c>
    </row>
    <row r="37" spans="1:15" s="6" customFormat="1">
      <c r="A37" s="18" t="s">
        <v>42</v>
      </c>
      <c r="B37" s="90">
        <f t="shared" si="1"/>
        <v>0</v>
      </c>
      <c r="C37" s="90">
        <v>0</v>
      </c>
      <c r="D37" s="90">
        <v>0</v>
      </c>
      <c r="E37" s="90">
        <v>0</v>
      </c>
      <c r="F37" s="90">
        <v>0</v>
      </c>
      <c r="G37" s="90">
        <v>0</v>
      </c>
      <c r="H37" s="90">
        <v>0</v>
      </c>
      <c r="I37" s="90">
        <v>0</v>
      </c>
      <c r="J37" s="90">
        <v>0</v>
      </c>
      <c r="K37" s="90">
        <v>0</v>
      </c>
      <c r="L37" s="90">
        <v>0</v>
      </c>
      <c r="M37" s="90">
        <v>0</v>
      </c>
      <c r="N37" s="128"/>
      <c r="O37" s="90">
        <v>0</v>
      </c>
    </row>
    <row r="38" spans="1:15" s="6" customFormat="1">
      <c r="A38" s="18" t="s">
        <v>43</v>
      </c>
      <c r="B38" s="90">
        <f t="shared" si="1"/>
        <v>0</v>
      </c>
      <c r="C38" s="90">
        <v>0</v>
      </c>
      <c r="D38" s="90">
        <v>0</v>
      </c>
      <c r="E38" s="90">
        <v>0</v>
      </c>
      <c r="F38" s="90">
        <v>0</v>
      </c>
      <c r="G38" s="90">
        <v>0</v>
      </c>
      <c r="H38" s="90">
        <v>0</v>
      </c>
      <c r="I38" s="90">
        <v>0</v>
      </c>
      <c r="J38" s="90">
        <v>0</v>
      </c>
      <c r="K38" s="90">
        <v>0</v>
      </c>
      <c r="L38" s="90">
        <v>0</v>
      </c>
      <c r="M38" s="90">
        <v>0</v>
      </c>
      <c r="N38" s="128"/>
      <c r="O38" s="90">
        <v>0</v>
      </c>
    </row>
    <row r="39" spans="1:15" s="6" customFormat="1">
      <c r="A39" s="18" t="s">
        <v>44</v>
      </c>
      <c r="B39" s="90">
        <f t="shared" si="1"/>
        <v>0</v>
      </c>
      <c r="C39" s="90">
        <v>0</v>
      </c>
      <c r="D39" s="90">
        <v>0</v>
      </c>
      <c r="E39" s="90">
        <v>0</v>
      </c>
      <c r="F39" s="90">
        <v>0</v>
      </c>
      <c r="G39" s="90">
        <v>0</v>
      </c>
      <c r="H39" s="90">
        <v>0</v>
      </c>
      <c r="I39" s="90">
        <v>0</v>
      </c>
      <c r="J39" s="90">
        <v>0</v>
      </c>
      <c r="K39" s="90">
        <v>0</v>
      </c>
      <c r="L39" s="90">
        <v>0</v>
      </c>
      <c r="M39" s="90">
        <v>0</v>
      </c>
      <c r="N39" s="128"/>
      <c r="O39" s="90">
        <v>0</v>
      </c>
    </row>
    <row r="40" spans="1:15" s="6" customFormat="1">
      <c r="A40" s="18" t="s">
        <v>45</v>
      </c>
      <c r="B40" s="90">
        <f t="shared" si="1"/>
        <v>0</v>
      </c>
      <c r="C40" s="90">
        <v>0</v>
      </c>
      <c r="D40" s="90">
        <v>0</v>
      </c>
      <c r="E40" s="90">
        <v>0</v>
      </c>
      <c r="F40" s="90">
        <v>0</v>
      </c>
      <c r="G40" s="90">
        <v>0</v>
      </c>
      <c r="H40" s="90">
        <v>0</v>
      </c>
      <c r="I40" s="90">
        <v>0</v>
      </c>
      <c r="J40" s="90">
        <v>0</v>
      </c>
      <c r="K40" s="90">
        <v>0</v>
      </c>
      <c r="L40" s="90">
        <v>0</v>
      </c>
      <c r="M40" s="90">
        <v>0</v>
      </c>
      <c r="N40" s="128"/>
      <c r="O40" s="90">
        <v>0</v>
      </c>
    </row>
    <row r="41" spans="1:15" s="6" customFormat="1">
      <c r="A41" s="18" t="s">
        <v>46</v>
      </c>
      <c r="B41" s="90">
        <f t="shared" si="1"/>
        <v>50793818</v>
      </c>
      <c r="C41" s="90">
        <v>0</v>
      </c>
      <c r="D41" s="90">
        <v>0</v>
      </c>
      <c r="E41" s="90">
        <v>0</v>
      </c>
      <c r="F41" s="90">
        <v>0</v>
      </c>
      <c r="G41" s="90">
        <v>0</v>
      </c>
      <c r="H41" s="90">
        <v>0</v>
      </c>
      <c r="I41" s="90">
        <v>33524908</v>
      </c>
      <c r="J41" s="90">
        <v>17268910</v>
      </c>
      <c r="K41" s="90">
        <v>0</v>
      </c>
      <c r="L41" s="90">
        <v>0</v>
      </c>
      <c r="M41" s="90">
        <v>0</v>
      </c>
      <c r="N41" s="128"/>
      <c r="O41" s="90">
        <v>0</v>
      </c>
    </row>
    <row r="42" spans="1:15" s="6" customFormat="1">
      <c r="A42" s="18" t="s">
        <v>47</v>
      </c>
      <c r="B42" s="90">
        <f t="shared" si="1"/>
        <v>0</v>
      </c>
      <c r="C42" s="90">
        <v>0</v>
      </c>
      <c r="D42" s="90">
        <v>0</v>
      </c>
      <c r="E42" s="90">
        <v>0</v>
      </c>
      <c r="F42" s="90">
        <v>0</v>
      </c>
      <c r="G42" s="90">
        <v>0</v>
      </c>
      <c r="H42" s="90">
        <v>0</v>
      </c>
      <c r="I42" s="90">
        <v>0</v>
      </c>
      <c r="J42" s="90">
        <v>0</v>
      </c>
      <c r="K42" s="90">
        <v>0</v>
      </c>
      <c r="L42" s="90">
        <v>0</v>
      </c>
      <c r="M42" s="90">
        <v>0</v>
      </c>
      <c r="N42" s="128"/>
      <c r="O42" s="90">
        <v>0</v>
      </c>
    </row>
    <row r="43" spans="1:15" s="6" customFormat="1">
      <c r="A43" s="18" t="s">
        <v>48</v>
      </c>
      <c r="B43" s="90">
        <f t="shared" si="1"/>
        <v>4573669</v>
      </c>
      <c r="C43" s="90">
        <v>4545464</v>
      </c>
      <c r="D43" s="90">
        <v>0</v>
      </c>
      <c r="E43" s="90">
        <v>0</v>
      </c>
      <c r="F43" s="90">
        <v>0</v>
      </c>
      <c r="G43" s="90">
        <v>0</v>
      </c>
      <c r="H43" s="90">
        <v>0</v>
      </c>
      <c r="I43" s="90">
        <v>0</v>
      </c>
      <c r="J43" s="90">
        <v>0</v>
      </c>
      <c r="K43" s="90">
        <v>0</v>
      </c>
      <c r="L43" s="90">
        <v>0</v>
      </c>
      <c r="M43" s="90">
        <v>28205</v>
      </c>
      <c r="N43" s="128"/>
      <c r="O43" s="90">
        <v>0</v>
      </c>
    </row>
    <row r="44" spans="1:15" s="6" customFormat="1">
      <c r="A44" s="18" t="s">
        <v>49</v>
      </c>
      <c r="B44" s="90">
        <f t="shared" si="1"/>
        <v>0</v>
      </c>
      <c r="C44" s="90">
        <v>0</v>
      </c>
      <c r="D44" s="90">
        <v>0</v>
      </c>
      <c r="E44" s="90">
        <v>0</v>
      </c>
      <c r="F44" s="90">
        <v>0</v>
      </c>
      <c r="G44" s="90">
        <v>0</v>
      </c>
      <c r="H44" s="90">
        <v>0</v>
      </c>
      <c r="I44" s="90">
        <v>0</v>
      </c>
      <c r="J44" s="90">
        <v>0</v>
      </c>
      <c r="K44" s="90">
        <v>0</v>
      </c>
      <c r="L44" s="90">
        <v>0</v>
      </c>
      <c r="M44" s="90">
        <v>0</v>
      </c>
      <c r="N44" s="128"/>
      <c r="O44" s="90">
        <v>0</v>
      </c>
    </row>
    <row r="45" spans="1:15" s="6" customFormat="1">
      <c r="A45" s="18" t="s">
        <v>50</v>
      </c>
      <c r="B45" s="90">
        <f t="shared" si="1"/>
        <v>30189817</v>
      </c>
      <c r="C45" s="90">
        <v>0</v>
      </c>
      <c r="D45" s="90">
        <v>0</v>
      </c>
      <c r="E45" s="90">
        <v>0</v>
      </c>
      <c r="F45" s="90">
        <v>0</v>
      </c>
      <c r="G45" s="90">
        <v>5085656</v>
      </c>
      <c r="H45" s="90">
        <v>5085144</v>
      </c>
      <c r="I45" s="90">
        <v>0</v>
      </c>
      <c r="J45" s="90">
        <v>0</v>
      </c>
      <c r="K45" s="90">
        <v>0</v>
      </c>
      <c r="L45" s="90">
        <v>403684</v>
      </c>
      <c r="M45" s="90">
        <v>0</v>
      </c>
      <c r="N45" s="128"/>
      <c r="O45" s="90">
        <v>19615333</v>
      </c>
    </row>
    <row r="46" spans="1:15" s="6" customFormat="1">
      <c r="A46" s="18" t="s">
        <v>51</v>
      </c>
      <c r="B46" s="90">
        <f t="shared" si="1"/>
        <v>0</v>
      </c>
      <c r="C46" s="90">
        <v>0</v>
      </c>
      <c r="D46" s="90">
        <v>0</v>
      </c>
      <c r="E46" s="90">
        <v>0</v>
      </c>
      <c r="F46" s="90">
        <v>0</v>
      </c>
      <c r="G46" s="90">
        <v>0</v>
      </c>
      <c r="H46" s="90">
        <v>0</v>
      </c>
      <c r="I46" s="90">
        <v>0</v>
      </c>
      <c r="J46" s="90">
        <v>0</v>
      </c>
      <c r="K46" s="90">
        <v>0</v>
      </c>
      <c r="L46" s="90">
        <v>0</v>
      </c>
      <c r="M46" s="90">
        <v>0</v>
      </c>
      <c r="N46" s="128"/>
      <c r="O46" s="90">
        <v>0</v>
      </c>
    </row>
    <row r="47" spans="1:15" s="6" customFormat="1">
      <c r="A47" s="18" t="s">
        <v>52</v>
      </c>
      <c r="B47" s="90">
        <f t="shared" si="1"/>
        <v>0</v>
      </c>
      <c r="C47" s="90">
        <v>0</v>
      </c>
      <c r="D47" s="90">
        <v>0</v>
      </c>
      <c r="E47" s="90">
        <v>0</v>
      </c>
      <c r="F47" s="90">
        <v>0</v>
      </c>
      <c r="G47" s="90">
        <v>0</v>
      </c>
      <c r="H47" s="90">
        <v>0</v>
      </c>
      <c r="I47" s="90">
        <v>0</v>
      </c>
      <c r="J47" s="90">
        <v>0</v>
      </c>
      <c r="K47" s="90">
        <v>0</v>
      </c>
      <c r="L47" s="90">
        <v>0</v>
      </c>
      <c r="M47" s="90">
        <v>0</v>
      </c>
      <c r="N47" s="128"/>
      <c r="O47" s="90">
        <v>0</v>
      </c>
    </row>
    <row r="48" spans="1:15" s="6" customFormat="1">
      <c r="A48" s="18" t="s">
        <v>53</v>
      </c>
      <c r="B48" s="90">
        <f t="shared" si="1"/>
        <v>0</v>
      </c>
      <c r="C48" s="90">
        <v>0</v>
      </c>
      <c r="D48" s="90">
        <v>0</v>
      </c>
      <c r="E48" s="90">
        <v>0</v>
      </c>
      <c r="F48" s="90">
        <v>0</v>
      </c>
      <c r="G48" s="90">
        <v>0</v>
      </c>
      <c r="H48" s="90">
        <v>0</v>
      </c>
      <c r="I48" s="90">
        <v>0</v>
      </c>
      <c r="J48" s="90">
        <v>0</v>
      </c>
      <c r="K48" s="90">
        <v>0</v>
      </c>
      <c r="L48" s="90">
        <v>0</v>
      </c>
      <c r="M48" s="90">
        <v>0</v>
      </c>
      <c r="N48" s="128"/>
      <c r="O48" s="90">
        <v>0</v>
      </c>
    </row>
    <row r="49" spans="1:15" s="6" customFormat="1">
      <c r="A49" s="18" t="s">
        <v>54</v>
      </c>
      <c r="B49" s="90">
        <f t="shared" si="1"/>
        <v>0</v>
      </c>
      <c r="C49" s="90">
        <v>0</v>
      </c>
      <c r="D49" s="90">
        <v>0</v>
      </c>
      <c r="E49" s="90">
        <v>0</v>
      </c>
      <c r="F49" s="90">
        <v>0</v>
      </c>
      <c r="G49" s="90">
        <v>0</v>
      </c>
      <c r="H49" s="90">
        <v>0</v>
      </c>
      <c r="I49" s="90">
        <v>0</v>
      </c>
      <c r="J49" s="90">
        <v>0</v>
      </c>
      <c r="K49" s="90">
        <v>0</v>
      </c>
      <c r="L49" s="90">
        <v>0</v>
      </c>
      <c r="M49" s="90">
        <v>0</v>
      </c>
      <c r="N49" s="128"/>
      <c r="O49" s="90">
        <v>0</v>
      </c>
    </row>
    <row r="50" spans="1:15" s="6" customFormat="1">
      <c r="A50" s="18" t="s">
        <v>55</v>
      </c>
      <c r="B50" s="90">
        <f t="shared" si="1"/>
        <v>0</v>
      </c>
      <c r="C50" s="90">
        <v>0</v>
      </c>
      <c r="D50" s="90">
        <v>0</v>
      </c>
      <c r="E50" s="90">
        <v>0</v>
      </c>
      <c r="F50" s="90">
        <v>0</v>
      </c>
      <c r="G50" s="90">
        <v>0</v>
      </c>
      <c r="H50" s="90">
        <v>0</v>
      </c>
      <c r="I50" s="90">
        <v>0</v>
      </c>
      <c r="J50" s="90">
        <v>0</v>
      </c>
      <c r="K50" s="90">
        <v>0</v>
      </c>
      <c r="L50" s="90">
        <v>0</v>
      </c>
      <c r="M50" s="90">
        <v>0</v>
      </c>
      <c r="N50" s="128"/>
      <c r="O50" s="90">
        <v>0</v>
      </c>
    </row>
    <row r="51" spans="1:15" s="6" customFormat="1">
      <c r="A51" s="18" t="s">
        <v>56</v>
      </c>
      <c r="B51" s="90">
        <f t="shared" si="1"/>
        <v>15005634</v>
      </c>
      <c r="C51" s="90">
        <v>0</v>
      </c>
      <c r="D51" s="90">
        <v>15005634</v>
      </c>
      <c r="E51" s="90">
        <v>0</v>
      </c>
      <c r="F51" s="90">
        <v>0</v>
      </c>
      <c r="G51" s="90">
        <v>0</v>
      </c>
      <c r="H51" s="90">
        <v>0</v>
      </c>
      <c r="I51" s="90">
        <v>0</v>
      </c>
      <c r="J51" s="90">
        <v>0</v>
      </c>
      <c r="K51" s="90">
        <v>0</v>
      </c>
      <c r="L51" s="90">
        <v>0</v>
      </c>
      <c r="M51" s="90">
        <v>0</v>
      </c>
      <c r="N51" s="128"/>
      <c r="O51" s="90">
        <v>0</v>
      </c>
    </row>
    <row r="52" spans="1:15" s="6" customFormat="1">
      <c r="A52" s="18" t="s">
        <v>57</v>
      </c>
      <c r="B52" s="90">
        <f t="shared" si="1"/>
        <v>0</v>
      </c>
      <c r="C52" s="90">
        <v>0</v>
      </c>
      <c r="D52" s="90">
        <v>0</v>
      </c>
      <c r="E52" s="90">
        <v>0</v>
      </c>
      <c r="F52" s="90">
        <v>0</v>
      </c>
      <c r="G52" s="90">
        <v>0</v>
      </c>
      <c r="H52" s="90">
        <v>0</v>
      </c>
      <c r="I52" s="90">
        <v>0</v>
      </c>
      <c r="J52" s="90">
        <v>0</v>
      </c>
      <c r="K52" s="90">
        <v>0</v>
      </c>
      <c r="L52" s="90">
        <v>0</v>
      </c>
      <c r="M52" s="90">
        <v>0</v>
      </c>
      <c r="N52" s="128"/>
      <c r="O52" s="90">
        <v>0</v>
      </c>
    </row>
    <row r="53" spans="1:15" s="6" customFormat="1">
      <c r="A53" s="18" t="s">
        <v>58</v>
      </c>
      <c r="B53" s="90">
        <f t="shared" si="1"/>
        <v>0</v>
      </c>
      <c r="C53" s="90">
        <v>0</v>
      </c>
      <c r="D53" s="90">
        <v>0</v>
      </c>
      <c r="E53" s="90">
        <v>0</v>
      </c>
      <c r="F53" s="90">
        <v>0</v>
      </c>
      <c r="G53" s="90">
        <v>0</v>
      </c>
      <c r="H53" s="90">
        <v>0</v>
      </c>
      <c r="I53" s="90">
        <v>0</v>
      </c>
      <c r="J53" s="90">
        <v>0</v>
      </c>
      <c r="K53" s="90">
        <v>0</v>
      </c>
      <c r="L53" s="90">
        <v>0</v>
      </c>
      <c r="M53" s="90">
        <v>0</v>
      </c>
      <c r="N53" s="128"/>
      <c r="O53" s="90">
        <v>0</v>
      </c>
    </row>
    <row r="54" spans="1:15" s="6" customFormat="1">
      <c r="A54" s="18" t="s">
        <v>59</v>
      </c>
      <c r="B54" s="90">
        <f t="shared" si="1"/>
        <v>0</v>
      </c>
      <c r="C54" s="90">
        <v>0</v>
      </c>
      <c r="D54" s="90">
        <v>0</v>
      </c>
      <c r="E54" s="90">
        <v>0</v>
      </c>
      <c r="F54" s="90">
        <v>0</v>
      </c>
      <c r="G54" s="90">
        <v>0</v>
      </c>
      <c r="H54" s="90">
        <v>0</v>
      </c>
      <c r="I54" s="90">
        <v>0</v>
      </c>
      <c r="J54" s="90">
        <v>0</v>
      </c>
      <c r="K54" s="90">
        <v>0</v>
      </c>
      <c r="L54" s="90">
        <v>0</v>
      </c>
      <c r="M54" s="90">
        <v>0</v>
      </c>
      <c r="N54" s="128"/>
      <c r="O54" s="90">
        <v>0</v>
      </c>
    </row>
    <row r="55" spans="1:15" s="6" customFormat="1">
      <c r="A55" s="18" t="s">
        <v>60</v>
      </c>
      <c r="B55" s="90">
        <f t="shared" si="1"/>
        <v>0</v>
      </c>
      <c r="C55" s="90">
        <v>0</v>
      </c>
      <c r="D55" s="90">
        <v>0</v>
      </c>
      <c r="E55" s="90">
        <v>0</v>
      </c>
      <c r="F55" s="90">
        <v>0</v>
      </c>
      <c r="G55" s="90">
        <v>0</v>
      </c>
      <c r="H55" s="90">
        <v>0</v>
      </c>
      <c r="I55" s="90">
        <v>0</v>
      </c>
      <c r="J55" s="90">
        <v>0</v>
      </c>
      <c r="K55" s="90">
        <v>0</v>
      </c>
      <c r="L55" s="90">
        <v>0</v>
      </c>
      <c r="M55" s="90">
        <v>0</v>
      </c>
      <c r="N55" s="128"/>
      <c r="O55" s="90">
        <v>0</v>
      </c>
    </row>
    <row r="56" spans="1:15" s="6" customFormat="1">
      <c r="A56" s="18" t="s">
        <v>61</v>
      </c>
      <c r="B56" s="90">
        <f t="shared" si="1"/>
        <v>0</v>
      </c>
      <c r="C56" s="90">
        <v>0</v>
      </c>
      <c r="D56" s="90">
        <v>0</v>
      </c>
      <c r="E56" s="90">
        <v>0</v>
      </c>
      <c r="F56" s="90">
        <v>0</v>
      </c>
      <c r="G56" s="90">
        <v>0</v>
      </c>
      <c r="H56" s="90">
        <v>0</v>
      </c>
      <c r="I56" s="90">
        <v>0</v>
      </c>
      <c r="J56" s="90">
        <v>0</v>
      </c>
      <c r="K56" s="90">
        <v>0</v>
      </c>
      <c r="L56" s="90">
        <v>0</v>
      </c>
      <c r="M56" s="90">
        <v>0</v>
      </c>
      <c r="N56" s="128"/>
      <c r="O56" s="90">
        <v>0</v>
      </c>
    </row>
  </sheetData>
  <mergeCells count="2">
    <mergeCell ref="A2:A4"/>
    <mergeCell ref="A1:O1"/>
  </mergeCells>
  <phoneticPr fontId="12" type="noConversion"/>
  <conditionalFormatting sqref="B5:O56">
    <cfRule type="cellIs" dxfId="1" priority="1" operator="lessThan">
      <formula>0</formula>
    </cfRule>
  </conditionalFormatting>
  <pageMargins left="0.7" right="0.7" top="0.75" bottom="0.75" header="0.3" footer="0.3"/>
  <pageSetup scale="57" orientation="landscape" r:id="rId1"/>
  <extLst>
    <ext xmlns:mx="http://schemas.microsoft.com/office/mac/excel/2008/main" uri="http://schemas.microsoft.com/office/mac/excel/2008/main">
      <mx:PLV Mode="0" OnePage="0" WScale="0"/>
    </ext>
  </extLst>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pageSetUpPr fitToPage="1"/>
  </sheetPr>
  <dimension ref="A1:H55"/>
  <sheetViews>
    <sheetView workbookViewId="0">
      <selection sqref="A1:H1"/>
    </sheetView>
  </sheetViews>
  <sheetFormatPr defaultColWidth="8.85546875" defaultRowHeight="15"/>
  <cols>
    <col min="1" max="1" width="17.85546875" customWidth="1"/>
    <col min="2" max="3" width="12.42578125" bestFit="1" customWidth="1"/>
    <col min="4" max="4" width="11.28515625" bestFit="1" customWidth="1"/>
    <col min="5" max="5" width="12.42578125" bestFit="1" customWidth="1"/>
    <col min="6" max="6" width="16.85546875" customWidth="1"/>
    <col min="7" max="8" width="11.28515625" bestFit="1" customWidth="1"/>
  </cols>
  <sheetData>
    <row r="1" spans="1:8">
      <c r="A1" s="519" t="s">
        <v>93</v>
      </c>
      <c r="B1" s="533"/>
      <c r="C1" s="533"/>
      <c r="D1" s="533"/>
      <c r="E1" s="533"/>
      <c r="F1" s="533"/>
      <c r="G1" s="533"/>
      <c r="H1" s="533"/>
    </row>
    <row r="2" spans="1:8">
      <c r="A2" s="546" t="s">
        <v>10</v>
      </c>
      <c r="B2" s="585" t="s">
        <v>66</v>
      </c>
      <c r="C2" s="572"/>
      <c r="D2" s="572"/>
      <c r="E2" s="573"/>
      <c r="F2" s="574" t="s">
        <v>64</v>
      </c>
      <c r="G2" s="574"/>
      <c r="H2" s="575"/>
    </row>
    <row r="3" spans="1:8" ht="29.25">
      <c r="A3" s="542"/>
      <c r="B3" s="7" t="s">
        <v>83</v>
      </c>
      <c r="C3" s="7" t="s">
        <v>71</v>
      </c>
      <c r="D3" s="7" t="s">
        <v>72</v>
      </c>
      <c r="E3" s="35" t="s">
        <v>73</v>
      </c>
      <c r="F3" s="34" t="s">
        <v>83</v>
      </c>
      <c r="G3" s="7" t="s">
        <v>70</v>
      </c>
      <c r="H3" s="125" t="s">
        <v>69</v>
      </c>
    </row>
    <row r="4" spans="1:8">
      <c r="A4" s="13" t="s">
        <v>77</v>
      </c>
      <c r="B4" s="129">
        <f>SUM(B5:B55)</f>
        <v>13560261</v>
      </c>
      <c r="C4" s="129">
        <f t="shared" ref="C4:H4" si="0">SUM(C5:C55)</f>
        <v>5945718</v>
      </c>
      <c r="D4" s="129">
        <f t="shared" si="0"/>
        <v>6677977</v>
      </c>
      <c r="E4" s="130">
        <f t="shared" si="0"/>
        <v>936566</v>
      </c>
      <c r="F4" s="131">
        <f t="shared" si="0"/>
        <v>4939036</v>
      </c>
      <c r="G4" s="129">
        <f t="shared" si="0"/>
        <v>2322922</v>
      </c>
      <c r="H4" s="62">
        <f t="shared" si="0"/>
        <v>2616114</v>
      </c>
    </row>
    <row r="5" spans="1:8" s="4" customFormat="1" ht="14.25">
      <c r="A5" s="14" t="s">
        <v>11</v>
      </c>
      <c r="B5" s="90">
        <f>SUM(C5:E5)</f>
        <v>0</v>
      </c>
      <c r="C5" s="90">
        <v>0</v>
      </c>
      <c r="D5" s="90">
        <v>0</v>
      </c>
      <c r="E5" s="132">
        <v>0</v>
      </c>
      <c r="F5" s="92">
        <f>SUM(G5:H5)</f>
        <v>0</v>
      </c>
      <c r="G5" s="90">
        <v>0</v>
      </c>
      <c r="H5" s="133">
        <v>0</v>
      </c>
    </row>
    <row r="6" spans="1:8" s="4" customFormat="1" ht="14.25">
      <c r="A6" s="14" t="s">
        <v>12</v>
      </c>
      <c r="B6" s="90">
        <f t="shared" ref="B6:B55" si="1">SUM(C6:E6)</f>
        <v>0</v>
      </c>
      <c r="C6" s="90">
        <v>0</v>
      </c>
      <c r="D6" s="90">
        <v>0</v>
      </c>
      <c r="E6" s="132">
        <v>0</v>
      </c>
      <c r="F6" s="92">
        <f t="shared" ref="F6:F55" si="2">SUM(G6:H6)</f>
        <v>0</v>
      </c>
      <c r="G6" s="90">
        <v>0</v>
      </c>
      <c r="H6" s="90">
        <v>0</v>
      </c>
    </row>
    <row r="7" spans="1:8" s="4" customFormat="1" ht="14.25">
      <c r="A7" s="14" t="s">
        <v>13</v>
      </c>
      <c r="B7" s="90">
        <f t="shared" si="1"/>
        <v>0</v>
      </c>
      <c r="C7" s="90">
        <v>0</v>
      </c>
      <c r="D7" s="90">
        <v>0</v>
      </c>
      <c r="E7" s="132">
        <v>0</v>
      </c>
      <c r="F7" s="92">
        <f t="shared" si="2"/>
        <v>0</v>
      </c>
      <c r="G7" s="90">
        <v>0</v>
      </c>
      <c r="H7" s="90">
        <v>0</v>
      </c>
    </row>
    <row r="8" spans="1:8" s="4" customFormat="1" ht="14.25">
      <c r="A8" s="14" t="s">
        <v>14</v>
      </c>
      <c r="B8" s="90">
        <f t="shared" si="1"/>
        <v>0</v>
      </c>
      <c r="C8" s="90">
        <v>0</v>
      </c>
      <c r="D8" s="90">
        <v>0</v>
      </c>
      <c r="E8" s="132">
        <v>0</v>
      </c>
      <c r="F8" s="92">
        <f t="shared" si="2"/>
        <v>0</v>
      </c>
      <c r="G8" s="90">
        <v>0</v>
      </c>
      <c r="H8" s="90">
        <v>0</v>
      </c>
    </row>
    <row r="9" spans="1:8" s="4" customFormat="1" ht="14.25">
      <c r="A9" s="14" t="s">
        <v>15</v>
      </c>
      <c r="B9" s="90">
        <f t="shared" si="1"/>
        <v>2899289</v>
      </c>
      <c r="C9" s="90">
        <v>321812</v>
      </c>
      <c r="D9" s="90">
        <v>2058030</v>
      </c>
      <c r="E9" s="132">
        <v>519447</v>
      </c>
      <c r="F9" s="92">
        <f t="shared" si="2"/>
        <v>287476</v>
      </c>
      <c r="G9" s="90">
        <v>122284</v>
      </c>
      <c r="H9" s="90">
        <v>165192</v>
      </c>
    </row>
    <row r="10" spans="1:8" s="4" customFormat="1" ht="14.25">
      <c r="A10" s="14" t="s">
        <v>16</v>
      </c>
      <c r="B10" s="90">
        <f t="shared" si="1"/>
        <v>0</v>
      </c>
      <c r="C10" s="90">
        <v>0</v>
      </c>
      <c r="D10" s="90">
        <v>0</v>
      </c>
      <c r="E10" s="132">
        <v>0</v>
      </c>
      <c r="F10" s="92">
        <f t="shared" si="2"/>
        <v>0</v>
      </c>
      <c r="G10" s="90">
        <v>0</v>
      </c>
      <c r="H10" s="90">
        <v>0</v>
      </c>
    </row>
    <row r="11" spans="1:8" s="4" customFormat="1" ht="14.25">
      <c r="A11" s="14" t="s">
        <v>17</v>
      </c>
      <c r="B11" s="90">
        <f t="shared" si="1"/>
        <v>101745</v>
      </c>
      <c r="C11" s="90">
        <v>0</v>
      </c>
      <c r="D11" s="90">
        <v>55566</v>
      </c>
      <c r="E11" s="132">
        <v>46179</v>
      </c>
      <c r="F11" s="92">
        <f t="shared" si="2"/>
        <v>2200638</v>
      </c>
      <c r="G11" s="90">
        <v>2200638</v>
      </c>
      <c r="H11" s="90">
        <v>0</v>
      </c>
    </row>
    <row r="12" spans="1:8" s="4" customFormat="1" ht="14.25">
      <c r="A12" s="14" t="s">
        <v>18</v>
      </c>
      <c r="B12" s="90">
        <f t="shared" si="1"/>
        <v>0</v>
      </c>
      <c r="C12" s="90">
        <v>0</v>
      </c>
      <c r="D12" s="90">
        <v>0</v>
      </c>
      <c r="E12" s="132">
        <v>0</v>
      </c>
      <c r="F12" s="92">
        <f t="shared" si="2"/>
        <v>0</v>
      </c>
      <c r="G12" s="90">
        <v>0</v>
      </c>
      <c r="H12" s="90">
        <v>0</v>
      </c>
    </row>
    <row r="13" spans="1:8" s="4" customFormat="1" ht="14.25">
      <c r="A13" s="14" t="s">
        <v>19</v>
      </c>
      <c r="B13" s="90">
        <f t="shared" si="1"/>
        <v>0</v>
      </c>
      <c r="C13" s="90">
        <v>0</v>
      </c>
      <c r="D13" s="90">
        <v>0</v>
      </c>
      <c r="E13" s="132">
        <v>0</v>
      </c>
      <c r="F13" s="92">
        <f t="shared" si="2"/>
        <v>0</v>
      </c>
      <c r="G13" s="90">
        <v>0</v>
      </c>
      <c r="H13" s="90">
        <v>0</v>
      </c>
    </row>
    <row r="14" spans="1:8" s="4" customFormat="1" ht="14.25">
      <c r="A14" s="14" t="s">
        <v>20</v>
      </c>
      <c r="B14" s="90">
        <f t="shared" si="1"/>
        <v>0</v>
      </c>
      <c r="C14" s="90">
        <v>0</v>
      </c>
      <c r="D14" s="90">
        <v>0</v>
      </c>
      <c r="E14" s="132">
        <v>0</v>
      </c>
      <c r="F14" s="92">
        <f t="shared" si="2"/>
        <v>0</v>
      </c>
      <c r="G14" s="90">
        <v>0</v>
      </c>
      <c r="H14" s="90">
        <v>0</v>
      </c>
    </row>
    <row r="15" spans="1:8" s="4" customFormat="1" ht="14.25">
      <c r="A15" s="14" t="s">
        <v>21</v>
      </c>
      <c r="B15" s="90">
        <f t="shared" si="1"/>
        <v>0</v>
      </c>
      <c r="C15" s="90">
        <v>0</v>
      </c>
      <c r="D15" s="90">
        <v>0</v>
      </c>
      <c r="E15" s="132">
        <v>0</v>
      </c>
      <c r="F15" s="92">
        <f t="shared" si="2"/>
        <v>0</v>
      </c>
      <c r="G15" s="90">
        <v>0</v>
      </c>
      <c r="H15" s="90">
        <v>0</v>
      </c>
    </row>
    <row r="16" spans="1:8" s="4" customFormat="1" ht="14.25">
      <c r="A16" s="14" t="s">
        <v>22</v>
      </c>
      <c r="B16" s="90">
        <f t="shared" si="1"/>
        <v>16512</v>
      </c>
      <c r="C16" s="90">
        <v>0</v>
      </c>
      <c r="D16" s="90">
        <v>16512</v>
      </c>
      <c r="E16" s="132">
        <v>0</v>
      </c>
      <c r="F16" s="92">
        <f t="shared" si="2"/>
        <v>436716</v>
      </c>
      <c r="G16" s="90">
        <v>0</v>
      </c>
      <c r="H16" s="90">
        <v>436716</v>
      </c>
    </row>
    <row r="17" spans="1:8" s="4" customFormat="1" ht="14.25">
      <c r="A17" s="14" t="s">
        <v>23</v>
      </c>
      <c r="B17" s="90">
        <f t="shared" si="1"/>
        <v>0</v>
      </c>
      <c r="C17" s="90">
        <v>0</v>
      </c>
      <c r="D17" s="90">
        <v>0</v>
      </c>
      <c r="E17" s="132">
        <v>0</v>
      </c>
      <c r="F17" s="92">
        <f t="shared" si="2"/>
        <v>0</v>
      </c>
      <c r="G17" s="90">
        <v>0</v>
      </c>
      <c r="H17" s="90">
        <v>0</v>
      </c>
    </row>
    <row r="18" spans="1:8" s="4" customFormat="1" ht="14.25">
      <c r="A18" s="14" t="s">
        <v>24</v>
      </c>
      <c r="B18" s="90">
        <f t="shared" si="1"/>
        <v>0</v>
      </c>
      <c r="C18" s="90">
        <v>0</v>
      </c>
      <c r="D18" s="90">
        <v>0</v>
      </c>
      <c r="E18" s="132">
        <v>0</v>
      </c>
      <c r="F18" s="92">
        <f t="shared" si="2"/>
        <v>0</v>
      </c>
      <c r="G18" s="90">
        <v>0</v>
      </c>
      <c r="H18" s="90">
        <v>0</v>
      </c>
    </row>
    <row r="19" spans="1:8" s="4" customFormat="1" ht="14.25">
      <c r="A19" s="14" t="s">
        <v>25</v>
      </c>
      <c r="B19" s="90">
        <f t="shared" si="1"/>
        <v>3489629</v>
      </c>
      <c r="C19" s="90">
        <v>0</v>
      </c>
      <c r="D19" s="90">
        <v>3489629</v>
      </c>
      <c r="E19" s="132">
        <v>0</v>
      </c>
      <c r="F19" s="92">
        <f t="shared" si="2"/>
        <v>0</v>
      </c>
      <c r="G19" s="90">
        <v>0</v>
      </c>
      <c r="H19" s="90">
        <v>0</v>
      </c>
    </row>
    <row r="20" spans="1:8" s="4" customFormat="1" ht="14.25">
      <c r="A20" s="14" t="s">
        <v>26</v>
      </c>
      <c r="B20" s="90">
        <f t="shared" si="1"/>
        <v>234251</v>
      </c>
      <c r="C20" s="90">
        <v>0</v>
      </c>
      <c r="D20" s="90">
        <v>167981</v>
      </c>
      <c r="E20" s="132">
        <v>66270</v>
      </c>
      <c r="F20" s="92">
        <f t="shared" si="2"/>
        <v>1396828</v>
      </c>
      <c r="G20" s="90">
        <v>0</v>
      </c>
      <c r="H20" s="90">
        <v>1396828</v>
      </c>
    </row>
    <row r="21" spans="1:8" s="4" customFormat="1" ht="14.25">
      <c r="A21" s="14" t="s">
        <v>27</v>
      </c>
      <c r="B21" s="90">
        <f t="shared" si="1"/>
        <v>0</v>
      </c>
      <c r="C21" s="90">
        <v>0</v>
      </c>
      <c r="D21" s="90">
        <v>0</v>
      </c>
      <c r="E21" s="132">
        <v>0</v>
      </c>
      <c r="F21" s="92">
        <f t="shared" si="2"/>
        <v>0</v>
      </c>
      <c r="G21" s="90">
        <v>0</v>
      </c>
      <c r="H21" s="90">
        <v>0</v>
      </c>
    </row>
    <row r="22" spans="1:8" s="4" customFormat="1" ht="14.25">
      <c r="A22" s="14" t="s">
        <v>28</v>
      </c>
      <c r="B22" s="90">
        <f t="shared" si="1"/>
        <v>1418190</v>
      </c>
      <c r="C22" s="90">
        <v>1078442</v>
      </c>
      <c r="D22" s="90">
        <v>339748</v>
      </c>
      <c r="E22" s="132">
        <v>0</v>
      </c>
      <c r="F22" s="92">
        <f t="shared" si="2"/>
        <v>0</v>
      </c>
      <c r="G22" s="90">
        <v>0</v>
      </c>
      <c r="H22" s="90">
        <v>0</v>
      </c>
    </row>
    <row r="23" spans="1:8" s="4" customFormat="1" ht="14.25">
      <c r="A23" s="14" t="s">
        <v>29</v>
      </c>
      <c r="B23" s="90">
        <f t="shared" si="1"/>
        <v>0</v>
      </c>
      <c r="C23" s="90">
        <v>0</v>
      </c>
      <c r="D23" s="90">
        <v>0</v>
      </c>
      <c r="E23" s="132">
        <v>0</v>
      </c>
      <c r="F23" s="92">
        <f t="shared" si="2"/>
        <v>0</v>
      </c>
      <c r="G23" s="90">
        <v>0</v>
      </c>
      <c r="H23" s="90">
        <v>0</v>
      </c>
    </row>
    <row r="24" spans="1:8" s="4" customFormat="1" ht="14.25">
      <c r="A24" s="14" t="s">
        <v>30</v>
      </c>
      <c r="B24" s="90">
        <f t="shared" si="1"/>
        <v>154805</v>
      </c>
      <c r="C24" s="90">
        <v>0</v>
      </c>
      <c r="D24" s="90">
        <v>154805</v>
      </c>
      <c r="E24" s="132">
        <v>0</v>
      </c>
      <c r="F24" s="92">
        <f t="shared" si="2"/>
        <v>617378</v>
      </c>
      <c r="G24" s="90">
        <v>0</v>
      </c>
      <c r="H24" s="90">
        <v>617378</v>
      </c>
    </row>
    <row r="25" spans="1:8" s="4" customFormat="1" ht="14.25">
      <c r="A25" s="14" t="s">
        <v>31</v>
      </c>
      <c r="B25" s="90">
        <f t="shared" si="1"/>
        <v>0</v>
      </c>
      <c r="C25" s="90">
        <v>0</v>
      </c>
      <c r="D25" s="90">
        <v>0</v>
      </c>
      <c r="E25" s="132">
        <v>0</v>
      </c>
      <c r="F25" s="92">
        <f t="shared" si="2"/>
        <v>0</v>
      </c>
      <c r="G25" s="90">
        <v>0</v>
      </c>
      <c r="H25" s="90">
        <v>0</v>
      </c>
    </row>
    <row r="26" spans="1:8" s="4" customFormat="1" ht="14.25">
      <c r="A26" s="14" t="s">
        <v>32</v>
      </c>
      <c r="B26" s="90">
        <f t="shared" si="1"/>
        <v>0</v>
      </c>
      <c r="C26" s="90">
        <v>0</v>
      </c>
      <c r="D26" s="90">
        <v>0</v>
      </c>
      <c r="E26" s="132">
        <v>0</v>
      </c>
      <c r="F26" s="92">
        <f t="shared" si="2"/>
        <v>0</v>
      </c>
      <c r="G26" s="90">
        <v>0</v>
      </c>
      <c r="H26" s="90">
        <v>0</v>
      </c>
    </row>
    <row r="27" spans="1:8" s="4" customFormat="1" ht="14.25">
      <c r="A27" s="14" t="s">
        <v>33</v>
      </c>
      <c r="B27" s="90">
        <f t="shared" si="1"/>
        <v>0</v>
      </c>
      <c r="C27" s="90">
        <v>0</v>
      </c>
      <c r="D27" s="90">
        <v>0</v>
      </c>
      <c r="E27" s="132">
        <v>0</v>
      </c>
      <c r="F27" s="92">
        <f t="shared" si="2"/>
        <v>0</v>
      </c>
      <c r="G27" s="90">
        <v>0</v>
      </c>
      <c r="H27" s="90">
        <v>0</v>
      </c>
    </row>
    <row r="28" spans="1:8" s="4" customFormat="1" ht="14.25">
      <c r="A28" s="14" t="s">
        <v>34</v>
      </c>
      <c r="B28" s="90">
        <f t="shared" si="1"/>
        <v>0</v>
      </c>
      <c r="C28" s="90">
        <v>0</v>
      </c>
      <c r="D28" s="90">
        <v>0</v>
      </c>
      <c r="E28" s="132">
        <v>0</v>
      </c>
      <c r="F28" s="92">
        <f t="shared" si="2"/>
        <v>0</v>
      </c>
      <c r="G28" s="90">
        <v>0</v>
      </c>
      <c r="H28" s="90">
        <v>0</v>
      </c>
    </row>
    <row r="29" spans="1:8" s="4" customFormat="1" ht="14.25">
      <c r="A29" s="14" t="s">
        <v>35</v>
      </c>
      <c r="B29" s="90">
        <f t="shared" si="1"/>
        <v>0</v>
      </c>
      <c r="C29" s="90">
        <v>0</v>
      </c>
      <c r="D29" s="90">
        <v>0</v>
      </c>
      <c r="E29" s="132">
        <v>0</v>
      </c>
      <c r="F29" s="92">
        <f t="shared" si="2"/>
        <v>0</v>
      </c>
      <c r="G29" s="90">
        <v>0</v>
      </c>
      <c r="H29" s="90">
        <v>0</v>
      </c>
    </row>
    <row r="30" spans="1:8" s="4" customFormat="1" ht="14.25">
      <c r="A30" s="14" t="s">
        <v>36</v>
      </c>
      <c r="B30" s="90">
        <f t="shared" si="1"/>
        <v>0</v>
      </c>
      <c r="C30" s="90">
        <v>0</v>
      </c>
      <c r="D30" s="90">
        <v>0</v>
      </c>
      <c r="E30" s="132">
        <v>0</v>
      </c>
      <c r="F30" s="92">
        <f t="shared" si="2"/>
        <v>0</v>
      </c>
      <c r="G30" s="90">
        <v>0</v>
      </c>
      <c r="H30" s="90">
        <v>0</v>
      </c>
    </row>
    <row r="31" spans="1:8" s="4" customFormat="1" ht="14.25">
      <c r="A31" s="14" t="s">
        <v>37</v>
      </c>
      <c r="B31" s="90">
        <f t="shared" si="1"/>
        <v>0</v>
      </c>
      <c r="C31" s="90">
        <v>0</v>
      </c>
      <c r="D31" s="90">
        <v>0</v>
      </c>
      <c r="E31" s="132">
        <v>0</v>
      </c>
      <c r="F31" s="92">
        <f t="shared" si="2"/>
        <v>0</v>
      </c>
      <c r="G31" s="90">
        <v>0</v>
      </c>
      <c r="H31" s="90">
        <v>0</v>
      </c>
    </row>
    <row r="32" spans="1:8" s="4" customFormat="1" ht="14.25">
      <c r="A32" s="14" t="s">
        <v>38</v>
      </c>
      <c r="B32" s="90">
        <f t="shared" si="1"/>
        <v>86889</v>
      </c>
      <c r="C32" s="90">
        <v>0</v>
      </c>
      <c r="D32" s="90">
        <v>0</v>
      </c>
      <c r="E32" s="132">
        <v>86889</v>
      </c>
      <c r="F32" s="92">
        <f t="shared" si="2"/>
        <v>0</v>
      </c>
      <c r="G32" s="90">
        <v>0</v>
      </c>
      <c r="H32" s="90">
        <v>0</v>
      </c>
    </row>
    <row r="33" spans="1:8" s="4" customFormat="1" ht="14.25">
      <c r="A33" s="14" t="s">
        <v>39</v>
      </c>
      <c r="B33" s="90">
        <f t="shared" si="1"/>
        <v>0</v>
      </c>
      <c r="C33" s="90">
        <v>0</v>
      </c>
      <c r="D33" s="90">
        <v>0</v>
      </c>
      <c r="E33" s="132">
        <v>0</v>
      </c>
      <c r="F33" s="92">
        <f t="shared" si="2"/>
        <v>0</v>
      </c>
      <c r="G33" s="90">
        <v>0</v>
      </c>
      <c r="H33" s="90">
        <v>0</v>
      </c>
    </row>
    <row r="34" spans="1:8" s="4" customFormat="1" ht="14.25">
      <c r="A34" s="14" t="s">
        <v>40</v>
      </c>
      <c r="B34" s="90">
        <f t="shared" si="1"/>
        <v>0</v>
      </c>
      <c r="C34" s="90">
        <v>0</v>
      </c>
      <c r="D34" s="90">
        <v>0</v>
      </c>
      <c r="E34" s="132">
        <v>0</v>
      </c>
      <c r="F34" s="92">
        <f t="shared" si="2"/>
        <v>0</v>
      </c>
      <c r="G34" s="90">
        <v>0</v>
      </c>
      <c r="H34" s="90">
        <v>0</v>
      </c>
    </row>
    <row r="35" spans="1:8" s="4" customFormat="1" ht="14.25">
      <c r="A35" s="14" t="s">
        <v>41</v>
      </c>
      <c r="B35" s="90">
        <f t="shared" si="1"/>
        <v>613487</v>
      </c>
      <c r="C35" s="90">
        <v>0</v>
      </c>
      <c r="D35" s="90">
        <v>395706</v>
      </c>
      <c r="E35" s="132">
        <v>217781</v>
      </c>
      <c r="F35" s="92">
        <f t="shared" si="2"/>
        <v>0</v>
      </c>
      <c r="G35" s="90">
        <v>0</v>
      </c>
      <c r="H35" s="90">
        <v>0</v>
      </c>
    </row>
    <row r="36" spans="1:8" s="4" customFormat="1" ht="14.25">
      <c r="A36" s="14" t="s">
        <v>42</v>
      </c>
      <c r="B36" s="90">
        <f t="shared" si="1"/>
        <v>0</v>
      </c>
      <c r="C36" s="90">
        <v>0</v>
      </c>
      <c r="D36" s="90">
        <v>0</v>
      </c>
      <c r="E36" s="132">
        <v>0</v>
      </c>
      <c r="F36" s="92">
        <f t="shared" si="2"/>
        <v>0</v>
      </c>
      <c r="G36" s="90">
        <v>0</v>
      </c>
      <c r="H36" s="90">
        <v>0</v>
      </c>
    </row>
    <row r="37" spans="1:8" s="4" customFormat="1" ht="14.25">
      <c r="A37" s="14" t="s">
        <v>43</v>
      </c>
      <c r="B37" s="90">
        <f t="shared" si="1"/>
        <v>0</v>
      </c>
      <c r="C37" s="90">
        <v>0</v>
      </c>
      <c r="D37" s="90">
        <v>0</v>
      </c>
      <c r="E37" s="132">
        <v>0</v>
      </c>
      <c r="F37" s="92">
        <f t="shared" si="2"/>
        <v>0</v>
      </c>
      <c r="G37" s="90">
        <v>0</v>
      </c>
      <c r="H37" s="90">
        <v>0</v>
      </c>
    </row>
    <row r="38" spans="1:8" s="4" customFormat="1" ht="14.25">
      <c r="A38" s="14" t="s">
        <v>44</v>
      </c>
      <c r="B38" s="90">
        <f t="shared" si="1"/>
        <v>0</v>
      </c>
      <c r="C38" s="90">
        <v>0</v>
      </c>
      <c r="D38" s="90">
        <v>0</v>
      </c>
      <c r="E38" s="132">
        <v>0</v>
      </c>
      <c r="F38" s="92">
        <f t="shared" si="2"/>
        <v>0</v>
      </c>
      <c r="G38" s="90">
        <v>0</v>
      </c>
      <c r="H38" s="90">
        <v>0</v>
      </c>
    </row>
    <row r="39" spans="1:8" s="4" customFormat="1" ht="14.25">
      <c r="A39" s="14" t="s">
        <v>45</v>
      </c>
      <c r="B39" s="90">
        <f t="shared" si="1"/>
        <v>0</v>
      </c>
      <c r="C39" s="90">
        <v>0</v>
      </c>
      <c r="D39" s="90">
        <v>0</v>
      </c>
      <c r="E39" s="132">
        <v>0</v>
      </c>
      <c r="F39" s="92">
        <f t="shared" si="2"/>
        <v>0</v>
      </c>
      <c r="G39" s="90">
        <v>0</v>
      </c>
      <c r="H39" s="90">
        <v>0</v>
      </c>
    </row>
    <row r="40" spans="1:8" s="4" customFormat="1" ht="14.25">
      <c r="A40" s="14" t="s">
        <v>46</v>
      </c>
      <c r="B40" s="90">
        <f t="shared" si="1"/>
        <v>0</v>
      </c>
      <c r="C40" s="90">
        <v>0</v>
      </c>
      <c r="D40" s="90">
        <v>0</v>
      </c>
      <c r="E40" s="132">
        <v>0</v>
      </c>
      <c r="F40" s="92">
        <f t="shared" si="2"/>
        <v>0</v>
      </c>
      <c r="G40" s="90">
        <v>0</v>
      </c>
      <c r="H40" s="90">
        <v>0</v>
      </c>
    </row>
    <row r="41" spans="1:8" s="4" customFormat="1" ht="14.25">
      <c r="A41" s="14" t="s">
        <v>47</v>
      </c>
      <c r="B41" s="90">
        <f t="shared" si="1"/>
        <v>0</v>
      </c>
      <c r="C41" s="90">
        <v>0</v>
      </c>
      <c r="D41" s="90">
        <v>0</v>
      </c>
      <c r="E41" s="132">
        <v>0</v>
      </c>
      <c r="F41" s="92">
        <f t="shared" si="2"/>
        <v>0</v>
      </c>
      <c r="G41" s="90">
        <v>0</v>
      </c>
      <c r="H41" s="90">
        <v>0</v>
      </c>
    </row>
    <row r="42" spans="1:8" s="4" customFormat="1" ht="14.25">
      <c r="A42" s="14" t="s">
        <v>48</v>
      </c>
      <c r="B42" s="90">
        <f t="shared" si="1"/>
        <v>4545464</v>
      </c>
      <c r="C42" s="90">
        <v>4545464</v>
      </c>
      <c r="D42" s="90">
        <v>0</v>
      </c>
      <c r="E42" s="132">
        <v>0</v>
      </c>
      <c r="F42" s="92">
        <f t="shared" si="2"/>
        <v>0</v>
      </c>
      <c r="G42" s="90">
        <v>0</v>
      </c>
      <c r="H42" s="90">
        <v>0</v>
      </c>
    </row>
    <row r="43" spans="1:8" s="4" customFormat="1" ht="14.25">
      <c r="A43" s="14" t="s">
        <v>49</v>
      </c>
      <c r="B43" s="90">
        <f t="shared" si="1"/>
        <v>0</v>
      </c>
      <c r="C43" s="90">
        <v>0</v>
      </c>
      <c r="D43" s="90">
        <v>0</v>
      </c>
      <c r="E43" s="132">
        <v>0</v>
      </c>
      <c r="F43" s="92">
        <f t="shared" si="2"/>
        <v>0</v>
      </c>
      <c r="G43" s="90">
        <v>0</v>
      </c>
      <c r="H43" s="90">
        <v>0</v>
      </c>
    </row>
    <row r="44" spans="1:8" s="4" customFormat="1" ht="14.25">
      <c r="A44" s="14" t="s">
        <v>50</v>
      </c>
      <c r="B44" s="90">
        <f t="shared" si="1"/>
        <v>0</v>
      </c>
      <c r="C44" s="90">
        <v>0</v>
      </c>
      <c r="D44" s="90">
        <v>0</v>
      </c>
      <c r="E44" s="132">
        <v>0</v>
      </c>
      <c r="F44" s="92">
        <f t="shared" si="2"/>
        <v>0</v>
      </c>
      <c r="G44" s="90">
        <v>0</v>
      </c>
      <c r="H44" s="90">
        <v>0</v>
      </c>
    </row>
    <row r="45" spans="1:8" s="4" customFormat="1" ht="14.25">
      <c r="A45" s="14" t="s">
        <v>51</v>
      </c>
      <c r="B45" s="90">
        <f t="shared" si="1"/>
        <v>0</v>
      </c>
      <c r="C45" s="90">
        <v>0</v>
      </c>
      <c r="D45" s="90">
        <v>0</v>
      </c>
      <c r="E45" s="132">
        <v>0</v>
      </c>
      <c r="F45" s="92">
        <f t="shared" si="2"/>
        <v>0</v>
      </c>
      <c r="G45" s="90">
        <v>0</v>
      </c>
      <c r="H45" s="90">
        <v>0</v>
      </c>
    </row>
    <row r="46" spans="1:8" s="4" customFormat="1" ht="14.25">
      <c r="A46" s="14" t="s">
        <v>52</v>
      </c>
      <c r="B46" s="90">
        <f t="shared" si="1"/>
        <v>0</v>
      </c>
      <c r="C46" s="90">
        <v>0</v>
      </c>
      <c r="D46" s="90">
        <v>0</v>
      </c>
      <c r="E46" s="132">
        <v>0</v>
      </c>
      <c r="F46" s="92">
        <f t="shared" si="2"/>
        <v>0</v>
      </c>
      <c r="G46" s="90">
        <v>0</v>
      </c>
      <c r="H46" s="90">
        <v>0</v>
      </c>
    </row>
    <row r="47" spans="1:8" s="4" customFormat="1" ht="14.25">
      <c r="A47" s="14" t="s">
        <v>53</v>
      </c>
      <c r="B47" s="90">
        <f t="shared" si="1"/>
        <v>0</v>
      </c>
      <c r="C47" s="90">
        <v>0</v>
      </c>
      <c r="D47" s="90">
        <v>0</v>
      </c>
      <c r="E47" s="132">
        <v>0</v>
      </c>
      <c r="F47" s="92">
        <f t="shared" si="2"/>
        <v>0</v>
      </c>
      <c r="G47" s="90">
        <v>0</v>
      </c>
      <c r="H47" s="90">
        <v>0</v>
      </c>
    </row>
    <row r="48" spans="1:8" s="4" customFormat="1" ht="14.25">
      <c r="A48" s="14" t="s">
        <v>54</v>
      </c>
      <c r="B48" s="90">
        <f t="shared" si="1"/>
        <v>0</v>
      </c>
      <c r="C48" s="90">
        <v>0</v>
      </c>
      <c r="D48" s="90">
        <v>0</v>
      </c>
      <c r="E48" s="132">
        <v>0</v>
      </c>
      <c r="F48" s="92">
        <f t="shared" si="2"/>
        <v>0</v>
      </c>
      <c r="G48" s="90">
        <v>0</v>
      </c>
      <c r="H48" s="90">
        <v>0</v>
      </c>
    </row>
    <row r="49" spans="1:8" s="4" customFormat="1" ht="14.25">
      <c r="A49" s="14" t="s">
        <v>55</v>
      </c>
      <c r="B49" s="90">
        <f t="shared" si="1"/>
        <v>0</v>
      </c>
      <c r="C49" s="90">
        <v>0</v>
      </c>
      <c r="D49" s="90">
        <v>0</v>
      </c>
      <c r="E49" s="132">
        <v>0</v>
      </c>
      <c r="F49" s="92">
        <f t="shared" si="2"/>
        <v>0</v>
      </c>
      <c r="G49" s="90">
        <v>0</v>
      </c>
      <c r="H49" s="90">
        <v>0</v>
      </c>
    </row>
    <row r="50" spans="1:8" s="4" customFormat="1" ht="14.25">
      <c r="A50" s="14" t="s">
        <v>56</v>
      </c>
      <c r="B50" s="90">
        <f t="shared" si="1"/>
        <v>0</v>
      </c>
      <c r="C50" s="90">
        <v>0</v>
      </c>
      <c r="D50" s="90">
        <v>0</v>
      </c>
      <c r="E50" s="132">
        <v>0</v>
      </c>
      <c r="F50" s="92">
        <f t="shared" si="2"/>
        <v>0</v>
      </c>
      <c r="G50" s="90">
        <v>0</v>
      </c>
      <c r="H50" s="90">
        <v>0</v>
      </c>
    </row>
    <row r="51" spans="1:8" s="4" customFormat="1" ht="14.25">
      <c r="A51" s="14" t="s">
        <v>57</v>
      </c>
      <c r="B51" s="90">
        <f t="shared" si="1"/>
        <v>0</v>
      </c>
      <c r="C51" s="90">
        <v>0</v>
      </c>
      <c r="D51" s="90">
        <v>0</v>
      </c>
      <c r="E51" s="132">
        <v>0</v>
      </c>
      <c r="F51" s="92">
        <f t="shared" si="2"/>
        <v>0</v>
      </c>
      <c r="G51" s="90">
        <v>0</v>
      </c>
      <c r="H51" s="90">
        <v>0</v>
      </c>
    </row>
    <row r="52" spans="1:8" s="4" customFormat="1" ht="14.25">
      <c r="A52" s="14" t="s">
        <v>58</v>
      </c>
      <c r="B52" s="90">
        <f t="shared" si="1"/>
        <v>0</v>
      </c>
      <c r="C52" s="90">
        <v>0</v>
      </c>
      <c r="D52" s="90">
        <v>0</v>
      </c>
      <c r="E52" s="132">
        <v>0</v>
      </c>
      <c r="F52" s="92">
        <f t="shared" si="2"/>
        <v>0</v>
      </c>
      <c r="G52" s="90">
        <v>0</v>
      </c>
      <c r="H52" s="90">
        <v>0</v>
      </c>
    </row>
    <row r="53" spans="1:8" s="4" customFormat="1" ht="14.25">
      <c r="A53" s="14" t="s">
        <v>59</v>
      </c>
      <c r="B53" s="90">
        <f t="shared" si="1"/>
        <v>0</v>
      </c>
      <c r="C53" s="90">
        <v>0</v>
      </c>
      <c r="D53" s="90">
        <v>0</v>
      </c>
      <c r="E53" s="132">
        <v>0</v>
      </c>
      <c r="F53" s="92">
        <f t="shared" si="2"/>
        <v>0</v>
      </c>
      <c r="G53" s="90">
        <v>0</v>
      </c>
      <c r="H53" s="90">
        <v>0</v>
      </c>
    </row>
    <row r="54" spans="1:8" s="4" customFormat="1" ht="14.25">
      <c r="A54" s="14" t="s">
        <v>60</v>
      </c>
      <c r="B54" s="90">
        <f t="shared" si="1"/>
        <v>0</v>
      </c>
      <c r="C54" s="90">
        <v>0</v>
      </c>
      <c r="D54" s="90">
        <v>0</v>
      </c>
      <c r="E54" s="132">
        <v>0</v>
      </c>
      <c r="F54" s="92">
        <f t="shared" si="2"/>
        <v>0</v>
      </c>
      <c r="G54" s="90">
        <v>0</v>
      </c>
      <c r="H54" s="90">
        <v>0</v>
      </c>
    </row>
    <row r="55" spans="1:8" s="4" customFormat="1" ht="14.25">
      <c r="A55" s="14" t="s">
        <v>61</v>
      </c>
      <c r="B55" s="90">
        <f t="shared" si="1"/>
        <v>0</v>
      </c>
      <c r="C55" s="90">
        <v>0</v>
      </c>
      <c r="D55" s="90">
        <v>0</v>
      </c>
      <c r="E55" s="132">
        <v>0</v>
      </c>
      <c r="F55" s="92">
        <f t="shared" si="2"/>
        <v>0</v>
      </c>
      <c r="G55" s="90">
        <v>0</v>
      </c>
      <c r="H55" s="90">
        <v>0</v>
      </c>
    </row>
  </sheetData>
  <mergeCells count="4">
    <mergeCell ref="A2:A3"/>
    <mergeCell ref="B2:E2"/>
    <mergeCell ref="F2:H2"/>
    <mergeCell ref="A1:H1"/>
  </mergeCells>
  <phoneticPr fontId="12" type="noConversion"/>
  <conditionalFormatting sqref="B4:H55">
    <cfRule type="cellIs" dxfId="0" priority="1" operator="lessThan">
      <formula>0</formula>
    </cfRule>
  </conditionalFormatting>
  <pageMargins left="0.7" right="0.7" top="0.75" bottom="0.75" header="0.3" footer="0.3"/>
  <pageSetup scale="85" orientation="portrait" r:id="rId1"/>
  <extLst>
    <ext xmlns:mx="http://schemas.microsoft.com/office/mac/excel/2008/main" uri="http://schemas.microsoft.com/office/mac/excel/2008/main">
      <mx:PLV Mode="0" OnePage="0" WScale="0"/>
    </ext>
  </extLst>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rgb="FF00B050"/>
    <pageSetUpPr fitToPage="1"/>
  </sheetPr>
  <dimension ref="A1"/>
  <sheetViews>
    <sheetView workbookViewId="0"/>
  </sheetViews>
  <sheetFormatPr defaultRowHeight="15"/>
  <sheetData/>
  <pageMargins left="0.7" right="0.7" top="0.75" bottom="0.75" header="0.3" footer="0.3"/>
  <pageSetup orientation="landscape"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K56"/>
  <sheetViews>
    <sheetView workbookViewId="0">
      <selection sqref="A1:K1"/>
    </sheetView>
  </sheetViews>
  <sheetFormatPr defaultRowHeight="15"/>
  <cols>
    <col min="1" max="1" width="21.85546875" customWidth="1"/>
    <col min="2" max="4" width="15" customWidth="1"/>
    <col min="5" max="5" width="12.85546875" customWidth="1"/>
    <col min="6" max="6" width="13.85546875" customWidth="1"/>
    <col min="7" max="7" width="15" customWidth="1"/>
    <col min="8" max="8" width="14.85546875" customWidth="1"/>
    <col min="9" max="9" width="14.28515625" customWidth="1"/>
    <col min="10" max="10" width="14.85546875" customWidth="1"/>
    <col min="11" max="11" width="14" customWidth="1"/>
  </cols>
  <sheetData>
    <row r="1" spans="1:11">
      <c r="A1" s="524" t="s">
        <v>129</v>
      </c>
      <c r="B1" s="530"/>
      <c r="C1" s="530"/>
      <c r="D1" s="530"/>
      <c r="E1" s="521"/>
      <c r="F1" s="521"/>
      <c r="G1" s="521"/>
      <c r="H1" s="521"/>
      <c r="I1" s="521"/>
      <c r="J1" s="559"/>
      <c r="K1" s="560"/>
    </row>
    <row r="2" spans="1:11">
      <c r="A2" s="41"/>
      <c r="B2" s="46"/>
      <c r="C2" s="111"/>
      <c r="D2" s="167"/>
      <c r="E2" s="586" t="s">
        <v>100</v>
      </c>
      <c r="F2" s="587"/>
      <c r="G2" s="565" t="s">
        <v>9</v>
      </c>
      <c r="H2" s="566"/>
      <c r="I2" s="567"/>
      <c r="J2" s="98"/>
      <c r="K2" s="168"/>
    </row>
    <row r="3" spans="1:11" ht="48.75">
      <c r="A3" s="40" t="s">
        <v>10</v>
      </c>
      <c r="B3" s="43" t="s">
        <v>134</v>
      </c>
      <c r="C3" s="169" t="s">
        <v>127</v>
      </c>
      <c r="D3" s="165" t="s">
        <v>128</v>
      </c>
      <c r="E3" s="65" t="s">
        <v>102</v>
      </c>
      <c r="F3" s="66" t="s">
        <v>103</v>
      </c>
      <c r="G3" s="43" t="s">
        <v>7</v>
      </c>
      <c r="H3" s="40" t="s">
        <v>8</v>
      </c>
      <c r="I3" s="67" t="s">
        <v>1</v>
      </c>
      <c r="J3" s="98" t="s">
        <v>104</v>
      </c>
      <c r="K3" s="168" t="s">
        <v>105</v>
      </c>
    </row>
    <row r="4" spans="1:11">
      <c r="A4" s="40"/>
      <c r="B4" s="43"/>
      <c r="C4" s="112"/>
      <c r="D4" s="165"/>
      <c r="E4" s="68"/>
      <c r="F4" s="69"/>
      <c r="G4" s="44"/>
      <c r="H4" s="41"/>
      <c r="I4" s="70"/>
      <c r="J4" s="170"/>
      <c r="K4" s="171"/>
    </row>
    <row r="5" spans="1:11">
      <c r="A5" s="73" t="s">
        <v>77</v>
      </c>
      <c r="B5" s="74">
        <f>SUM(B6:B56)</f>
        <v>331960173</v>
      </c>
      <c r="C5" s="113"/>
      <c r="D5" s="75">
        <f>B5</f>
        <v>331960173</v>
      </c>
      <c r="E5" s="172"/>
      <c r="F5" s="173"/>
      <c r="G5" s="115">
        <f>IF(SUM(G6:G56)='Contingency Assistance'!B5,'Contingency Assistance'!B5,"ERROR")</f>
        <v>309965339</v>
      </c>
      <c r="H5" s="56">
        <f>IF(SUM(H6:H56)='Contingency Non-Assistance'!B5,'Contingency Non-Assistance'!B5, "ERROR")</f>
        <v>21994834</v>
      </c>
      <c r="I5" s="116">
        <f>IF(SUM(I6:I56)=(G5+H5),(G5+H5),"ERROR")</f>
        <v>331960173</v>
      </c>
      <c r="J5" s="174"/>
      <c r="K5" s="175"/>
    </row>
    <row r="6" spans="1:11">
      <c r="A6" s="80" t="s">
        <v>11</v>
      </c>
      <c r="B6" s="77">
        <v>0</v>
      </c>
      <c r="C6" s="118"/>
      <c r="D6" s="75">
        <f t="shared" ref="D6:D56" si="0">B6</f>
        <v>0</v>
      </c>
      <c r="E6" s="172"/>
      <c r="F6" s="173"/>
      <c r="G6" s="76">
        <v>0</v>
      </c>
      <c r="H6" s="77">
        <v>0</v>
      </c>
      <c r="I6" s="78">
        <f>IF((G6+H6)=('Contingency Assistance'!B6+'Contingency Non-Assistance'!B6),('Contingency Summary'!G6+'Contingency Summary'!H6), "ERROR")</f>
        <v>0</v>
      </c>
      <c r="J6" s="174"/>
      <c r="K6" s="175"/>
    </row>
    <row r="7" spans="1:11">
      <c r="A7" s="80" t="s">
        <v>12</v>
      </c>
      <c r="B7" s="77">
        <v>0</v>
      </c>
      <c r="C7" s="118"/>
      <c r="D7" s="75">
        <f t="shared" si="0"/>
        <v>0</v>
      </c>
      <c r="E7" s="172"/>
      <c r="F7" s="173"/>
      <c r="G7" s="76">
        <v>0</v>
      </c>
      <c r="H7" s="77">
        <v>0</v>
      </c>
      <c r="I7" s="78">
        <f>IF((G7+H7)=('Contingency Assistance'!B7+'Contingency Non-Assistance'!B7),('Contingency Summary'!G7+'Contingency Summary'!H7), "ERROR")</f>
        <v>0</v>
      </c>
      <c r="J7" s="174"/>
      <c r="K7" s="175"/>
    </row>
    <row r="8" spans="1:11">
      <c r="A8" s="80" t="s">
        <v>13</v>
      </c>
      <c r="B8" s="77">
        <v>10007064</v>
      </c>
      <c r="C8" s="118"/>
      <c r="D8" s="75">
        <f t="shared" si="0"/>
        <v>10007064</v>
      </c>
      <c r="E8" s="172"/>
      <c r="F8" s="173"/>
      <c r="G8" s="76">
        <v>10007064</v>
      </c>
      <c r="H8" s="77">
        <v>0</v>
      </c>
      <c r="I8" s="78">
        <f>IF((G8+H8)=('Contingency Assistance'!B8+'Contingency Non-Assistance'!B8),('Contingency Summary'!G8+'Contingency Summary'!H8), "ERROR")</f>
        <v>10007064</v>
      </c>
      <c r="J8" s="174"/>
      <c r="K8" s="175"/>
    </row>
    <row r="9" spans="1:11">
      <c r="A9" s="80" t="s">
        <v>14</v>
      </c>
      <c r="B9" s="77">
        <v>2836644</v>
      </c>
      <c r="C9" s="118"/>
      <c r="D9" s="75">
        <f t="shared" si="0"/>
        <v>2836644</v>
      </c>
      <c r="E9" s="172"/>
      <c r="F9" s="173"/>
      <c r="G9" s="76">
        <v>0</v>
      </c>
      <c r="H9" s="77">
        <v>2836644</v>
      </c>
      <c r="I9" s="78">
        <f>IF((G9+H9)=('Contingency Assistance'!B9+'Contingency Non-Assistance'!B9),('Contingency Summary'!G9+'Contingency Summary'!H9), "ERROR")</f>
        <v>2836644</v>
      </c>
      <c r="J9" s="174"/>
      <c r="K9" s="175"/>
    </row>
    <row r="10" spans="1:11">
      <c r="A10" s="80" t="s">
        <v>15</v>
      </c>
      <c r="B10" s="77">
        <v>0</v>
      </c>
      <c r="C10" s="118"/>
      <c r="D10" s="75">
        <f t="shared" si="0"/>
        <v>0</v>
      </c>
      <c r="E10" s="172"/>
      <c r="F10" s="173"/>
      <c r="G10" s="76">
        <v>0</v>
      </c>
      <c r="H10" s="77">
        <v>0</v>
      </c>
      <c r="I10" s="78">
        <f>IF((G10+H10)=('Contingency Assistance'!B10+'Contingency Non-Assistance'!B10),('Contingency Summary'!G10+'Contingency Summary'!H10), "ERROR")</f>
        <v>0</v>
      </c>
      <c r="J10" s="174"/>
      <c r="K10" s="175"/>
    </row>
    <row r="11" spans="1:11">
      <c r="A11" s="80" t="s">
        <v>16</v>
      </c>
      <c r="B11" s="77">
        <v>6802836</v>
      </c>
      <c r="C11" s="118"/>
      <c r="D11" s="75">
        <f t="shared" si="0"/>
        <v>6802836</v>
      </c>
      <c r="E11" s="172"/>
      <c r="F11" s="173"/>
      <c r="G11" s="76">
        <v>6802836</v>
      </c>
      <c r="H11" s="77">
        <v>0</v>
      </c>
      <c r="I11" s="78">
        <f>IF((G11+H11)=('Contingency Assistance'!B11+'Contingency Non-Assistance'!B11),('Contingency Summary'!G11+'Contingency Summary'!H11), "ERROR")</f>
        <v>6802836</v>
      </c>
      <c r="J11" s="174"/>
      <c r="K11" s="175"/>
    </row>
    <row r="12" spans="1:11">
      <c r="A12" s="80" t="s">
        <v>17</v>
      </c>
      <c r="B12" s="77">
        <v>0</v>
      </c>
      <c r="C12" s="118"/>
      <c r="D12" s="75">
        <f t="shared" si="0"/>
        <v>0</v>
      </c>
      <c r="E12" s="172"/>
      <c r="F12" s="173"/>
      <c r="G12" s="76">
        <v>0</v>
      </c>
      <c r="H12" s="77">
        <v>0</v>
      </c>
      <c r="I12" s="78">
        <f>IF((G12+H12)=('Contingency Assistance'!B12+'Contingency Non-Assistance'!B12),('Contingency Summary'!G12+'Contingency Summary'!H12), "ERROR")</f>
        <v>0</v>
      </c>
      <c r="J12" s="174"/>
      <c r="K12" s="175"/>
    </row>
    <row r="13" spans="1:11">
      <c r="A13" s="80" t="s">
        <v>18</v>
      </c>
      <c r="B13" s="77">
        <v>1614549</v>
      </c>
      <c r="C13" s="118"/>
      <c r="D13" s="75">
        <f t="shared" si="0"/>
        <v>1614549</v>
      </c>
      <c r="E13" s="172"/>
      <c r="F13" s="173"/>
      <c r="G13" s="76">
        <v>1614549</v>
      </c>
      <c r="H13" s="77">
        <v>0</v>
      </c>
      <c r="I13" s="78">
        <f>IF((G13+H13)=('Contingency Assistance'!B13+'Contingency Non-Assistance'!B13),('Contingency Summary'!G13+'Contingency Summary'!H13), "ERROR")</f>
        <v>1614549</v>
      </c>
      <c r="J13" s="174"/>
      <c r="K13" s="175"/>
    </row>
    <row r="14" spans="1:11">
      <c r="A14" s="80" t="s">
        <v>19</v>
      </c>
      <c r="B14" s="77">
        <v>4630491</v>
      </c>
      <c r="C14" s="118"/>
      <c r="D14" s="75">
        <f t="shared" si="0"/>
        <v>4630491</v>
      </c>
      <c r="E14" s="172"/>
      <c r="F14" s="173"/>
      <c r="G14" s="76">
        <v>4630491</v>
      </c>
      <c r="H14" s="77">
        <v>0</v>
      </c>
      <c r="I14" s="78">
        <f>IF((G14+H14)=('Contingency Assistance'!B14+'Contingency Non-Assistance'!B14),('Contingency Summary'!G14+'Contingency Summary'!H14), "ERROR")</f>
        <v>4630491</v>
      </c>
      <c r="J14" s="174"/>
      <c r="K14" s="175"/>
    </row>
    <row r="15" spans="1:11">
      <c r="A15" s="80" t="s">
        <v>20</v>
      </c>
      <c r="B15" s="77">
        <v>0</v>
      </c>
      <c r="C15" s="118"/>
      <c r="D15" s="75">
        <f t="shared" si="0"/>
        <v>0</v>
      </c>
      <c r="E15" s="172"/>
      <c r="F15" s="173"/>
      <c r="G15" s="76">
        <v>0</v>
      </c>
      <c r="H15" s="77">
        <v>0</v>
      </c>
      <c r="I15" s="78">
        <f>IF((G15+H15)=('Contingency Assistance'!B15+'Contingency Non-Assistance'!B15),('Contingency Summary'!G15+'Contingency Summary'!H15), "ERROR")</f>
        <v>0</v>
      </c>
      <c r="J15" s="174"/>
      <c r="K15" s="175"/>
    </row>
    <row r="16" spans="1:11">
      <c r="A16" s="80" t="s">
        <v>21</v>
      </c>
      <c r="B16" s="77">
        <v>0</v>
      </c>
      <c r="C16" s="118"/>
      <c r="D16" s="75">
        <f t="shared" si="0"/>
        <v>0</v>
      </c>
      <c r="E16" s="172"/>
      <c r="F16" s="173"/>
      <c r="G16" s="76">
        <v>0</v>
      </c>
      <c r="H16" s="77">
        <v>0</v>
      </c>
      <c r="I16" s="78">
        <f>IF((G16+H16)=('Contingency Assistance'!B16+'Contingency Non-Assistance'!B16),('Contingency Summary'!G16+'Contingency Summary'!H16), "ERROR")</f>
        <v>0</v>
      </c>
      <c r="J16" s="174"/>
      <c r="K16" s="175"/>
    </row>
    <row r="17" spans="1:11">
      <c r="A17" s="80" t="s">
        <v>22</v>
      </c>
      <c r="B17" s="77">
        <v>4945239</v>
      </c>
      <c r="C17" s="118"/>
      <c r="D17" s="75">
        <f t="shared" si="0"/>
        <v>4945239</v>
      </c>
      <c r="E17" s="172"/>
      <c r="F17" s="173"/>
      <c r="G17" s="76">
        <v>4945239</v>
      </c>
      <c r="H17" s="77">
        <v>0</v>
      </c>
      <c r="I17" s="78">
        <f>IF((G17+H17)=('Contingency Assistance'!B17+'Contingency Non-Assistance'!B17),('Contingency Summary'!G17+'Contingency Summary'!H17), "ERROR")</f>
        <v>4945239</v>
      </c>
      <c r="J17" s="174"/>
      <c r="K17" s="175"/>
    </row>
    <row r="18" spans="1:11">
      <c r="A18" s="80" t="s">
        <v>23</v>
      </c>
      <c r="B18" s="77">
        <v>0</v>
      </c>
      <c r="C18" s="118"/>
      <c r="D18" s="75">
        <f t="shared" si="0"/>
        <v>0</v>
      </c>
      <c r="E18" s="172"/>
      <c r="F18" s="173"/>
      <c r="G18" s="76">
        <v>0</v>
      </c>
      <c r="H18" s="77">
        <v>0</v>
      </c>
      <c r="I18" s="78">
        <f>IF((G18+H18)=('Contingency Assistance'!B18+'Contingency Non-Assistance'!B18),('Contingency Summary'!G18+'Contingency Summary'!H18), "ERROR")</f>
        <v>0</v>
      </c>
      <c r="J18" s="174"/>
      <c r="K18" s="175"/>
    </row>
    <row r="19" spans="1:11">
      <c r="A19" s="80" t="s">
        <v>24</v>
      </c>
      <c r="B19" s="77">
        <v>0</v>
      </c>
      <c r="C19" s="118"/>
      <c r="D19" s="75">
        <f t="shared" si="0"/>
        <v>0</v>
      </c>
      <c r="E19" s="172"/>
      <c r="F19" s="173"/>
      <c r="G19" s="76">
        <v>0</v>
      </c>
      <c r="H19" s="77">
        <v>0</v>
      </c>
      <c r="I19" s="78">
        <f>IF((G19+H19)=('Contingency Assistance'!B19+'Contingency Non-Assistance'!B19),('Contingency Summary'!G19+'Contingency Summary'!H19), "ERROR")</f>
        <v>0</v>
      </c>
      <c r="J19" s="174"/>
      <c r="K19" s="175"/>
    </row>
    <row r="20" spans="1:11">
      <c r="A20" s="80" t="s">
        <v>25</v>
      </c>
      <c r="B20" s="77">
        <v>0</v>
      </c>
      <c r="C20" s="118"/>
      <c r="D20" s="75">
        <f t="shared" si="0"/>
        <v>0</v>
      </c>
      <c r="E20" s="172"/>
      <c r="F20" s="173"/>
      <c r="G20" s="76">
        <v>0</v>
      </c>
      <c r="H20" s="77">
        <v>0</v>
      </c>
      <c r="I20" s="78">
        <f>IF((G20+H20)=('Contingency Assistance'!B20+'Contingency Non-Assistance'!B20),('Contingency Summary'!G20+'Contingency Summary'!H20), "ERROR")</f>
        <v>0</v>
      </c>
      <c r="J20" s="174"/>
      <c r="K20" s="175"/>
    </row>
    <row r="21" spans="1:11">
      <c r="A21" s="80" t="s">
        <v>26</v>
      </c>
      <c r="B21" s="77">
        <v>0</v>
      </c>
      <c r="C21" s="118"/>
      <c r="D21" s="75">
        <f t="shared" si="0"/>
        <v>0</v>
      </c>
      <c r="E21" s="172"/>
      <c r="F21" s="173"/>
      <c r="G21" s="76">
        <v>0</v>
      </c>
      <c r="H21" s="77">
        <v>0</v>
      </c>
      <c r="I21" s="78">
        <f>IF((G21+H21)=('Contingency Assistance'!B21+'Contingency Non-Assistance'!B21),('Contingency Summary'!G21+'Contingency Summary'!H21), "ERROR")</f>
        <v>0</v>
      </c>
      <c r="J21" s="174"/>
      <c r="K21" s="175"/>
    </row>
    <row r="22" spans="1:11">
      <c r="A22" s="80" t="s">
        <v>27</v>
      </c>
      <c r="B22" s="77">
        <v>5096553</v>
      </c>
      <c r="C22" s="118"/>
      <c r="D22" s="75">
        <f t="shared" si="0"/>
        <v>5096553</v>
      </c>
      <c r="E22" s="172"/>
      <c r="F22" s="173"/>
      <c r="G22" s="76">
        <v>1698553</v>
      </c>
      <c r="H22" s="77">
        <v>3398000</v>
      </c>
      <c r="I22" s="78">
        <f>IF((G22+H22)=('Contingency Assistance'!B22+'Contingency Non-Assistance'!B22),('Contingency Summary'!G22+'Contingency Summary'!H22), "ERROR")</f>
        <v>5096553</v>
      </c>
      <c r="J22" s="174"/>
      <c r="K22" s="175"/>
    </row>
    <row r="23" spans="1:11">
      <c r="A23" s="80" t="s">
        <v>28</v>
      </c>
      <c r="B23" s="77">
        <v>0</v>
      </c>
      <c r="C23" s="118"/>
      <c r="D23" s="75">
        <f t="shared" si="0"/>
        <v>0</v>
      </c>
      <c r="E23" s="172"/>
      <c r="F23" s="173"/>
      <c r="G23" s="76">
        <v>0</v>
      </c>
      <c r="H23" s="77">
        <v>0</v>
      </c>
      <c r="I23" s="78">
        <f>IF((G23+H23)=('Contingency Assistance'!B23+'Contingency Non-Assistance'!B23),('Contingency Summary'!G23+'Contingency Summary'!H23), "ERROR")</f>
        <v>0</v>
      </c>
      <c r="J23" s="174"/>
      <c r="K23" s="175"/>
    </row>
    <row r="24" spans="1:11">
      <c r="A24" s="80" t="s">
        <v>29</v>
      </c>
      <c r="B24" s="77">
        <v>0</v>
      </c>
      <c r="C24" s="118"/>
      <c r="D24" s="75">
        <f t="shared" si="0"/>
        <v>0</v>
      </c>
      <c r="E24" s="172"/>
      <c r="F24" s="173"/>
      <c r="G24" s="76">
        <v>0</v>
      </c>
      <c r="H24" s="77">
        <v>0</v>
      </c>
      <c r="I24" s="78">
        <f>IF((G24+H24)=('Contingency Assistance'!B24+'Contingency Non-Assistance'!B24),('Contingency Summary'!G24+'Contingency Summary'!H24), "ERROR")</f>
        <v>0</v>
      </c>
      <c r="J24" s="174"/>
      <c r="K24" s="175"/>
    </row>
    <row r="25" spans="1:11">
      <c r="A25" s="80" t="s">
        <v>30</v>
      </c>
      <c r="B25" s="77">
        <v>0</v>
      </c>
      <c r="C25" s="118"/>
      <c r="D25" s="75">
        <f t="shared" si="0"/>
        <v>0</v>
      </c>
      <c r="E25" s="172"/>
      <c r="F25" s="173"/>
      <c r="G25" s="76">
        <v>0</v>
      </c>
      <c r="H25" s="77">
        <v>0</v>
      </c>
      <c r="I25" s="78">
        <f>IF((G25+H25)=('Contingency Assistance'!B25+'Contingency Non-Assistance'!B25),('Contingency Summary'!G25+'Contingency Summary'!H25), "ERROR")</f>
        <v>0</v>
      </c>
      <c r="J25" s="174"/>
      <c r="K25" s="175"/>
    </row>
    <row r="26" spans="1:11">
      <c r="A26" s="80" t="s">
        <v>31</v>
      </c>
      <c r="B26" s="77">
        <v>11454903</v>
      </c>
      <c r="C26" s="118"/>
      <c r="D26" s="75">
        <f t="shared" si="0"/>
        <v>11454903</v>
      </c>
      <c r="E26" s="172"/>
      <c r="F26" s="173"/>
      <c r="G26" s="76">
        <v>9736668</v>
      </c>
      <c r="H26" s="77">
        <v>1718235</v>
      </c>
      <c r="I26" s="78">
        <f>IF((G26+H26)=('Contingency Assistance'!B26+'Contingency Non-Assistance'!B26),('Contingency Summary'!G26+'Contingency Summary'!H26), "ERROR")</f>
        <v>11454903</v>
      </c>
      <c r="J26" s="174"/>
      <c r="K26" s="175"/>
    </row>
    <row r="27" spans="1:11">
      <c r="A27" s="80" t="s">
        <v>32</v>
      </c>
      <c r="B27" s="77">
        <v>22968555</v>
      </c>
      <c r="C27" s="118"/>
      <c r="D27" s="75">
        <f t="shared" si="0"/>
        <v>22968555</v>
      </c>
      <c r="E27" s="172"/>
      <c r="F27" s="173"/>
      <c r="G27" s="76">
        <v>9565817</v>
      </c>
      <c r="H27" s="77">
        <v>13402738</v>
      </c>
      <c r="I27" s="78">
        <f>IF((G27+H27)=('Contingency Assistance'!B27+'Contingency Non-Assistance'!B27),('Contingency Summary'!G27+'Contingency Summary'!H27), "ERROR")</f>
        <v>22968555</v>
      </c>
      <c r="J27" s="174"/>
      <c r="K27" s="175"/>
    </row>
    <row r="28" spans="1:11">
      <c r="A28" s="80" t="s">
        <v>33</v>
      </c>
      <c r="B28" s="77">
        <v>38767644</v>
      </c>
      <c r="C28" s="118"/>
      <c r="D28" s="75">
        <f t="shared" si="0"/>
        <v>38767644</v>
      </c>
      <c r="E28" s="172"/>
      <c r="F28" s="173"/>
      <c r="G28" s="76">
        <v>38767644</v>
      </c>
      <c r="H28" s="77">
        <v>0</v>
      </c>
      <c r="I28" s="78">
        <f>IF((G28+H28)=('Contingency Assistance'!B28+'Contingency Non-Assistance'!B28),('Contingency Summary'!G28+'Contingency Summary'!H28), "ERROR")</f>
        <v>38767644</v>
      </c>
      <c r="J28" s="174"/>
      <c r="K28" s="175"/>
    </row>
    <row r="29" spans="1:11">
      <c r="A29" s="80" t="s">
        <v>34</v>
      </c>
      <c r="B29" s="77">
        <v>0</v>
      </c>
      <c r="C29" s="118"/>
      <c r="D29" s="75">
        <f t="shared" si="0"/>
        <v>0</v>
      </c>
      <c r="E29" s="172"/>
      <c r="F29" s="173"/>
      <c r="G29" s="76">
        <v>0</v>
      </c>
      <c r="H29" s="77">
        <v>0</v>
      </c>
      <c r="I29" s="78">
        <f>IF((G29+H29)=('Contingency Assistance'!B29+'Contingency Non-Assistance'!B29),('Contingency Summary'!G29+'Contingency Summary'!H29), "ERROR")</f>
        <v>0</v>
      </c>
      <c r="J29" s="174"/>
      <c r="K29" s="175"/>
    </row>
    <row r="30" spans="1:11">
      <c r="A30" s="80" t="s">
        <v>35</v>
      </c>
      <c r="B30" s="77">
        <v>0</v>
      </c>
      <c r="C30" s="118"/>
      <c r="D30" s="75">
        <f t="shared" si="0"/>
        <v>0</v>
      </c>
      <c r="E30" s="172"/>
      <c r="F30" s="173"/>
      <c r="G30" s="76">
        <v>0</v>
      </c>
      <c r="H30" s="77">
        <v>0</v>
      </c>
      <c r="I30" s="78">
        <f>IF((G30+H30)=('Contingency Assistance'!B30+'Contingency Non-Assistance'!B30),('Contingency Summary'!G30+'Contingency Summary'!H30), "ERROR")</f>
        <v>0</v>
      </c>
      <c r="J30" s="174"/>
      <c r="K30" s="175"/>
    </row>
    <row r="31" spans="1:11">
      <c r="A31" s="80" t="s">
        <v>36</v>
      </c>
      <c r="B31" s="77">
        <v>0</v>
      </c>
      <c r="C31" s="118"/>
      <c r="D31" s="75">
        <f t="shared" si="0"/>
        <v>0</v>
      </c>
      <c r="E31" s="172"/>
      <c r="F31" s="173"/>
      <c r="G31" s="76">
        <v>0</v>
      </c>
      <c r="H31" s="77">
        <v>0</v>
      </c>
      <c r="I31" s="78">
        <f>IF((G31+H31)=('Contingency Assistance'!B31+'Contingency Non-Assistance'!B31),('Contingency Summary'!G31+'Contingency Summary'!H31), "ERROR")</f>
        <v>0</v>
      </c>
      <c r="J31" s="174"/>
      <c r="K31" s="175"/>
    </row>
    <row r="32" spans="1:11">
      <c r="A32" s="80" t="s">
        <v>37</v>
      </c>
      <c r="B32" s="77">
        <v>0</v>
      </c>
      <c r="C32" s="118"/>
      <c r="D32" s="75">
        <f t="shared" si="0"/>
        <v>0</v>
      </c>
      <c r="E32" s="172"/>
      <c r="F32" s="173"/>
      <c r="G32" s="76">
        <v>0</v>
      </c>
      <c r="H32" s="77">
        <v>0</v>
      </c>
      <c r="I32" s="78">
        <f>IF((G32+H32)=('Contingency Assistance'!B32+'Contingency Non-Assistance'!B32),('Contingency Summary'!G32+'Contingency Summary'!H32), "ERROR")</f>
        <v>0</v>
      </c>
      <c r="J32" s="174"/>
      <c r="K32" s="175"/>
    </row>
    <row r="33" spans="1:11">
      <c r="A33" s="80" t="s">
        <v>38</v>
      </c>
      <c r="B33" s="77">
        <v>0</v>
      </c>
      <c r="C33" s="118"/>
      <c r="D33" s="75">
        <f t="shared" si="0"/>
        <v>0</v>
      </c>
      <c r="E33" s="172"/>
      <c r="F33" s="173"/>
      <c r="G33" s="76">
        <v>0</v>
      </c>
      <c r="H33" s="77">
        <v>0</v>
      </c>
      <c r="I33" s="78">
        <f>IF((G33+H33)=('Contingency Assistance'!B33+'Contingency Non-Assistance'!B33),('Contingency Summary'!G33+'Contingency Summary'!H33), "ERROR")</f>
        <v>0</v>
      </c>
      <c r="J33" s="174"/>
      <c r="K33" s="175"/>
    </row>
    <row r="34" spans="1:11">
      <c r="A34" s="80" t="s">
        <v>39</v>
      </c>
      <c r="B34" s="77">
        <v>2195376</v>
      </c>
      <c r="C34" s="118"/>
      <c r="D34" s="75">
        <f t="shared" si="0"/>
        <v>2195376</v>
      </c>
      <c r="E34" s="172"/>
      <c r="F34" s="173"/>
      <c r="G34" s="76">
        <v>2195376</v>
      </c>
      <c r="H34" s="77">
        <v>0</v>
      </c>
      <c r="I34" s="78">
        <f>IF((G34+H34)=('Contingency Assistance'!B34+'Contingency Non-Assistance'!B34),('Contingency Summary'!G34+'Contingency Summary'!H34), "ERROR")</f>
        <v>2195376</v>
      </c>
      <c r="J34" s="174"/>
      <c r="K34" s="175"/>
    </row>
    <row r="35" spans="1:11">
      <c r="A35" s="80" t="s">
        <v>40</v>
      </c>
      <c r="B35" s="77">
        <v>0</v>
      </c>
      <c r="C35" s="118"/>
      <c r="D35" s="75">
        <f t="shared" si="0"/>
        <v>0</v>
      </c>
      <c r="E35" s="172"/>
      <c r="F35" s="173"/>
      <c r="G35" s="76">
        <v>0</v>
      </c>
      <c r="H35" s="77">
        <v>0</v>
      </c>
      <c r="I35" s="78">
        <f>IF((G35+H35)=('Contingency Assistance'!B35+'Contingency Non-Assistance'!B35),('Contingency Summary'!G35+'Contingency Summary'!H35), "ERROR")</f>
        <v>0</v>
      </c>
      <c r="J35" s="174"/>
      <c r="K35" s="175"/>
    </row>
    <row r="36" spans="1:11">
      <c r="A36" s="80" t="s">
        <v>41</v>
      </c>
      <c r="B36" s="77">
        <v>20201742</v>
      </c>
      <c r="C36" s="118"/>
      <c r="D36" s="75">
        <f t="shared" si="0"/>
        <v>20201742</v>
      </c>
      <c r="E36" s="172"/>
      <c r="F36" s="173"/>
      <c r="G36" s="76">
        <v>20201742</v>
      </c>
      <c r="H36" s="77">
        <v>0</v>
      </c>
      <c r="I36" s="78">
        <f>IF((G36+H36)=('Contingency Assistance'!B36+'Contingency Non-Assistance'!B36),('Contingency Summary'!G36+'Contingency Summary'!H36), "ERROR")</f>
        <v>20201742</v>
      </c>
      <c r="J36" s="174"/>
      <c r="K36" s="175"/>
    </row>
    <row r="37" spans="1:11">
      <c r="A37" s="80" t="s">
        <v>42</v>
      </c>
      <c r="B37" s="77">
        <v>5528904</v>
      </c>
      <c r="C37" s="118"/>
      <c r="D37" s="75">
        <f t="shared" si="0"/>
        <v>5528904</v>
      </c>
      <c r="E37" s="172"/>
      <c r="F37" s="173"/>
      <c r="G37" s="76">
        <v>5528904</v>
      </c>
      <c r="H37" s="77">
        <v>0</v>
      </c>
      <c r="I37" s="78">
        <f>IF((G37+H37)=('Contingency Assistance'!B37+'Contingency Non-Assistance'!B37),('Contingency Summary'!G37+'Contingency Summary'!H37), "ERROR")</f>
        <v>5528904</v>
      </c>
      <c r="J37" s="174"/>
      <c r="K37" s="175"/>
    </row>
    <row r="38" spans="1:11">
      <c r="A38" s="80" t="s">
        <v>43</v>
      </c>
      <c r="B38" s="77">
        <v>122146530</v>
      </c>
      <c r="C38" s="118"/>
      <c r="D38" s="75">
        <f t="shared" si="0"/>
        <v>122146530</v>
      </c>
      <c r="E38" s="172"/>
      <c r="F38" s="173"/>
      <c r="G38" s="76">
        <v>122146530</v>
      </c>
      <c r="H38" s="77">
        <v>0</v>
      </c>
      <c r="I38" s="78">
        <f>IF((G38+H38)=('Contingency Assistance'!B38+'Contingency Non-Assistance'!B38),('Contingency Summary'!G38+'Contingency Summary'!H38), "ERROR")</f>
        <v>122146530</v>
      </c>
      <c r="J38" s="174"/>
      <c r="K38" s="175"/>
    </row>
    <row r="39" spans="1:11">
      <c r="A39" s="80" t="s">
        <v>44</v>
      </c>
      <c r="B39" s="77">
        <v>15096417</v>
      </c>
      <c r="C39" s="118"/>
      <c r="D39" s="75">
        <f t="shared" si="0"/>
        <v>15096417</v>
      </c>
      <c r="E39" s="172"/>
      <c r="F39" s="173"/>
      <c r="G39" s="76">
        <v>14457200</v>
      </c>
      <c r="H39" s="77">
        <v>639217</v>
      </c>
      <c r="I39" s="78">
        <f>IF((G39+H39)=('Contingency Assistance'!B39+'Contingency Non-Assistance'!B39),('Contingency Summary'!G39+'Contingency Summary'!H39), "ERROR")</f>
        <v>15096417</v>
      </c>
      <c r="J39" s="174"/>
      <c r="K39" s="175"/>
    </row>
    <row r="40" spans="1:11">
      <c r="A40" s="80" t="s">
        <v>45</v>
      </c>
      <c r="B40" s="77">
        <v>0</v>
      </c>
      <c r="C40" s="118"/>
      <c r="D40" s="75">
        <f t="shared" si="0"/>
        <v>0</v>
      </c>
      <c r="E40" s="172"/>
      <c r="F40" s="173"/>
      <c r="G40" s="76">
        <v>0</v>
      </c>
      <c r="H40" s="77">
        <v>0</v>
      </c>
      <c r="I40" s="78">
        <f>IF((G40+H40)=('Contingency Assistance'!B40+'Contingency Non-Assistance'!B40),('Contingency Summary'!G40+'Contingency Summary'!H40), "ERROR")</f>
        <v>0</v>
      </c>
      <c r="J40" s="174"/>
      <c r="K40" s="175"/>
    </row>
    <row r="41" spans="1:11">
      <c r="A41" s="80" t="s">
        <v>46</v>
      </c>
      <c r="B41" s="77">
        <v>0</v>
      </c>
      <c r="C41" s="118"/>
      <c r="D41" s="75">
        <f t="shared" si="0"/>
        <v>0</v>
      </c>
      <c r="E41" s="172"/>
      <c r="F41" s="173"/>
      <c r="G41" s="76">
        <v>0</v>
      </c>
      <c r="H41" s="77">
        <v>0</v>
      </c>
      <c r="I41" s="78">
        <f>IF((G41+H41)=('Contingency Assistance'!B41+'Contingency Non-Assistance'!B41),('Contingency Summary'!G41+'Contingency Summary'!H41), "ERROR")</f>
        <v>0</v>
      </c>
      <c r="J41" s="174"/>
      <c r="K41" s="175"/>
    </row>
    <row r="42" spans="1:11">
      <c r="A42" s="80" t="s">
        <v>47</v>
      </c>
      <c r="B42" s="77">
        <v>0</v>
      </c>
      <c r="C42" s="118"/>
      <c r="D42" s="75">
        <f t="shared" si="0"/>
        <v>0</v>
      </c>
      <c r="E42" s="172"/>
      <c r="F42" s="173"/>
      <c r="G42" s="76">
        <v>0</v>
      </c>
      <c r="H42" s="77">
        <v>0</v>
      </c>
      <c r="I42" s="78">
        <f>IF((G42+H42)=('Contingency Assistance'!B42+'Contingency Non-Assistance'!B42),('Contingency Summary'!G42+'Contingency Summary'!H42), "ERROR")</f>
        <v>0</v>
      </c>
      <c r="J42" s="174"/>
      <c r="K42" s="175"/>
    </row>
    <row r="43" spans="1:11">
      <c r="A43" s="80" t="s">
        <v>48</v>
      </c>
      <c r="B43" s="77">
        <v>8339931</v>
      </c>
      <c r="C43" s="118"/>
      <c r="D43" s="75">
        <f t="shared" si="0"/>
        <v>8339931</v>
      </c>
      <c r="E43" s="172"/>
      <c r="F43" s="173"/>
      <c r="G43" s="76">
        <v>8339931</v>
      </c>
      <c r="H43" s="77">
        <v>0</v>
      </c>
      <c r="I43" s="78">
        <f>IF((G43+H43)=('Contingency Assistance'!B43+'Contingency Non-Assistance'!B43),('Contingency Summary'!G43+'Contingency Summary'!H43), "ERROR")</f>
        <v>8339931</v>
      </c>
      <c r="J43" s="174"/>
      <c r="K43" s="175"/>
    </row>
    <row r="44" spans="1:11">
      <c r="A44" s="80" t="s">
        <v>49</v>
      </c>
      <c r="B44" s="77">
        <v>0</v>
      </c>
      <c r="C44" s="118"/>
      <c r="D44" s="75">
        <f t="shared" si="0"/>
        <v>0</v>
      </c>
      <c r="E44" s="172"/>
      <c r="F44" s="173"/>
      <c r="G44" s="76">
        <v>0</v>
      </c>
      <c r="H44" s="77">
        <v>0</v>
      </c>
      <c r="I44" s="78">
        <f>IF((G44+H44)=('Contingency Assistance'!B44+'Contingency Non-Assistance'!B44),('Contingency Summary'!G44+'Contingency Summary'!H44), "ERROR")</f>
        <v>0</v>
      </c>
      <c r="J44" s="174"/>
      <c r="K44" s="175"/>
    </row>
    <row r="45" spans="1:11">
      <c r="A45" s="80" t="s">
        <v>50</v>
      </c>
      <c r="B45" s="77">
        <v>0</v>
      </c>
      <c r="C45" s="118"/>
      <c r="D45" s="75">
        <f t="shared" si="0"/>
        <v>0</v>
      </c>
      <c r="E45" s="172"/>
      <c r="F45" s="173"/>
      <c r="G45" s="76">
        <v>0</v>
      </c>
      <c r="H45" s="77">
        <v>0</v>
      </c>
      <c r="I45" s="78">
        <f>IF((G45+H45)=('Contingency Assistance'!B45+'Contingency Non-Assistance'!B45),('Contingency Summary'!G45+'Contingency Summary'!H45), "ERROR")</f>
        <v>0</v>
      </c>
      <c r="J45" s="174"/>
      <c r="K45" s="175"/>
    </row>
    <row r="46" spans="1:11">
      <c r="A46" s="80" t="s">
        <v>51</v>
      </c>
      <c r="B46" s="77">
        <v>4998390</v>
      </c>
      <c r="C46" s="118"/>
      <c r="D46" s="75">
        <f t="shared" si="0"/>
        <v>4998390</v>
      </c>
      <c r="E46" s="172"/>
      <c r="F46" s="173"/>
      <c r="G46" s="76">
        <v>4998390</v>
      </c>
      <c r="H46" s="77">
        <v>0</v>
      </c>
      <c r="I46" s="78">
        <f>IF((G46+H46)=('Contingency Assistance'!B46+'Contingency Non-Assistance'!B46),('Contingency Summary'!G46+'Contingency Summary'!H46), "ERROR")</f>
        <v>4998390</v>
      </c>
      <c r="J46" s="174"/>
      <c r="K46" s="175"/>
    </row>
    <row r="47" spans="1:11">
      <c r="A47" s="80" t="s">
        <v>52</v>
      </c>
      <c r="B47" s="77">
        <v>0</v>
      </c>
      <c r="C47" s="118"/>
      <c r="D47" s="75">
        <f t="shared" si="0"/>
        <v>0</v>
      </c>
      <c r="E47" s="172"/>
      <c r="F47" s="173"/>
      <c r="G47" s="76">
        <v>0</v>
      </c>
      <c r="H47" s="77">
        <v>0</v>
      </c>
      <c r="I47" s="78">
        <f>IF((G47+H47)=('Contingency Assistance'!B47+'Contingency Non-Assistance'!B47),('Contingency Summary'!G47+'Contingency Summary'!H47), "ERROR")</f>
        <v>0</v>
      </c>
      <c r="J47" s="174"/>
      <c r="K47" s="175"/>
    </row>
    <row r="48" spans="1:11">
      <c r="A48" s="80" t="s">
        <v>53</v>
      </c>
      <c r="B48" s="77">
        <v>9576189</v>
      </c>
      <c r="C48" s="118"/>
      <c r="D48" s="75">
        <f t="shared" si="0"/>
        <v>9576189</v>
      </c>
      <c r="E48" s="172"/>
      <c r="F48" s="173"/>
      <c r="G48" s="76">
        <v>9576189</v>
      </c>
      <c r="H48" s="77">
        <v>0</v>
      </c>
      <c r="I48" s="78">
        <f>IF((G48+H48)=('Contingency Assistance'!B48+'Contingency Non-Assistance'!B48),('Contingency Summary'!G48+'Contingency Summary'!H48), "ERROR")</f>
        <v>9576189</v>
      </c>
      <c r="J48" s="174"/>
      <c r="K48" s="175"/>
    </row>
    <row r="49" spans="1:11">
      <c r="A49" s="80" t="s">
        <v>54</v>
      </c>
      <c r="B49" s="77">
        <v>0</v>
      </c>
      <c r="C49" s="118"/>
      <c r="D49" s="75">
        <f t="shared" si="0"/>
        <v>0</v>
      </c>
      <c r="E49" s="172"/>
      <c r="F49" s="173"/>
      <c r="G49" s="76">
        <v>0</v>
      </c>
      <c r="H49" s="77">
        <v>0</v>
      </c>
      <c r="I49" s="78">
        <f>IF((G49+H49)=('Contingency Assistance'!B49+'Contingency Non-Assistance'!B49),('Contingency Summary'!G49+'Contingency Summary'!H49), "ERROR")</f>
        <v>0</v>
      </c>
      <c r="J49" s="174"/>
      <c r="K49" s="175"/>
    </row>
    <row r="50" spans="1:11">
      <c r="A50" s="80" t="s">
        <v>55</v>
      </c>
      <c r="B50" s="77">
        <v>0</v>
      </c>
      <c r="C50" s="118"/>
      <c r="D50" s="75">
        <f t="shared" si="0"/>
        <v>0</v>
      </c>
      <c r="E50" s="172"/>
      <c r="F50" s="173"/>
      <c r="G50" s="76">
        <v>0</v>
      </c>
      <c r="H50" s="77">
        <v>0</v>
      </c>
      <c r="I50" s="78">
        <f>IF((G50+H50)=('Contingency Assistance'!B50+'Contingency Non-Assistance'!B50),('Contingency Summary'!G50+'Contingency Summary'!H50), "ERROR")</f>
        <v>0</v>
      </c>
      <c r="J50" s="174"/>
      <c r="K50" s="175"/>
    </row>
    <row r="51" spans="1:11">
      <c r="A51" s="80" t="s">
        <v>56</v>
      </c>
      <c r="B51" s="77">
        <v>0</v>
      </c>
      <c r="C51" s="118"/>
      <c r="D51" s="75">
        <f t="shared" si="0"/>
        <v>0</v>
      </c>
      <c r="E51" s="172"/>
      <c r="F51" s="173"/>
      <c r="G51" s="76">
        <v>0</v>
      </c>
      <c r="H51" s="77">
        <v>0</v>
      </c>
      <c r="I51" s="78">
        <f>IF((G51+H51)=('Contingency Assistance'!B51+'Contingency Non-Assistance'!B51),('Contingency Summary'!G51+'Contingency Summary'!H51), "ERROR")</f>
        <v>0</v>
      </c>
      <c r="J51" s="174"/>
      <c r="K51" s="175"/>
    </row>
    <row r="52" spans="1:11">
      <c r="A52" s="80" t="s">
        <v>57</v>
      </c>
      <c r="B52" s="77">
        <v>0</v>
      </c>
      <c r="C52" s="118"/>
      <c r="D52" s="75">
        <f t="shared" si="0"/>
        <v>0</v>
      </c>
      <c r="E52" s="172"/>
      <c r="F52" s="173"/>
      <c r="G52" s="76">
        <v>0</v>
      </c>
      <c r="H52" s="77">
        <v>0</v>
      </c>
      <c r="I52" s="78">
        <f>IF((G52+H52)=('Contingency Assistance'!B52+'Contingency Non-Assistance'!B52),('Contingency Summary'!G52+'Contingency Summary'!H52), "ERROR")</f>
        <v>0</v>
      </c>
      <c r="J52" s="174"/>
      <c r="K52" s="175"/>
    </row>
    <row r="53" spans="1:11">
      <c r="A53" s="80" t="s">
        <v>58</v>
      </c>
      <c r="B53" s="77">
        <v>19027248</v>
      </c>
      <c r="C53" s="118"/>
      <c r="D53" s="75">
        <f t="shared" si="0"/>
        <v>19027248</v>
      </c>
      <c r="E53" s="172"/>
      <c r="F53" s="173"/>
      <c r="G53" s="76">
        <v>19027248</v>
      </c>
      <c r="H53" s="77">
        <v>0</v>
      </c>
      <c r="I53" s="78">
        <f>IF((G53+H53)=('Contingency Assistance'!B53+'Contingency Non-Assistance'!B53),('Contingency Summary'!G53+'Contingency Summary'!H53), "ERROR")</f>
        <v>19027248</v>
      </c>
      <c r="J53" s="174"/>
      <c r="K53" s="175"/>
    </row>
    <row r="54" spans="1:11">
      <c r="A54" s="80" t="s">
        <v>59</v>
      </c>
      <c r="B54" s="77">
        <v>0</v>
      </c>
      <c r="C54" s="118"/>
      <c r="D54" s="75">
        <f t="shared" si="0"/>
        <v>0</v>
      </c>
      <c r="E54" s="172"/>
      <c r="F54" s="173"/>
      <c r="G54" s="76">
        <v>0</v>
      </c>
      <c r="H54" s="77">
        <v>0</v>
      </c>
      <c r="I54" s="78">
        <f>IF((G54+H54)=('Contingency Assistance'!B54+'Contingency Non-Assistance'!B54),('Contingency Summary'!G54+'Contingency Summary'!H54), "ERROR")</f>
        <v>0</v>
      </c>
      <c r="J54" s="174"/>
      <c r="K54" s="175"/>
    </row>
    <row r="55" spans="1:11">
      <c r="A55" s="80" t="s">
        <v>60</v>
      </c>
      <c r="B55" s="77">
        <v>15724968</v>
      </c>
      <c r="C55" s="118"/>
      <c r="D55" s="75">
        <f t="shared" si="0"/>
        <v>15724968</v>
      </c>
      <c r="E55" s="172"/>
      <c r="F55" s="173"/>
      <c r="G55" s="76">
        <v>15724968</v>
      </c>
      <c r="H55" s="77">
        <v>0</v>
      </c>
      <c r="I55" s="78">
        <f>IF((G55+H55)=('Contingency Assistance'!B55+'Contingency Non-Assistance'!B55),('Contingency Summary'!G55+'Contingency Summary'!H55), "ERROR")</f>
        <v>15724968</v>
      </c>
      <c r="J55" s="174"/>
      <c r="K55" s="175"/>
    </row>
    <row r="56" spans="1:11">
      <c r="A56" s="80" t="s">
        <v>61</v>
      </c>
      <c r="B56" s="77">
        <v>0</v>
      </c>
      <c r="C56" s="118"/>
      <c r="D56" s="75">
        <f t="shared" si="0"/>
        <v>0</v>
      </c>
      <c r="E56" s="172"/>
      <c r="F56" s="173"/>
      <c r="G56" s="76">
        <v>0</v>
      </c>
      <c r="H56" s="77">
        <v>0</v>
      </c>
      <c r="I56" s="78">
        <f>IF((G56+H56)=('Contingency Assistance'!B56+'Contingency Non-Assistance'!B56),('Contingency Summary'!G56+'Contingency Summary'!H56), "ERROR")</f>
        <v>0</v>
      </c>
      <c r="J56" s="174"/>
      <c r="K56" s="175"/>
    </row>
  </sheetData>
  <mergeCells count="3">
    <mergeCell ref="A1:K1"/>
    <mergeCell ref="E2:F2"/>
    <mergeCell ref="G2:I2"/>
  </mergeCells>
  <pageMargins left="0.7" right="0.7" top="0.75" bottom="0.75" header="0.3" footer="0.3"/>
  <pageSetup scale="59" orientation="landscape"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F56"/>
  <sheetViews>
    <sheetView workbookViewId="0">
      <selection sqref="A1:F1"/>
    </sheetView>
  </sheetViews>
  <sheetFormatPr defaultRowHeight="15"/>
  <cols>
    <col min="1" max="1" width="21" customWidth="1"/>
    <col min="2" max="2" width="15.28515625" customWidth="1"/>
    <col min="3" max="3" width="13.85546875" customWidth="1"/>
    <col min="4" max="4" width="11.42578125" customWidth="1"/>
    <col min="5" max="5" width="15.85546875" customWidth="1"/>
    <col min="6" max="6" width="15" customWidth="1"/>
  </cols>
  <sheetData>
    <row r="1" spans="1:6">
      <c r="A1" s="524" t="s">
        <v>130</v>
      </c>
      <c r="B1" s="530"/>
      <c r="C1" s="530"/>
      <c r="D1" s="530"/>
      <c r="E1" s="530"/>
      <c r="F1" s="531"/>
    </row>
    <row r="2" spans="1:6">
      <c r="A2" s="579" t="s">
        <v>10</v>
      </c>
      <c r="B2" s="166"/>
      <c r="C2" s="166"/>
      <c r="D2" s="166"/>
      <c r="E2" s="166"/>
      <c r="F2" s="166"/>
    </row>
    <row r="3" spans="1:6" ht="39">
      <c r="A3" s="579"/>
      <c r="B3" s="166" t="s">
        <v>74</v>
      </c>
      <c r="C3" s="166" t="s">
        <v>62</v>
      </c>
      <c r="D3" s="166" t="s">
        <v>63</v>
      </c>
      <c r="E3" s="166" t="s">
        <v>75</v>
      </c>
      <c r="F3" s="166" t="s">
        <v>76</v>
      </c>
    </row>
    <row r="4" spans="1:6">
      <c r="A4" s="579"/>
      <c r="B4" s="166"/>
      <c r="C4" s="166"/>
      <c r="D4" s="166"/>
      <c r="E4" s="166"/>
      <c r="F4" s="166"/>
    </row>
    <row r="5" spans="1:6">
      <c r="A5" s="85" t="s">
        <v>77</v>
      </c>
      <c r="B5" s="56">
        <f>SUM(B6:B56)</f>
        <v>309965339</v>
      </c>
      <c r="C5" s="56">
        <f t="shared" ref="C5:F5" si="0">SUM(C6:C56)</f>
        <v>308350790</v>
      </c>
      <c r="D5" s="56">
        <f t="shared" si="0"/>
        <v>1614549</v>
      </c>
      <c r="E5" s="56">
        <f t="shared" si="0"/>
        <v>0</v>
      </c>
      <c r="F5" s="56">
        <f t="shared" si="0"/>
        <v>0</v>
      </c>
    </row>
    <row r="6" spans="1:6">
      <c r="A6" s="85" t="s">
        <v>11</v>
      </c>
      <c r="B6" s="56">
        <f>SUM(C6:F6)</f>
        <v>0</v>
      </c>
      <c r="C6" s="56">
        <v>0</v>
      </c>
      <c r="D6" s="56">
        <v>0</v>
      </c>
      <c r="E6" s="56">
        <v>0</v>
      </c>
      <c r="F6" s="56">
        <v>0</v>
      </c>
    </row>
    <row r="7" spans="1:6">
      <c r="A7" s="85" t="s">
        <v>12</v>
      </c>
      <c r="B7" s="56">
        <f t="shared" ref="B7:B56" si="1">SUM(C7:F7)</f>
        <v>0</v>
      </c>
      <c r="C7" s="56">
        <v>0</v>
      </c>
      <c r="D7" s="56">
        <v>0</v>
      </c>
      <c r="E7" s="56">
        <v>0</v>
      </c>
      <c r="F7" s="56">
        <v>0</v>
      </c>
    </row>
    <row r="8" spans="1:6">
      <c r="A8" s="85" t="s">
        <v>13</v>
      </c>
      <c r="B8" s="56">
        <f t="shared" si="1"/>
        <v>10007064</v>
      </c>
      <c r="C8" s="56">
        <v>10007064</v>
      </c>
      <c r="D8" s="56">
        <v>0</v>
      </c>
      <c r="E8" s="56">
        <v>0</v>
      </c>
      <c r="F8" s="56">
        <v>0</v>
      </c>
    </row>
    <row r="9" spans="1:6">
      <c r="A9" s="85" t="s">
        <v>14</v>
      </c>
      <c r="B9" s="56">
        <f t="shared" si="1"/>
        <v>0</v>
      </c>
      <c r="C9" s="56">
        <v>0</v>
      </c>
      <c r="D9" s="56">
        <v>0</v>
      </c>
      <c r="E9" s="56">
        <v>0</v>
      </c>
      <c r="F9" s="56">
        <v>0</v>
      </c>
    </row>
    <row r="10" spans="1:6">
      <c r="A10" s="85" t="s">
        <v>15</v>
      </c>
      <c r="B10" s="56">
        <f t="shared" si="1"/>
        <v>0</v>
      </c>
      <c r="C10" s="56">
        <v>0</v>
      </c>
      <c r="D10" s="56">
        <v>0</v>
      </c>
      <c r="E10" s="56">
        <v>0</v>
      </c>
      <c r="F10" s="56">
        <v>0</v>
      </c>
    </row>
    <row r="11" spans="1:6">
      <c r="A11" s="85" t="s">
        <v>16</v>
      </c>
      <c r="B11" s="56">
        <f t="shared" si="1"/>
        <v>6802836</v>
      </c>
      <c r="C11" s="56">
        <v>6802836</v>
      </c>
      <c r="D11" s="56">
        <v>0</v>
      </c>
      <c r="E11" s="56">
        <v>0</v>
      </c>
      <c r="F11" s="56">
        <v>0</v>
      </c>
    </row>
    <row r="12" spans="1:6">
      <c r="A12" s="85" t="s">
        <v>17</v>
      </c>
      <c r="B12" s="56">
        <f t="shared" si="1"/>
        <v>0</v>
      </c>
      <c r="C12" s="56">
        <v>0</v>
      </c>
      <c r="D12" s="56">
        <v>0</v>
      </c>
      <c r="E12" s="56">
        <v>0</v>
      </c>
      <c r="F12" s="56">
        <v>0</v>
      </c>
    </row>
    <row r="13" spans="1:6">
      <c r="A13" s="85" t="s">
        <v>18</v>
      </c>
      <c r="B13" s="56">
        <f t="shared" si="1"/>
        <v>1614549</v>
      </c>
      <c r="C13" s="56">
        <v>0</v>
      </c>
      <c r="D13" s="56">
        <v>1614549</v>
      </c>
      <c r="E13" s="56">
        <v>0</v>
      </c>
      <c r="F13" s="56">
        <v>0</v>
      </c>
    </row>
    <row r="14" spans="1:6">
      <c r="A14" s="85" t="s">
        <v>19</v>
      </c>
      <c r="B14" s="56">
        <f t="shared" si="1"/>
        <v>4630491</v>
      </c>
      <c r="C14" s="56">
        <v>4630491</v>
      </c>
      <c r="D14" s="56">
        <v>0</v>
      </c>
      <c r="E14" s="56">
        <v>0</v>
      </c>
      <c r="F14" s="56">
        <v>0</v>
      </c>
    </row>
    <row r="15" spans="1:6">
      <c r="A15" s="85" t="s">
        <v>20</v>
      </c>
      <c r="B15" s="56">
        <f t="shared" si="1"/>
        <v>0</v>
      </c>
      <c r="C15" s="56">
        <v>0</v>
      </c>
      <c r="D15" s="56">
        <v>0</v>
      </c>
      <c r="E15" s="56">
        <v>0</v>
      </c>
      <c r="F15" s="56">
        <v>0</v>
      </c>
    </row>
    <row r="16" spans="1:6">
      <c r="A16" s="85" t="s">
        <v>21</v>
      </c>
      <c r="B16" s="56">
        <f t="shared" si="1"/>
        <v>0</v>
      </c>
      <c r="C16" s="56">
        <v>0</v>
      </c>
      <c r="D16" s="56">
        <v>0</v>
      </c>
      <c r="E16" s="56">
        <v>0</v>
      </c>
      <c r="F16" s="56">
        <v>0</v>
      </c>
    </row>
    <row r="17" spans="1:6">
      <c r="A17" s="85" t="s">
        <v>22</v>
      </c>
      <c r="B17" s="56">
        <f t="shared" si="1"/>
        <v>4945239</v>
      </c>
      <c r="C17" s="56">
        <v>4945239</v>
      </c>
      <c r="D17" s="56">
        <v>0</v>
      </c>
      <c r="E17" s="56">
        <v>0</v>
      </c>
      <c r="F17" s="56">
        <v>0</v>
      </c>
    </row>
    <row r="18" spans="1:6">
      <c r="A18" s="85" t="s">
        <v>23</v>
      </c>
      <c r="B18" s="56">
        <f t="shared" si="1"/>
        <v>0</v>
      </c>
      <c r="C18" s="56">
        <v>0</v>
      </c>
      <c r="D18" s="56">
        <v>0</v>
      </c>
      <c r="E18" s="56">
        <v>0</v>
      </c>
      <c r="F18" s="56">
        <v>0</v>
      </c>
    </row>
    <row r="19" spans="1:6">
      <c r="A19" s="85" t="s">
        <v>24</v>
      </c>
      <c r="B19" s="56">
        <f t="shared" si="1"/>
        <v>0</v>
      </c>
      <c r="C19" s="56">
        <v>0</v>
      </c>
      <c r="D19" s="56">
        <v>0</v>
      </c>
      <c r="E19" s="56">
        <v>0</v>
      </c>
      <c r="F19" s="56">
        <v>0</v>
      </c>
    </row>
    <row r="20" spans="1:6">
      <c r="A20" s="85" t="s">
        <v>25</v>
      </c>
      <c r="B20" s="56">
        <f t="shared" si="1"/>
        <v>0</v>
      </c>
      <c r="C20" s="56">
        <v>0</v>
      </c>
      <c r="D20" s="56">
        <v>0</v>
      </c>
      <c r="E20" s="56">
        <v>0</v>
      </c>
      <c r="F20" s="56">
        <v>0</v>
      </c>
    </row>
    <row r="21" spans="1:6">
      <c r="A21" s="85" t="s">
        <v>26</v>
      </c>
      <c r="B21" s="56">
        <f t="shared" si="1"/>
        <v>0</v>
      </c>
      <c r="C21" s="56">
        <v>0</v>
      </c>
      <c r="D21" s="56">
        <v>0</v>
      </c>
      <c r="E21" s="56">
        <v>0</v>
      </c>
      <c r="F21" s="56">
        <v>0</v>
      </c>
    </row>
    <row r="22" spans="1:6">
      <c r="A22" s="85" t="s">
        <v>27</v>
      </c>
      <c r="B22" s="56">
        <f t="shared" si="1"/>
        <v>1698553</v>
      </c>
      <c r="C22" s="56">
        <v>1698553</v>
      </c>
      <c r="D22" s="56">
        <v>0</v>
      </c>
      <c r="E22" s="56">
        <v>0</v>
      </c>
      <c r="F22" s="56">
        <v>0</v>
      </c>
    </row>
    <row r="23" spans="1:6">
      <c r="A23" s="85" t="s">
        <v>28</v>
      </c>
      <c r="B23" s="56">
        <f t="shared" si="1"/>
        <v>0</v>
      </c>
      <c r="C23" s="56">
        <v>0</v>
      </c>
      <c r="D23" s="56">
        <v>0</v>
      </c>
      <c r="E23" s="56">
        <v>0</v>
      </c>
      <c r="F23" s="56">
        <v>0</v>
      </c>
    </row>
    <row r="24" spans="1:6">
      <c r="A24" s="85" t="s">
        <v>29</v>
      </c>
      <c r="B24" s="56">
        <f t="shared" si="1"/>
        <v>0</v>
      </c>
      <c r="C24" s="56">
        <v>0</v>
      </c>
      <c r="D24" s="56">
        <v>0</v>
      </c>
      <c r="E24" s="56">
        <v>0</v>
      </c>
      <c r="F24" s="56">
        <v>0</v>
      </c>
    </row>
    <row r="25" spans="1:6">
      <c r="A25" s="85" t="s">
        <v>30</v>
      </c>
      <c r="B25" s="56">
        <f t="shared" si="1"/>
        <v>0</v>
      </c>
      <c r="C25" s="56">
        <v>0</v>
      </c>
      <c r="D25" s="56">
        <v>0</v>
      </c>
      <c r="E25" s="56">
        <v>0</v>
      </c>
      <c r="F25" s="56">
        <v>0</v>
      </c>
    </row>
    <row r="26" spans="1:6">
      <c r="A26" s="85" t="s">
        <v>31</v>
      </c>
      <c r="B26" s="56">
        <f t="shared" si="1"/>
        <v>9736668</v>
      </c>
      <c r="C26" s="56">
        <v>9736668</v>
      </c>
      <c r="D26" s="56">
        <v>0</v>
      </c>
      <c r="E26" s="56">
        <v>0</v>
      </c>
      <c r="F26" s="56">
        <v>0</v>
      </c>
    </row>
    <row r="27" spans="1:6">
      <c r="A27" s="85" t="s">
        <v>32</v>
      </c>
      <c r="B27" s="56">
        <f t="shared" si="1"/>
        <v>9565817</v>
      </c>
      <c r="C27" s="56">
        <v>9565817</v>
      </c>
      <c r="D27" s="56">
        <v>0</v>
      </c>
      <c r="E27" s="56">
        <v>0</v>
      </c>
      <c r="F27" s="56">
        <v>0</v>
      </c>
    </row>
    <row r="28" spans="1:6">
      <c r="A28" s="85" t="s">
        <v>33</v>
      </c>
      <c r="B28" s="56">
        <f t="shared" si="1"/>
        <v>38767644</v>
      </c>
      <c r="C28" s="56">
        <v>38767644</v>
      </c>
      <c r="D28" s="56">
        <v>0</v>
      </c>
      <c r="E28" s="56">
        <v>0</v>
      </c>
      <c r="F28" s="56">
        <v>0</v>
      </c>
    </row>
    <row r="29" spans="1:6">
      <c r="A29" s="85" t="s">
        <v>34</v>
      </c>
      <c r="B29" s="56">
        <f t="shared" si="1"/>
        <v>0</v>
      </c>
      <c r="C29" s="56">
        <v>0</v>
      </c>
      <c r="D29" s="56">
        <v>0</v>
      </c>
      <c r="E29" s="56">
        <v>0</v>
      </c>
      <c r="F29" s="56">
        <v>0</v>
      </c>
    </row>
    <row r="30" spans="1:6">
      <c r="A30" s="85" t="s">
        <v>35</v>
      </c>
      <c r="B30" s="56">
        <f t="shared" si="1"/>
        <v>0</v>
      </c>
      <c r="C30" s="56">
        <v>0</v>
      </c>
      <c r="D30" s="56">
        <v>0</v>
      </c>
      <c r="E30" s="56">
        <v>0</v>
      </c>
      <c r="F30" s="56">
        <v>0</v>
      </c>
    </row>
    <row r="31" spans="1:6">
      <c r="A31" s="85" t="s">
        <v>36</v>
      </c>
      <c r="B31" s="56">
        <f t="shared" si="1"/>
        <v>0</v>
      </c>
      <c r="C31" s="56">
        <v>0</v>
      </c>
      <c r="D31" s="56">
        <v>0</v>
      </c>
      <c r="E31" s="56">
        <v>0</v>
      </c>
      <c r="F31" s="56">
        <v>0</v>
      </c>
    </row>
    <row r="32" spans="1:6">
      <c r="A32" s="85" t="s">
        <v>37</v>
      </c>
      <c r="B32" s="56">
        <f t="shared" si="1"/>
        <v>0</v>
      </c>
      <c r="C32" s="56">
        <v>0</v>
      </c>
      <c r="D32" s="56">
        <v>0</v>
      </c>
      <c r="E32" s="56">
        <v>0</v>
      </c>
      <c r="F32" s="56">
        <v>0</v>
      </c>
    </row>
    <row r="33" spans="1:6">
      <c r="A33" s="85" t="s">
        <v>38</v>
      </c>
      <c r="B33" s="56">
        <f t="shared" si="1"/>
        <v>0</v>
      </c>
      <c r="C33" s="56">
        <v>0</v>
      </c>
      <c r="D33" s="56">
        <v>0</v>
      </c>
      <c r="E33" s="56">
        <v>0</v>
      </c>
      <c r="F33" s="56">
        <v>0</v>
      </c>
    </row>
    <row r="34" spans="1:6">
      <c r="A34" s="85" t="s">
        <v>39</v>
      </c>
      <c r="B34" s="56">
        <f t="shared" si="1"/>
        <v>2195376</v>
      </c>
      <c r="C34" s="56">
        <v>2195376</v>
      </c>
      <c r="D34" s="56">
        <v>0</v>
      </c>
      <c r="E34" s="56">
        <v>0</v>
      </c>
      <c r="F34" s="56">
        <v>0</v>
      </c>
    </row>
    <row r="35" spans="1:6">
      <c r="A35" s="85" t="s">
        <v>40</v>
      </c>
      <c r="B35" s="56">
        <f t="shared" si="1"/>
        <v>0</v>
      </c>
      <c r="C35" s="56">
        <v>0</v>
      </c>
      <c r="D35" s="56">
        <v>0</v>
      </c>
      <c r="E35" s="56">
        <v>0</v>
      </c>
      <c r="F35" s="56">
        <v>0</v>
      </c>
    </row>
    <row r="36" spans="1:6">
      <c r="A36" s="85" t="s">
        <v>41</v>
      </c>
      <c r="B36" s="56">
        <f t="shared" si="1"/>
        <v>20201742</v>
      </c>
      <c r="C36" s="56">
        <v>20201742</v>
      </c>
      <c r="D36" s="56">
        <v>0</v>
      </c>
      <c r="E36" s="56">
        <v>0</v>
      </c>
      <c r="F36" s="56">
        <v>0</v>
      </c>
    </row>
    <row r="37" spans="1:6">
      <c r="A37" s="85" t="s">
        <v>42</v>
      </c>
      <c r="B37" s="56">
        <f t="shared" si="1"/>
        <v>5528904</v>
      </c>
      <c r="C37" s="56">
        <v>5528904</v>
      </c>
      <c r="D37" s="56">
        <v>0</v>
      </c>
      <c r="E37" s="56">
        <v>0</v>
      </c>
      <c r="F37" s="56">
        <v>0</v>
      </c>
    </row>
    <row r="38" spans="1:6">
      <c r="A38" s="85" t="s">
        <v>43</v>
      </c>
      <c r="B38" s="56">
        <f t="shared" si="1"/>
        <v>122146530</v>
      </c>
      <c r="C38" s="56">
        <v>122146530</v>
      </c>
      <c r="D38" s="56">
        <v>0</v>
      </c>
      <c r="E38" s="56">
        <v>0</v>
      </c>
      <c r="F38" s="56">
        <v>0</v>
      </c>
    </row>
    <row r="39" spans="1:6">
      <c r="A39" s="85" t="s">
        <v>44</v>
      </c>
      <c r="B39" s="56">
        <f t="shared" si="1"/>
        <v>14457200</v>
      </c>
      <c r="C39" s="56">
        <v>14457200</v>
      </c>
      <c r="D39" s="56">
        <v>0</v>
      </c>
      <c r="E39" s="56">
        <v>0</v>
      </c>
      <c r="F39" s="56">
        <v>0</v>
      </c>
    </row>
    <row r="40" spans="1:6">
      <c r="A40" s="85" t="s">
        <v>45</v>
      </c>
      <c r="B40" s="56">
        <f t="shared" si="1"/>
        <v>0</v>
      </c>
      <c r="C40" s="56">
        <v>0</v>
      </c>
      <c r="D40" s="56">
        <v>0</v>
      </c>
      <c r="E40" s="56">
        <v>0</v>
      </c>
      <c r="F40" s="56">
        <v>0</v>
      </c>
    </row>
    <row r="41" spans="1:6">
      <c r="A41" s="85" t="s">
        <v>46</v>
      </c>
      <c r="B41" s="56">
        <f t="shared" si="1"/>
        <v>0</v>
      </c>
      <c r="C41" s="56">
        <v>0</v>
      </c>
      <c r="D41" s="56">
        <v>0</v>
      </c>
      <c r="E41" s="56">
        <v>0</v>
      </c>
      <c r="F41" s="56">
        <v>0</v>
      </c>
    </row>
    <row r="42" spans="1:6">
      <c r="A42" s="85" t="s">
        <v>47</v>
      </c>
      <c r="B42" s="56">
        <f t="shared" si="1"/>
        <v>0</v>
      </c>
      <c r="C42" s="56">
        <v>0</v>
      </c>
      <c r="D42" s="56">
        <v>0</v>
      </c>
      <c r="E42" s="56">
        <v>0</v>
      </c>
      <c r="F42" s="56">
        <v>0</v>
      </c>
    </row>
    <row r="43" spans="1:6">
      <c r="A43" s="85" t="s">
        <v>48</v>
      </c>
      <c r="B43" s="56">
        <f t="shared" si="1"/>
        <v>8339931</v>
      </c>
      <c r="C43" s="56">
        <v>8339931</v>
      </c>
      <c r="D43" s="56">
        <v>0</v>
      </c>
      <c r="E43" s="56">
        <v>0</v>
      </c>
      <c r="F43" s="56">
        <v>0</v>
      </c>
    </row>
    <row r="44" spans="1:6">
      <c r="A44" s="85" t="s">
        <v>49</v>
      </c>
      <c r="B44" s="56">
        <f t="shared" si="1"/>
        <v>0</v>
      </c>
      <c r="C44" s="56">
        <v>0</v>
      </c>
      <c r="D44" s="56">
        <v>0</v>
      </c>
      <c r="E44" s="56">
        <v>0</v>
      </c>
      <c r="F44" s="56">
        <v>0</v>
      </c>
    </row>
    <row r="45" spans="1:6">
      <c r="A45" s="85" t="s">
        <v>50</v>
      </c>
      <c r="B45" s="56">
        <f t="shared" si="1"/>
        <v>0</v>
      </c>
      <c r="C45" s="56">
        <v>0</v>
      </c>
      <c r="D45" s="56">
        <v>0</v>
      </c>
      <c r="E45" s="56">
        <v>0</v>
      </c>
      <c r="F45" s="56">
        <v>0</v>
      </c>
    </row>
    <row r="46" spans="1:6">
      <c r="A46" s="85" t="s">
        <v>51</v>
      </c>
      <c r="B46" s="56">
        <f t="shared" si="1"/>
        <v>4998390</v>
      </c>
      <c r="C46" s="56">
        <v>4998390</v>
      </c>
      <c r="D46" s="56">
        <v>0</v>
      </c>
      <c r="E46" s="56">
        <v>0</v>
      </c>
      <c r="F46" s="56">
        <v>0</v>
      </c>
    </row>
    <row r="47" spans="1:6">
      <c r="A47" s="85" t="s">
        <v>52</v>
      </c>
      <c r="B47" s="56">
        <f t="shared" si="1"/>
        <v>0</v>
      </c>
      <c r="C47" s="56">
        <v>0</v>
      </c>
      <c r="D47" s="56">
        <v>0</v>
      </c>
      <c r="E47" s="56">
        <v>0</v>
      </c>
      <c r="F47" s="56">
        <v>0</v>
      </c>
    </row>
    <row r="48" spans="1:6">
      <c r="A48" s="85" t="s">
        <v>53</v>
      </c>
      <c r="B48" s="56">
        <f t="shared" si="1"/>
        <v>9576189</v>
      </c>
      <c r="C48" s="56">
        <v>9576189</v>
      </c>
      <c r="D48" s="56">
        <v>0</v>
      </c>
      <c r="E48" s="56">
        <v>0</v>
      </c>
      <c r="F48" s="56">
        <v>0</v>
      </c>
    </row>
    <row r="49" spans="1:6">
      <c r="A49" s="85" t="s">
        <v>54</v>
      </c>
      <c r="B49" s="56">
        <f t="shared" si="1"/>
        <v>0</v>
      </c>
      <c r="C49" s="56">
        <v>0</v>
      </c>
      <c r="D49" s="56">
        <v>0</v>
      </c>
      <c r="E49" s="56">
        <v>0</v>
      </c>
      <c r="F49" s="56">
        <v>0</v>
      </c>
    </row>
    <row r="50" spans="1:6">
      <c r="A50" s="85" t="s">
        <v>55</v>
      </c>
      <c r="B50" s="56">
        <f t="shared" si="1"/>
        <v>0</v>
      </c>
      <c r="C50" s="56">
        <v>0</v>
      </c>
      <c r="D50" s="56">
        <v>0</v>
      </c>
      <c r="E50" s="56">
        <v>0</v>
      </c>
      <c r="F50" s="56">
        <v>0</v>
      </c>
    </row>
    <row r="51" spans="1:6">
      <c r="A51" s="85" t="s">
        <v>56</v>
      </c>
      <c r="B51" s="56">
        <f t="shared" si="1"/>
        <v>0</v>
      </c>
      <c r="C51" s="56">
        <v>0</v>
      </c>
      <c r="D51" s="56">
        <v>0</v>
      </c>
      <c r="E51" s="56">
        <v>0</v>
      </c>
      <c r="F51" s="56">
        <v>0</v>
      </c>
    </row>
    <row r="52" spans="1:6">
      <c r="A52" s="85" t="s">
        <v>57</v>
      </c>
      <c r="B52" s="56">
        <f t="shared" si="1"/>
        <v>0</v>
      </c>
      <c r="C52" s="56">
        <v>0</v>
      </c>
      <c r="D52" s="56">
        <v>0</v>
      </c>
      <c r="E52" s="56">
        <v>0</v>
      </c>
      <c r="F52" s="56">
        <v>0</v>
      </c>
    </row>
    <row r="53" spans="1:6">
      <c r="A53" s="85" t="s">
        <v>58</v>
      </c>
      <c r="B53" s="56">
        <f t="shared" si="1"/>
        <v>19027248</v>
      </c>
      <c r="C53" s="56">
        <v>19027248</v>
      </c>
      <c r="D53" s="56">
        <v>0</v>
      </c>
      <c r="E53" s="56">
        <v>0</v>
      </c>
      <c r="F53" s="56">
        <v>0</v>
      </c>
    </row>
    <row r="54" spans="1:6">
      <c r="A54" s="85" t="s">
        <v>59</v>
      </c>
      <c r="B54" s="56">
        <f t="shared" si="1"/>
        <v>0</v>
      </c>
      <c r="C54" s="56">
        <v>0</v>
      </c>
      <c r="D54" s="56">
        <v>0</v>
      </c>
      <c r="E54" s="56">
        <v>0</v>
      </c>
      <c r="F54" s="56">
        <v>0</v>
      </c>
    </row>
    <row r="55" spans="1:6">
      <c r="A55" s="85" t="s">
        <v>60</v>
      </c>
      <c r="B55" s="56">
        <f t="shared" si="1"/>
        <v>15724968</v>
      </c>
      <c r="C55" s="56">
        <v>15724968</v>
      </c>
      <c r="D55" s="56">
        <v>0</v>
      </c>
      <c r="E55" s="56">
        <v>0</v>
      </c>
      <c r="F55" s="56">
        <v>0</v>
      </c>
    </row>
    <row r="56" spans="1:6">
      <c r="A56" s="85" t="s">
        <v>61</v>
      </c>
      <c r="B56" s="56">
        <f t="shared" si="1"/>
        <v>0</v>
      </c>
      <c r="C56" s="56">
        <v>0</v>
      </c>
      <c r="D56" s="56">
        <v>0</v>
      </c>
      <c r="E56" s="56">
        <v>0</v>
      </c>
      <c r="F56" s="56">
        <v>0</v>
      </c>
    </row>
  </sheetData>
  <mergeCells count="2">
    <mergeCell ref="A1:F1"/>
    <mergeCell ref="A2:A4"/>
  </mergeCells>
  <pageMargins left="0.7" right="0.7" top="0.75" bottom="0.75" header="0.3" footer="0.3"/>
  <pageSetup scale="82" orientation="portrait"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O56"/>
  <sheetViews>
    <sheetView workbookViewId="0">
      <selection sqref="A1:O1"/>
    </sheetView>
  </sheetViews>
  <sheetFormatPr defaultRowHeight="15"/>
  <cols>
    <col min="1" max="1" width="20.85546875" customWidth="1"/>
    <col min="2" max="2" width="13.85546875" customWidth="1"/>
    <col min="3" max="3" width="11.42578125" bestFit="1" customWidth="1"/>
    <col min="4" max="4" width="12.7109375" bestFit="1" customWidth="1"/>
    <col min="5" max="5" width="16.140625" customWidth="1"/>
    <col min="6" max="6" width="13.140625" customWidth="1"/>
    <col min="7" max="7" width="12.140625" customWidth="1"/>
    <col min="8" max="8" width="13.42578125" customWidth="1"/>
    <col min="9" max="9" width="12.28515625" customWidth="1"/>
    <col min="10" max="10" width="12.42578125" customWidth="1"/>
    <col min="11" max="11" width="13.85546875" customWidth="1"/>
    <col min="12" max="12" width="15.140625" customWidth="1"/>
    <col min="13" max="13" width="9.42578125" bestFit="1" customWidth="1"/>
    <col min="14" max="14" width="12.7109375" customWidth="1"/>
    <col min="15" max="15" width="11.42578125" bestFit="1" customWidth="1"/>
  </cols>
  <sheetData>
    <row r="1" spans="1:15">
      <c r="A1" s="524" t="s">
        <v>132</v>
      </c>
      <c r="B1" s="521"/>
      <c r="C1" s="521"/>
      <c r="D1" s="521"/>
      <c r="E1" s="521"/>
      <c r="F1" s="521"/>
      <c r="G1" s="521"/>
      <c r="H1" s="521"/>
      <c r="I1" s="521"/>
      <c r="J1" s="521"/>
      <c r="K1" s="521"/>
      <c r="L1" s="521"/>
      <c r="M1" s="521"/>
      <c r="N1" s="521"/>
      <c r="O1" s="522"/>
    </row>
    <row r="2" spans="1:15">
      <c r="A2" s="588" t="s">
        <v>10</v>
      </c>
      <c r="B2" s="166"/>
      <c r="C2" s="166"/>
      <c r="D2" s="166"/>
      <c r="E2" s="166"/>
      <c r="F2" s="166"/>
      <c r="G2" s="166"/>
      <c r="H2" s="166"/>
      <c r="I2" s="166"/>
      <c r="J2" s="166"/>
      <c r="K2" s="166"/>
      <c r="L2" s="166"/>
      <c r="M2" s="166"/>
      <c r="N2" s="166"/>
      <c r="O2" s="166"/>
    </row>
    <row r="3" spans="1:15" ht="48.75">
      <c r="A3" s="584"/>
      <c r="B3" s="166" t="s">
        <v>65</v>
      </c>
      <c r="C3" s="166" t="s">
        <v>78</v>
      </c>
      <c r="D3" s="166" t="s">
        <v>63</v>
      </c>
      <c r="E3" s="166" t="s">
        <v>64</v>
      </c>
      <c r="F3" s="166" t="s">
        <v>79</v>
      </c>
      <c r="G3" s="166" t="s">
        <v>67</v>
      </c>
      <c r="H3" s="166" t="s">
        <v>80</v>
      </c>
      <c r="I3" s="166" t="s">
        <v>81</v>
      </c>
      <c r="J3" s="166" t="s">
        <v>82</v>
      </c>
      <c r="K3" s="166" t="s">
        <v>89</v>
      </c>
      <c r="L3" s="166" t="s">
        <v>88</v>
      </c>
      <c r="M3" s="166" t="s">
        <v>68</v>
      </c>
      <c r="N3" s="166" t="s">
        <v>131</v>
      </c>
      <c r="O3" s="166" t="s">
        <v>69</v>
      </c>
    </row>
    <row r="4" spans="1:15">
      <c r="A4" s="584"/>
      <c r="B4" s="3"/>
      <c r="C4" s="3"/>
      <c r="D4" s="3"/>
      <c r="E4" s="3"/>
      <c r="F4" s="3"/>
      <c r="G4" s="3"/>
      <c r="H4" s="3"/>
      <c r="I4" s="166"/>
      <c r="J4" s="3"/>
      <c r="K4" s="3"/>
      <c r="L4" s="3"/>
      <c r="M4" s="3"/>
      <c r="N4" s="3"/>
      <c r="O4" s="3"/>
    </row>
    <row r="5" spans="1:15">
      <c r="A5" s="82" t="s">
        <v>77</v>
      </c>
      <c r="B5" s="56">
        <f>SUM(B6:B56)</f>
        <v>21994834</v>
      </c>
      <c r="C5" s="56">
        <f t="shared" ref="C5:O5" si="0">SUM(C6:C56)</f>
        <v>2673303</v>
      </c>
      <c r="D5" s="56">
        <f t="shared" si="0"/>
        <v>13402738</v>
      </c>
      <c r="E5" s="56">
        <f t="shared" si="0"/>
        <v>0</v>
      </c>
      <c r="F5" s="56">
        <f t="shared" si="0"/>
        <v>0</v>
      </c>
      <c r="G5" s="56">
        <f t="shared" si="0"/>
        <v>3398000</v>
      </c>
      <c r="H5" s="56">
        <f t="shared" si="0"/>
        <v>0</v>
      </c>
      <c r="I5" s="56">
        <f t="shared" si="0"/>
        <v>157253</v>
      </c>
      <c r="J5" s="56">
        <f t="shared" si="0"/>
        <v>0</v>
      </c>
      <c r="K5" s="56">
        <f t="shared" si="0"/>
        <v>0</v>
      </c>
      <c r="L5" s="56">
        <f t="shared" si="0"/>
        <v>1904555</v>
      </c>
      <c r="M5" s="56">
        <f t="shared" si="0"/>
        <v>0</v>
      </c>
      <c r="N5" s="56">
        <f t="shared" si="0"/>
        <v>0</v>
      </c>
      <c r="O5" s="56">
        <f t="shared" si="0"/>
        <v>458985</v>
      </c>
    </row>
    <row r="6" spans="1:15">
      <c r="A6" s="82" t="s">
        <v>11</v>
      </c>
      <c r="B6" s="56">
        <f>SUM(C6:O6)</f>
        <v>0</v>
      </c>
      <c r="C6" s="56">
        <v>0</v>
      </c>
      <c r="D6" s="56">
        <v>0</v>
      </c>
      <c r="E6" s="56">
        <v>0</v>
      </c>
      <c r="F6" s="56">
        <v>0</v>
      </c>
      <c r="G6" s="56">
        <v>0</v>
      </c>
      <c r="H6" s="56">
        <v>0</v>
      </c>
      <c r="I6" s="56">
        <v>0</v>
      </c>
      <c r="J6" s="56">
        <v>0</v>
      </c>
      <c r="K6" s="56">
        <v>0</v>
      </c>
      <c r="L6" s="56">
        <v>0</v>
      </c>
      <c r="M6" s="56">
        <v>0</v>
      </c>
      <c r="N6" s="56">
        <v>0</v>
      </c>
      <c r="O6" s="56">
        <v>0</v>
      </c>
    </row>
    <row r="7" spans="1:15">
      <c r="A7" s="82" t="s">
        <v>12</v>
      </c>
      <c r="B7" s="56">
        <f t="shared" ref="B7:B56" si="1">SUM(C7:O7)</f>
        <v>0</v>
      </c>
      <c r="C7" s="56">
        <v>0</v>
      </c>
      <c r="D7" s="56">
        <v>0</v>
      </c>
      <c r="E7" s="56">
        <v>0</v>
      </c>
      <c r="F7" s="56">
        <v>0</v>
      </c>
      <c r="G7" s="56">
        <v>0</v>
      </c>
      <c r="H7" s="56">
        <v>0</v>
      </c>
      <c r="I7" s="56">
        <v>0</v>
      </c>
      <c r="J7" s="56">
        <v>0</v>
      </c>
      <c r="K7" s="56">
        <v>0</v>
      </c>
      <c r="L7" s="56">
        <v>0</v>
      </c>
      <c r="M7" s="56">
        <v>0</v>
      </c>
      <c r="N7" s="56">
        <v>0</v>
      </c>
      <c r="O7" s="56">
        <v>0</v>
      </c>
    </row>
    <row r="8" spans="1:15">
      <c r="A8" s="82" t="s">
        <v>13</v>
      </c>
      <c r="B8" s="56">
        <f t="shared" si="1"/>
        <v>0</v>
      </c>
      <c r="C8" s="56">
        <v>0</v>
      </c>
      <c r="D8" s="56">
        <v>0</v>
      </c>
      <c r="E8" s="56">
        <v>0</v>
      </c>
      <c r="F8" s="56">
        <v>0</v>
      </c>
      <c r="G8" s="56">
        <v>0</v>
      </c>
      <c r="H8" s="56">
        <v>0</v>
      </c>
      <c r="I8" s="56">
        <v>0</v>
      </c>
      <c r="J8" s="56">
        <v>0</v>
      </c>
      <c r="K8" s="56">
        <v>0</v>
      </c>
      <c r="L8" s="56">
        <v>0</v>
      </c>
      <c r="M8" s="56">
        <v>0</v>
      </c>
      <c r="N8" s="56">
        <v>0</v>
      </c>
      <c r="O8" s="56">
        <v>0</v>
      </c>
    </row>
    <row r="9" spans="1:15">
      <c r="A9" s="82" t="s">
        <v>14</v>
      </c>
      <c r="B9" s="56">
        <f t="shared" si="1"/>
        <v>2836644</v>
      </c>
      <c r="C9" s="56">
        <v>2673303</v>
      </c>
      <c r="D9" s="56">
        <v>0</v>
      </c>
      <c r="E9" s="56">
        <v>0</v>
      </c>
      <c r="F9" s="56">
        <v>0</v>
      </c>
      <c r="G9" s="56">
        <v>0</v>
      </c>
      <c r="H9" s="56">
        <v>0</v>
      </c>
      <c r="I9" s="56">
        <v>0</v>
      </c>
      <c r="J9" s="56">
        <v>0</v>
      </c>
      <c r="K9" s="56">
        <v>0</v>
      </c>
      <c r="L9" s="56">
        <v>163341</v>
      </c>
      <c r="M9" s="56">
        <v>0</v>
      </c>
      <c r="N9" s="56">
        <v>0</v>
      </c>
      <c r="O9" s="56">
        <v>0</v>
      </c>
    </row>
    <row r="10" spans="1:15">
      <c r="A10" s="82" t="s">
        <v>15</v>
      </c>
      <c r="B10" s="56">
        <f t="shared" si="1"/>
        <v>0</v>
      </c>
      <c r="C10" s="56">
        <v>0</v>
      </c>
      <c r="D10" s="56">
        <v>0</v>
      </c>
      <c r="E10" s="56">
        <v>0</v>
      </c>
      <c r="F10" s="56">
        <v>0</v>
      </c>
      <c r="G10" s="56">
        <v>0</v>
      </c>
      <c r="H10" s="56">
        <v>0</v>
      </c>
      <c r="I10" s="56">
        <v>0</v>
      </c>
      <c r="J10" s="56">
        <v>0</v>
      </c>
      <c r="K10" s="56">
        <v>0</v>
      </c>
      <c r="L10" s="56">
        <v>0</v>
      </c>
      <c r="M10" s="56">
        <v>0</v>
      </c>
      <c r="N10" s="56">
        <v>0</v>
      </c>
      <c r="O10" s="56">
        <v>0</v>
      </c>
    </row>
    <row r="11" spans="1:15">
      <c r="A11" s="82" t="s">
        <v>16</v>
      </c>
      <c r="B11" s="56">
        <f t="shared" si="1"/>
        <v>0</v>
      </c>
      <c r="C11" s="56">
        <v>0</v>
      </c>
      <c r="D11" s="56">
        <v>0</v>
      </c>
      <c r="E11" s="56">
        <v>0</v>
      </c>
      <c r="F11" s="56">
        <v>0</v>
      </c>
      <c r="G11" s="56">
        <v>0</v>
      </c>
      <c r="H11" s="56">
        <v>0</v>
      </c>
      <c r="I11" s="56">
        <v>0</v>
      </c>
      <c r="J11" s="56">
        <v>0</v>
      </c>
      <c r="K11" s="56">
        <v>0</v>
      </c>
      <c r="L11" s="56">
        <v>0</v>
      </c>
      <c r="M11" s="56">
        <v>0</v>
      </c>
      <c r="N11" s="56">
        <v>0</v>
      </c>
      <c r="O11" s="56">
        <v>0</v>
      </c>
    </row>
    <row r="12" spans="1:15">
      <c r="A12" s="82" t="s">
        <v>17</v>
      </c>
      <c r="B12" s="56">
        <f t="shared" si="1"/>
        <v>0</v>
      </c>
      <c r="C12" s="56">
        <v>0</v>
      </c>
      <c r="D12" s="56">
        <v>0</v>
      </c>
      <c r="E12" s="56">
        <v>0</v>
      </c>
      <c r="F12" s="56">
        <v>0</v>
      </c>
      <c r="G12" s="56">
        <v>0</v>
      </c>
      <c r="H12" s="56">
        <v>0</v>
      </c>
      <c r="I12" s="56">
        <v>0</v>
      </c>
      <c r="J12" s="56">
        <v>0</v>
      </c>
      <c r="K12" s="56">
        <v>0</v>
      </c>
      <c r="L12" s="56">
        <v>0</v>
      </c>
      <c r="M12" s="56">
        <v>0</v>
      </c>
      <c r="N12" s="56">
        <v>0</v>
      </c>
      <c r="O12" s="56">
        <v>0</v>
      </c>
    </row>
    <row r="13" spans="1:15">
      <c r="A13" s="82" t="s">
        <v>18</v>
      </c>
      <c r="B13" s="56">
        <f t="shared" si="1"/>
        <v>0</v>
      </c>
      <c r="C13" s="56">
        <v>0</v>
      </c>
      <c r="D13" s="56">
        <v>0</v>
      </c>
      <c r="E13" s="56">
        <v>0</v>
      </c>
      <c r="F13" s="56">
        <v>0</v>
      </c>
      <c r="G13" s="56">
        <v>0</v>
      </c>
      <c r="H13" s="56">
        <v>0</v>
      </c>
      <c r="I13" s="56">
        <v>0</v>
      </c>
      <c r="J13" s="56">
        <v>0</v>
      </c>
      <c r="K13" s="56">
        <v>0</v>
      </c>
      <c r="L13" s="56">
        <v>0</v>
      </c>
      <c r="M13" s="56">
        <v>0</v>
      </c>
      <c r="N13" s="56">
        <v>0</v>
      </c>
      <c r="O13" s="56">
        <v>0</v>
      </c>
    </row>
    <row r="14" spans="1:15">
      <c r="A14" s="82" t="s">
        <v>19</v>
      </c>
      <c r="B14" s="56">
        <f t="shared" si="1"/>
        <v>0</v>
      </c>
      <c r="C14" s="56">
        <v>0</v>
      </c>
      <c r="D14" s="56">
        <v>0</v>
      </c>
      <c r="E14" s="56">
        <v>0</v>
      </c>
      <c r="F14" s="56">
        <v>0</v>
      </c>
      <c r="G14" s="56">
        <v>0</v>
      </c>
      <c r="H14" s="56">
        <v>0</v>
      </c>
      <c r="I14" s="56">
        <v>0</v>
      </c>
      <c r="J14" s="56">
        <v>0</v>
      </c>
      <c r="K14" s="56">
        <v>0</v>
      </c>
      <c r="L14" s="56">
        <v>0</v>
      </c>
      <c r="M14" s="56">
        <v>0</v>
      </c>
      <c r="N14" s="56">
        <v>0</v>
      </c>
      <c r="O14" s="56">
        <v>0</v>
      </c>
    </row>
    <row r="15" spans="1:15">
      <c r="A15" s="82" t="s">
        <v>20</v>
      </c>
      <c r="B15" s="56">
        <f t="shared" si="1"/>
        <v>0</v>
      </c>
      <c r="C15" s="56">
        <v>0</v>
      </c>
      <c r="D15" s="56">
        <v>0</v>
      </c>
      <c r="E15" s="56">
        <v>0</v>
      </c>
      <c r="F15" s="56">
        <v>0</v>
      </c>
      <c r="G15" s="56">
        <v>0</v>
      </c>
      <c r="H15" s="56">
        <v>0</v>
      </c>
      <c r="I15" s="56">
        <v>0</v>
      </c>
      <c r="J15" s="56">
        <v>0</v>
      </c>
      <c r="K15" s="56">
        <v>0</v>
      </c>
      <c r="L15" s="56">
        <v>0</v>
      </c>
      <c r="M15" s="56">
        <v>0</v>
      </c>
      <c r="N15" s="56">
        <v>0</v>
      </c>
      <c r="O15" s="56">
        <v>0</v>
      </c>
    </row>
    <row r="16" spans="1:15">
      <c r="A16" s="82" t="s">
        <v>21</v>
      </c>
      <c r="B16" s="56">
        <f t="shared" si="1"/>
        <v>0</v>
      </c>
      <c r="C16" s="56">
        <v>0</v>
      </c>
      <c r="D16" s="56">
        <v>0</v>
      </c>
      <c r="E16" s="56">
        <v>0</v>
      </c>
      <c r="F16" s="56">
        <v>0</v>
      </c>
      <c r="G16" s="56">
        <v>0</v>
      </c>
      <c r="H16" s="56">
        <v>0</v>
      </c>
      <c r="I16" s="56">
        <v>0</v>
      </c>
      <c r="J16" s="56">
        <v>0</v>
      </c>
      <c r="K16" s="56">
        <v>0</v>
      </c>
      <c r="L16" s="56">
        <v>0</v>
      </c>
      <c r="M16" s="56">
        <v>0</v>
      </c>
      <c r="N16" s="56">
        <v>0</v>
      </c>
      <c r="O16" s="56">
        <v>0</v>
      </c>
    </row>
    <row r="17" spans="1:15">
      <c r="A17" s="82" t="s">
        <v>22</v>
      </c>
      <c r="B17" s="56">
        <f t="shared" si="1"/>
        <v>0</v>
      </c>
      <c r="C17" s="56">
        <v>0</v>
      </c>
      <c r="D17" s="56">
        <v>0</v>
      </c>
      <c r="E17" s="56">
        <v>0</v>
      </c>
      <c r="F17" s="56">
        <v>0</v>
      </c>
      <c r="G17" s="56">
        <v>0</v>
      </c>
      <c r="H17" s="56">
        <v>0</v>
      </c>
      <c r="I17" s="56">
        <v>0</v>
      </c>
      <c r="J17" s="56">
        <v>0</v>
      </c>
      <c r="K17" s="56">
        <v>0</v>
      </c>
      <c r="L17" s="56">
        <v>0</v>
      </c>
      <c r="M17" s="56">
        <v>0</v>
      </c>
      <c r="N17" s="56">
        <v>0</v>
      </c>
      <c r="O17" s="56">
        <v>0</v>
      </c>
    </row>
    <row r="18" spans="1:15">
      <c r="A18" s="82" t="s">
        <v>23</v>
      </c>
      <c r="B18" s="56">
        <f t="shared" si="1"/>
        <v>0</v>
      </c>
      <c r="C18" s="56">
        <v>0</v>
      </c>
      <c r="D18" s="56">
        <v>0</v>
      </c>
      <c r="E18" s="56">
        <v>0</v>
      </c>
      <c r="F18" s="56">
        <v>0</v>
      </c>
      <c r="G18" s="56">
        <v>0</v>
      </c>
      <c r="H18" s="56">
        <v>0</v>
      </c>
      <c r="I18" s="56">
        <v>0</v>
      </c>
      <c r="J18" s="56">
        <v>0</v>
      </c>
      <c r="K18" s="56">
        <v>0</v>
      </c>
      <c r="L18" s="56">
        <v>0</v>
      </c>
      <c r="M18" s="56">
        <v>0</v>
      </c>
      <c r="N18" s="56">
        <v>0</v>
      </c>
      <c r="O18" s="56">
        <v>0</v>
      </c>
    </row>
    <row r="19" spans="1:15">
      <c r="A19" s="82" t="s">
        <v>24</v>
      </c>
      <c r="B19" s="56">
        <f t="shared" si="1"/>
        <v>0</v>
      </c>
      <c r="C19" s="56">
        <v>0</v>
      </c>
      <c r="D19" s="56">
        <v>0</v>
      </c>
      <c r="E19" s="56">
        <v>0</v>
      </c>
      <c r="F19" s="56">
        <v>0</v>
      </c>
      <c r="G19" s="56">
        <v>0</v>
      </c>
      <c r="H19" s="56">
        <v>0</v>
      </c>
      <c r="I19" s="56">
        <v>0</v>
      </c>
      <c r="J19" s="56">
        <v>0</v>
      </c>
      <c r="K19" s="56">
        <v>0</v>
      </c>
      <c r="L19" s="56">
        <v>0</v>
      </c>
      <c r="M19" s="56">
        <v>0</v>
      </c>
      <c r="N19" s="56">
        <v>0</v>
      </c>
      <c r="O19" s="56">
        <v>0</v>
      </c>
    </row>
    <row r="20" spans="1:15">
      <c r="A20" s="82" t="s">
        <v>25</v>
      </c>
      <c r="B20" s="56">
        <f t="shared" si="1"/>
        <v>0</v>
      </c>
      <c r="C20" s="56">
        <v>0</v>
      </c>
      <c r="D20" s="56">
        <v>0</v>
      </c>
      <c r="E20" s="56">
        <v>0</v>
      </c>
      <c r="F20" s="56">
        <v>0</v>
      </c>
      <c r="G20" s="56">
        <v>0</v>
      </c>
      <c r="H20" s="56">
        <v>0</v>
      </c>
      <c r="I20" s="56">
        <v>0</v>
      </c>
      <c r="J20" s="56">
        <v>0</v>
      </c>
      <c r="K20" s="56">
        <v>0</v>
      </c>
      <c r="L20" s="56">
        <v>0</v>
      </c>
      <c r="M20" s="56">
        <v>0</v>
      </c>
      <c r="N20" s="56">
        <v>0</v>
      </c>
      <c r="O20" s="56">
        <v>0</v>
      </c>
    </row>
    <row r="21" spans="1:15">
      <c r="A21" s="82" t="s">
        <v>26</v>
      </c>
      <c r="B21" s="56">
        <f t="shared" si="1"/>
        <v>0</v>
      </c>
      <c r="C21" s="56">
        <v>0</v>
      </c>
      <c r="D21" s="56">
        <v>0</v>
      </c>
      <c r="E21" s="56">
        <v>0</v>
      </c>
      <c r="F21" s="56">
        <v>0</v>
      </c>
      <c r="G21" s="56">
        <v>0</v>
      </c>
      <c r="H21" s="56">
        <v>0</v>
      </c>
      <c r="I21" s="56">
        <v>0</v>
      </c>
      <c r="J21" s="56">
        <v>0</v>
      </c>
      <c r="K21" s="56">
        <v>0</v>
      </c>
      <c r="L21" s="56">
        <v>0</v>
      </c>
      <c r="M21" s="56">
        <v>0</v>
      </c>
      <c r="N21" s="56">
        <v>0</v>
      </c>
      <c r="O21" s="56">
        <v>0</v>
      </c>
    </row>
    <row r="22" spans="1:15">
      <c r="A22" s="82" t="s">
        <v>27</v>
      </c>
      <c r="B22" s="56">
        <f t="shared" si="1"/>
        <v>3398000</v>
      </c>
      <c r="C22" s="56">
        <v>0</v>
      </c>
      <c r="D22" s="56">
        <v>0</v>
      </c>
      <c r="E22" s="56">
        <v>0</v>
      </c>
      <c r="F22" s="56">
        <v>0</v>
      </c>
      <c r="G22" s="56">
        <v>3398000</v>
      </c>
      <c r="H22" s="56">
        <v>0</v>
      </c>
      <c r="I22" s="56">
        <v>0</v>
      </c>
      <c r="J22" s="56">
        <v>0</v>
      </c>
      <c r="K22" s="56">
        <v>0</v>
      </c>
      <c r="L22" s="56">
        <v>0</v>
      </c>
      <c r="M22" s="56">
        <v>0</v>
      </c>
      <c r="N22" s="56">
        <v>0</v>
      </c>
      <c r="O22" s="56">
        <v>0</v>
      </c>
    </row>
    <row r="23" spans="1:15">
      <c r="A23" s="82" t="s">
        <v>28</v>
      </c>
      <c r="B23" s="56">
        <f t="shared" si="1"/>
        <v>0</v>
      </c>
      <c r="C23" s="56">
        <v>0</v>
      </c>
      <c r="D23" s="56">
        <v>0</v>
      </c>
      <c r="E23" s="56">
        <v>0</v>
      </c>
      <c r="F23" s="56">
        <v>0</v>
      </c>
      <c r="G23" s="56">
        <v>0</v>
      </c>
      <c r="H23" s="56">
        <v>0</v>
      </c>
      <c r="I23" s="56">
        <v>0</v>
      </c>
      <c r="J23" s="56">
        <v>0</v>
      </c>
      <c r="K23" s="56">
        <v>0</v>
      </c>
      <c r="L23" s="56">
        <v>0</v>
      </c>
      <c r="M23" s="56">
        <v>0</v>
      </c>
      <c r="N23" s="56">
        <v>0</v>
      </c>
      <c r="O23" s="56">
        <v>0</v>
      </c>
    </row>
    <row r="24" spans="1:15">
      <c r="A24" s="82" t="s">
        <v>29</v>
      </c>
      <c r="B24" s="56">
        <f t="shared" si="1"/>
        <v>0</v>
      </c>
      <c r="C24" s="56">
        <v>0</v>
      </c>
      <c r="D24" s="56">
        <v>0</v>
      </c>
      <c r="E24" s="56">
        <v>0</v>
      </c>
      <c r="F24" s="56">
        <v>0</v>
      </c>
      <c r="G24" s="56">
        <v>0</v>
      </c>
      <c r="H24" s="56">
        <v>0</v>
      </c>
      <c r="I24" s="56">
        <v>0</v>
      </c>
      <c r="J24" s="56">
        <v>0</v>
      </c>
      <c r="K24" s="56">
        <v>0</v>
      </c>
      <c r="L24" s="56">
        <v>0</v>
      </c>
      <c r="M24" s="56">
        <v>0</v>
      </c>
      <c r="N24" s="56">
        <v>0</v>
      </c>
      <c r="O24" s="56">
        <v>0</v>
      </c>
    </row>
    <row r="25" spans="1:15">
      <c r="A25" s="82" t="s">
        <v>30</v>
      </c>
      <c r="B25" s="56">
        <f t="shared" si="1"/>
        <v>0</v>
      </c>
      <c r="C25" s="56">
        <v>0</v>
      </c>
      <c r="D25" s="56">
        <v>0</v>
      </c>
      <c r="E25" s="56">
        <v>0</v>
      </c>
      <c r="F25" s="56">
        <v>0</v>
      </c>
      <c r="G25" s="56">
        <v>0</v>
      </c>
      <c r="H25" s="56">
        <v>0</v>
      </c>
      <c r="I25" s="56">
        <v>0</v>
      </c>
      <c r="J25" s="56">
        <v>0</v>
      </c>
      <c r="K25" s="56">
        <v>0</v>
      </c>
      <c r="L25" s="56">
        <v>0</v>
      </c>
      <c r="M25" s="56">
        <v>0</v>
      </c>
      <c r="N25" s="56">
        <v>0</v>
      </c>
      <c r="O25" s="56">
        <v>0</v>
      </c>
    </row>
    <row r="26" spans="1:15">
      <c r="A26" s="82" t="s">
        <v>31</v>
      </c>
      <c r="B26" s="56">
        <f t="shared" si="1"/>
        <v>1718235</v>
      </c>
      <c r="C26" s="56">
        <v>0</v>
      </c>
      <c r="D26" s="56">
        <v>0</v>
      </c>
      <c r="E26" s="56">
        <v>0</v>
      </c>
      <c r="F26" s="56">
        <v>0</v>
      </c>
      <c r="G26" s="56">
        <v>0</v>
      </c>
      <c r="H26" s="56">
        <v>0</v>
      </c>
      <c r="I26" s="56">
        <v>0</v>
      </c>
      <c r="J26" s="56">
        <v>0</v>
      </c>
      <c r="K26" s="56">
        <v>0</v>
      </c>
      <c r="L26" s="56">
        <v>1718235</v>
      </c>
      <c r="M26" s="56">
        <v>0</v>
      </c>
      <c r="N26" s="56">
        <v>0</v>
      </c>
      <c r="O26" s="56">
        <v>0</v>
      </c>
    </row>
    <row r="27" spans="1:15">
      <c r="A27" s="82" t="s">
        <v>32</v>
      </c>
      <c r="B27" s="56">
        <f t="shared" si="1"/>
        <v>13402738</v>
      </c>
      <c r="C27" s="56">
        <v>0</v>
      </c>
      <c r="D27" s="56">
        <v>13402738</v>
      </c>
      <c r="E27" s="56">
        <v>0</v>
      </c>
      <c r="F27" s="56">
        <v>0</v>
      </c>
      <c r="G27" s="56">
        <v>0</v>
      </c>
      <c r="H27" s="56">
        <v>0</v>
      </c>
      <c r="I27" s="56">
        <v>0</v>
      </c>
      <c r="J27" s="56">
        <v>0</v>
      </c>
      <c r="K27" s="56">
        <v>0</v>
      </c>
      <c r="L27" s="56">
        <v>0</v>
      </c>
      <c r="M27" s="56">
        <v>0</v>
      </c>
      <c r="N27" s="56">
        <v>0</v>
      </c>
      <c r="O27" s="56">
        <v>0</v>
      </c>
    </row>
    <row r="28" spans="1:15">
      <c r="A28" s="82" t="s">
        <v>33</v>
      </c>
      <c r="B28" s="56">
        <f t="shared" si="1"/>
        <v>0</v>
      </c>
      <c r="C28" s="56">
        <v>0</v>
      </c>
      <c r="D28" s="56">
        <v>0</v>
      </c>
      <c r="E28" s="56">
        <v>0</v>
      </c>
      <c r="F28" s="56">
        <v>0</v>
      </c>
      <c r="G28" s="56">
        <v>0</v>
      </c>
      <c r="H28" s="56">
        <v>0</v>
      </c>
      <c r="I28" s="56">
        <v>0</v>
      </c>
      <c r="J28" s="56">
        <v>0</v>
      </c>
      <c r="K28" s="56">
        <v>0</v>
      </c>
      <c r="L28" s="56">
        <v>0</v>
      </c>
      <c r="M28" s="56">
        <v>0</v>
      </c>
      <c r="N28" s="56">
        <v>0</v>
      </c>
      <c r="O28" s="56">
        <v>0</v>
      </c>
    </row>
    <row r="29" spans="1:15">
      <c r="A29" s="82" t="s">
        <v>34</v>
      </c>
      <c r="B29" s="56">
        <f t="shared" si="1"/>
        <v>0</v>
      </c>
      <c r="C29" s="56">
        <v>0</v>
      </c>
      <c r="D29" s="56">
        <v>0</v>
      </c>
      <c r="E29" s="56">
        <v>0</v>
      </c>
      <c r="F29" s="56">
        <v>0</v>
      </c>
      <c r="G29" s="56">
        <v>0</v>
      </c>
      <c r="H29" s="56">
        <v>0</v>
      </c>
      <c r="I29" s="56">
        <v>0</v>
      </c>
      <c r="J29" s="56">
        <v>0</v>
      </c>
      <c r="K29" s="56">
        <v>0</v>
      </c>
      <c r="L29" s="56">
        <v>0</v>
      </c>
      <c r="M29" s="56">
        <v>0</v>
      </c>
      <c r="N29" s="56">
        <v>0</v>
      </c>
      <c r="O29" s="56">
        <v>0</v>
      </c>
    </row>
    <row r="30" spans="1:15">
      <c r="A30" s="82" t="s">
        <v>35</v>
      </c>
      <c r="B30" s="56">
        <f t="shared" si="1"/>
        <v>0</v>
      </c>
      <c r="C30" s="56">
        <v>0</v>
      </c>
      <c r="D30" s="56">
        <v>0</v>
      </c>
      <c r="E30" s="56">
        <v>0</v>
      </c>
      <c r="F30" s="56">
        <v>0</v>
      </c>
      <c r="G30" s="56">
        <v>0</v>
      </c>
      <c r="H30" s="56">
        <v>0</v>
      </c>
      <c r="I30" s="56">
        <v>0</v>
      </c>
      <c r="J30" s="56">
        <v>0</v>
      </c>
      <c r="K30" s="56">
        <v>0</v>
      </c>
      <c r="L30" s="56">
        <v>0</v>
      </c>
      <c r="M30" s="56">
        <v>0</v>
      </c>
      <c r="N30" s="56">
        <v>0</v>
      </c>
      <c r="O30" s="56">
        <v>0</v>
      </c>
    </row>
    <row r="31" spans="1:15">
      <c r="A31" s="82" t="s">
        <v>36</v>
      </c>
      <c r="B31" s="56">
        <f t="shared" si="1"/>
        <v>0</v>
      </c>
      <c r="C31" s="56">
        <v>0</v>
      </c>
      <c r="D31" s="56">
        <v>0</v>
      </c>
      <c r="E31" s="56">
        <v>0</v>
      </c>
      <c r="F31" s="56">
        <v>0</v>
      </c>
      <c r="G31" s="56">
        <v>0</v>
      </c>
      <c r="H31" s="56">
        <v>0</v>
      </c>
      <c r="I31" s="56">
        <v>0</v>
      </c>
      <c r="J31" s="56">
        <v>0</v>
      </c>
      <c r="K31" s="56">
        <v>0</v>
      </c>
      <c r="L31" s="56">
        <v>0</v>
      </c>
      <c r="M31" s="56">
        <v>0</v>
      </c>
      <c r="N31" s="56">
        <v>0</v>
      </c>
      <c r="O31" s="56">
        <v>0</v>
      </c>
    </row>
    <row r="32" spans="1:15">
      <c r="A32" s="82" t="s">
        <v>37</v>
      </c>
      <c r="B32" s="56">
        <f t="shared" si="1"/>
        <v>0</v>
      </c>
      <c r="C32" s="56">
        <v>0</v>
      </c>
      <c r="D32" s="56">
        <v>0</v>
      </c>
      <c r="E32" s="56">
        <v>0</v>
      </c>
      <c r="F32" s="56">
        <v>0</v>
      </c>
      <c r="G32" s="56">
        <v>0</v>
      </c>
      <c r="H32" s="56">
        <v>0</v>
      </c>
      <c r="I32" s="56">
        <v>0</v>
      </c>
      <c r="J32" s="56">
        <v>0</v>
      </c>
      <c r="K32" s="56">
        <v>0</v>
      </c>
      <c r="L32" s="56">
        <v>0</v>
      </c>
      <c r="M32" s="56">
        <v>0</v>
      </c>
      <c r="N32" s="56">
        <v>0</v>
      </c>
      <c r="O32" s="56">
        <v>0</v>
      </c>
    </row>
    <row r="33" spans="1:15">
      <c r="A33" s="82" t="s">
        <v>38</v>
      </c>
      <c r="B33" s="56">
        <f t="shared" si="1"/>
        <v>0</v>
      </c>
      <c r="C33" s="56">
        <v>0</v>
      </c>
      <c r="D33" s="56">
        <v>0</v>
      </c>
      <c r="E33" s="56">
        <v>0</v>
      </c>
      <c r="F33" s="56">
        <v>0</v>
      </c>
      <c r="G33" s="56">
        <v>0</v>
      </c>
      <c r="H33" s="56">
        <v>0</v>
      </c>
      <c r="I33" s="56">
        <v>0</v>
      </c>
      <c r="J33" s="56">
        <v>0</v>
      </c>
      <c r="K33" s="56">
        <v>0</v>
      </c>
      <c r="L33" s="56">
        <v>0</v>
      </c>
      <c r="M33" s="56">
        <v>0</v>
      </c>
      <c r="N33" s="56">
        <v>0</v>
      </c>
      <c r="O33" s="56">
        <v>0</v>
      </c>
    </row>
    <row r="34" spans="1:15">
      <c r="A34" s="82" t="s">
        <v>39</v>
      </c>
      <c r="B34" s="56">
        <f t="shared" si="1"/>
        <v>0</v>
      </c>
      <c r="C34" s="56">
        <v>0</v>
      </c>
      <c r="D34" s="56">
        <v>0</v>
      </c>
      <c r="E34" s="56">
        <v>0</v>
      </c>
      <c r="F34" s="56">
        <v>0</v>
      </c>
      <c r="G34" s="56">
        <v>0</v>
      </c>
      <c r="H34" s="56">
        <v>0</v>
      </c>
      <c r="I34" s="56">
        <v>0</v>
      </c>
      <c r="J34" s="56">
        <v>0</v>
      </c>
      <c r="K34" s="56">
        <v>0</v>
      </c>
      <c r="L34" s="56">
        <v>0</v>
      </c>
      <c r="M34" s="56">
        <v>0</v>
      </c>
      <c r="N34" s="56">
        <v>0</v>
      </c>
      <c r="O34" s="56">
        <v>0</v>
      </c>
    </row>
    <row r="35" spans="1:15">
      <c r="A35" s="82" t="s">
        <v>40</v>
      </c>
      <c r="B35" s="56">
        <f t="shared" si="1"/>
        <v>0</v>
      </c>
      <c r="C35" s="56">
        <v>0</v>
      </c>
      <c r="D35" s="56">
        <v>0</v>
      </c>
      <c r="E35" s="56">
        <v>0</v>
      </c>
      <c r="F35" s="56">
        <v>0</v>
      </c>
      <c r="G35" s="56">
        <v>0</v>
      </c>
      <c r="H35" s="56">
        <v>0</v>
      </c>
      <c r="I35" s="56">
        <v>0</v>
      </c>
      <c r="J35" s="56">
        <v>0</v>
      </c>
      <c r="K35" s="56">
        <v>0</v>
      </c>
      <c r="L35" s="56">
        <v>0</v>
      </c>
      <c r="M35" s="56">
        <v>0</v>
      </c>
      <c r="N35" s="56">
        <v>0</v>
      </c>
      <c r="O35" s="56">
        <v>0</v>
      </c>
    </row>
    <row r="36" spans="1:15">
      <c r="A36" s="82" t="s">
        <v>41</v>
      </c>
      <c r="B36" s="56">
        <f t="shared" si="1"/>
        <v>0</v>
      </c>
      <c r="C36" s="56">
        <v>0</v>
      </c>
      <c r="D36" s="56">
        <v>0</v>
      </c>
      <c r="E36" s="56">
        <v>0</v>
      </c>
      <c r="F36" s="56">
        <v>0</v>
      </c>
      <c r="G36" s="56">
        <v>0</v>
      </c>
      <c r="H36" s="56">
        <v>0</v>
      </c>
      <c r="I36" s="56">
        <v>0</v>
      </c>
      <c r="J36" s="56">
        <v>0</v>
      </c>
      <c r="K36" s="56">
        <v>0</v>
      </c>
      <c r="L36" s="56">
        <v>0</v>
      </c>
      <c r="M36" s="56">
        <v>0</v>
      </c>
      <c r="N36" s="56">
        <v>0</v>
      </c>
      <c r="O36" s="56">
        <v>0</v>
      </c>
    </row>
    <row r="37" spans="1:15">
      <c r="A37" s="82" t="s">
        <v>42</v>
      </c>
      <c r="B37" s="56">
        <f t="shared" si="1"/>
        <v>0</v>
      </c>
      <c r="C37" s="56">
        <v>0</v>
      </c>
      <c r="D37" s="56">
        <v>0</v>
      </c>
      <c r="E37" s="56">
        <v>0</v>
      </c>
      <c r="F37" s="56">
        <v>0</v>
      </c>
      <c r="G37" s="56">
        <v>0</v>
      </c>
      <c r="H37" s="56">
        <v>0</v>
      </c>
      <c r="I37" s="56">
        <v>0</v>
      </c>
      <c r="J37" s="56">
        <v>0</v>
      </c>
      <c r="K37" s="56">
        <v>0</v>
      </c>
      <c r="L37" s="56">
        <v>0</v>
      </c>
      <c r="M37" s="56">
        <v>0</v>
      </c>
      <c r="N37" s="56">
        <v>0</v>
      </c>
      <c r="O37" s="56">
        <v>0</v>
      </c>
    </row>
    <row r="38" spans="1:15">
      <c r="A38" s="82" t="s">
        <v>43</v>
      </c>
      <c r="B38" s="56">
        <f t="shared" si="1"/>
        <v>0</v>
      </c>
      <c r="C38" s="56">
        <v>0</v>
      </c>
      <c r="D38" s="56">
        <v>0</v>
      </c>
      <c r="E38" s="56">
        <v>0</v>
      </c>
      <c r="F38" s="56">
        <v>0</v>
      </c>
      <c r="G38" s="56">
        <v>0</v>
      </c>
      <c r="H38" s="56">
        <v>0</v>
      </c>
      <c r="I38" s="56">
        <v>0</v>
      </c>
      <c r="J38" s="56">
        <v>0</v>
      </c>
      <c r="K38" s="56">
        <v>0</v>
      </c>
      <c r="L38" s="56">
        <v>0</v>
      </c>
      <c r="M38" s="56">
        <v>0</v>
      </c>
      <c r="N38" s="56">
        <v>0</v>
      </c>
      <c r="O38" s="56">
        <v>0</v>
      </c>
    </row>
    <row r="39" spans="1:15">
      <c r="A39" s="82" t="s">
        <v>44</v>
      </c>
      <c r="B39" s="56">
        <f t="shared" si="1"/>
        <v>639217</v>
      </c>
      <c r="C39" s="56">
        <v>0</v>
      </c>
      <c r="D39" s="56">
        <v>0</v>
      </c>
      <c r="E39" s="56">
        <v>0</v>
      </c>
      <c r="F39" s="56">
        <v>0</v>
      </c>
      <c r="G39" s="56">
        <v>0</v>
      </c>
      <c r="H39" s="56">
        <v>0</v>
      </c>
      <c r="I39" s="56">
        <v>157253</v>
      </c>
      <c r="J39" s="56">
        <v>0</v>
      </c>
      <c r="K39" s="56">
        <v>0</v>
      </c>
      <c r="L39" s="56">
        <v>22979</v>
      </c>
      <c r="M39" s="56">
        <v>0</v>
      </c>
      <c r="N39" s="56">
        <v>0</v>
      </c>
      <c r="O39" s="56">
        <v>458985</v>
      </c>
    </row>
    <row r="40" spans="1:15">
      <c r="A40" s="82" t="s">
        <v>45</v>
      </c>
      <c r="B40" s="56">
        <f t="shared" si="1"/>
        <v>0</v>
      </c>
      <c r="C40" s="56">
        <v>0</v>
      </c>
      <c r="D40" s="56">
        <v>0</v>
      </c>
      <c r="E40" s="56">
        <v>0</v>
      </c>
      <c r="F40" s="56">
        <v>0</v>
      </c>
      <c r="G40" s="56">
        <v>0</v>
      </c>
      <c r="H40" s="56">
        <v>0</v>
      </c>
      <c r="I40" s="56">
        <v>0</v>
      </c>
      <c r="J40" s="56">
        <v>0</v>
      </c>
      <c r="K40" s="56">
        <v>0</v>
      </c>
      <c r="L40" s="56">
        <v>0</v>
      </c>
      <c r="M40" s="56">
        <v>0</v>
      </c>
      <c r="N40" s="56">
        <v>0</v>
      </c>
      <c r="O40" s="56">
        <v>0</v>
      </c>
    </row>
    <row r="41" spans="1:15">
      <c r="A41" s="82" t="s">
        <v>46</v>
      </c>
      <c r="B41" s="56">
        <f t="shared" si="1"/>
        <v>0</v>
      </c>
      <c r="C41" s="56">
        <v>0</v>
      </c>
      <c r="D41" s="56">
        <v>0</v>
      </c>
      <c r="E41" s="56">
        <v>0</v>
      </c>
      <c r="F41" s="56">
        <v>0</v>
      </c>
      <c r="G41" s="56">
        <v>0</v>
      </c>
      <c r="H41" s="56">
        <v>0</v>
      </c>
      <c r="I41" s="56">
        <v>0</v>
      </c>
      <c r="J41" s="56">
        <v>0</v>
      </c>
      <c r="K41" s="56">
        <v>0</v>
      </c>
      <c r="L41" s="56">
        <v>0</v>
      </c>
      <c r="M41" s="56">
        <v>0</v>
      </c>
      <c r="N41" s="56">
        <v>0</v>
      </c>
      <c r="O41" s="56">
        <v>0</v>
      </c>
    </row>
    <row r="42" spans="1:15">
      <c r="A42" s="82" t="s">
        <v>47</v>
      </c>
      <c r="B42" s="56">
        <f t="shared" si="1"/>
        <v>0</v>
      </c>
      <c r="C42" s="56">
        <v>0</v>
      </c>
      <c r="D42" s="56">
        <v>0</v>
      </c>
      <c r="E42" s="56">
        <v>0</v>
      </c>
      <c r="F42" s="56">
        <v>0</v>
      </c>
      <c r="G42" s="56">
        <v>0</v>
      </c>
      <c r="H42" s="56">
        <v>0</v>
      </c>
      <c r="I42" s="56">
        <v>0</v>
      </c>
      <c r="J42" s="56">
        <v>0</v>
      </c>
      <c r="K42" s="56">
        <v>0</v>
      </c>
      <c r="L42" s="56">
        <v>0</v>
      </c>
      <c r="M42" s="56">
        <v>0</v>
      </c>
      <c r="N42" s="56">
        <v>0</v>
      </c>
      <c r="O42" s="56">
        <v>0</v>
      </c>
    </row>
    <row r="43" spans="1:15">
      <c r="A43" s="82" t="s">
        <v>48</v>
      </c>
      <c r="B43" s="56">
        <f t="shared" si="1"/>
        <v>0</v>
      </c>
      <c r="C43" s="56">
        <v>0</v>
      </c>
      <c r="D43" s="56">
        <v>0</v>
      </c>
      <c r="E43" s="56">
        <v>0</v>
      </c>
      <c r="F43" s="56">
        <v>0</v>
      </c>
      <c r="G43" s="56">
        <v>0</v>
      </c>
      <c r="H43" s="56">
        <v>0</v>
      </c>
      <c r="I43" s="56">
        <v>0</v>
      </c>
      <c r="J43" s="56">
        <v>0</v>
      </c>
      <c r="K43" s="56">
        <v>0</v>
      </c>
      <c r="L43" s="56">
        <v>0</v>
      </c>
      <c r="M43" s="56">
        <v>0</v>
      </c>
      <c r="N43" s="56">
        <v>0</v>
      </c>
      <c r="O43" s="56">
        <v>0</v>
      </c>
    </row>
    <row r="44" spans="1:15">
      <c r="A44" s="82" t="s">
        <v>49</v>
      </c>
      <c r="B44" s="56">
        <f t="shared" si="1"/>
        <v>0</v>
      </c>
      <c r="C44" s="56">
        <v>0</v>
      </c>
      <c r="D44" s="56">
        <v>0</v>
      </c>
      <c r="E44" s="56">
        <v>0</v>
      </c>
      <c r="F44" s="56">
        <v>0</v>
      </c>
      <c r="G44" s="56">
        <v>0</v>
      </c>
      <c r="H44" s="56">
        <v>0</v>
      </c>
      <c r="I44" s="56">
        <v>0</v>
      </c>
      <c r="J44" s="56">
        <v>0</v>
      </c>
      <c r="K44" s="56">
        <v>0</v>
      </c>
      <c r="L44" s="56">
        <v>0</v>
      </c>
      <c r="M44" s="56">
        <v>0</v>
      </c>
      <c r="N44" s="56">
        <v>0</v>
      </c>
      <c r="O44" s="56">
        <v>0</v>
      </c>
    </row>
    <row r="45" spans="1:15">
      <c r="A45" s="82" t="s">
        <v>50</v>
      </c>
      <c r="B45" s="56">
        <f t="shared" si="1"/>
        <v>0</v>
      </c>
      <c r="C45" s="56">
        <v>0</v>
      </c>
      <c r="D45" s="56">
        <v>0</v>
      </c>
      <c r="E45" s="56">
        <v>0</v>
      </c>
      <c r="F45" s="56">
        <v>0</v>
      </c>
      <c r="G45" s="56">
        <v>0</v>
      </c>
      <c r="H45" s="56">
        <v>0</v>
      </c>
      <c r="I45" s="56">
        <v>0</v>
      </c>
      <c r="J45" s="56">
        <v>0</v>
      </c>
      <c r="K45" s="56">
        <v>0</v>
      </c>
      <c r="L45" s="56">
        <v>0</v>
      </c>
      <c r="M45" s="56">
        <v>0</v>
      </c>
      <c r="N45" s="56">
        <v>0</v>
      </c>
      <c r="O45" s="56">
        <v>0</v>
      </c>
    </row>
    <row r="46" spans="1:15">
      <c r="A46" s="82" t="s">
        <v>51</v>
      </c>
      <c r="B46" s="56">
        <f t="shared" si="1"/>
        <v>0</v>
      </c>
      <c r="C46" s="56">
        <v>0</v>
      </c>
      <c r="D46" s="56">
        <v>0</v>
      </c>
      <c r="E46" s="56">
        <v>0</v>
      </c>
      <c r="F46" s="56">
        <v>0</v>
      </c>
      <c r="G46" s="56">
        <v>0</v>
      </c>
      <c r="H46" s="56">
        <v>0</v>
      </c>
      <c r="I46" s="56">
        <v>0</v>
      </c>
      <c r="J46" s="56">
        <v>0</v>
      </c>
      <c r="K46" s="56">
        <v>0</v>
      </c>
      <c r="L46" s="56">
        <v>0</v>
      </c>
      <c r="M46" s="56">
        <v>0</v>
      </c>
      <c r="N46" s="56">
        <v>0</v>
      </c>
      <c r="O46" s="56">
        <v>0</v>
      </c>
    </row>
    <row r="47" spans="1:15">
      <c r="A47" s="82" t="s">
        <v>52</v>
      </c>
      <c r="B47" s="56">
        <f t="shared" si="1"/>
        <v>0</v>
      </c>
      <c r="C47" s="56">
        <v>0</v>
      </c>
      <c r="D47" s="56">
        <v>0</v>
      </c>
      <c r="E47" s="56">
        <v>0</v>
      </c>
      <c r="F47" s="56">
        <v>0</v>
      </c>
      <c r="G47" s="56">
        <v>0</v>
      </c>
      <c r="H47" s="56">
        <v>0</v>
      </c>
      <c r="I47" s="56">
        <v>0</v>
      </c>
      <c r="J47" s="56">
        <v>0</v>
      </c>
      <c r="K47" s="56">
        <v>0</v>
      </c>
      <c r="L47" s="56">
        <v>0</v>
      </c>
      <c r="M47" s="56">
        <v>0</v>
      </c>
      <c r="N47" s="56">
        <v>0</v>
      </c>
      <c r="O47" s="56">
        <v>0</v>
      </c>
    </row>
    <row r="48" spans="1:15">
      <c r="A48" s="82" t="s">
        <v>53</v>
      </c>
      <c r="B48" s="56">
        <f t="shared" si="1"/>
        <v>0</v>
      </c>
      <c r="C48" s="56">
        <v>0</v>
      </c>
      <c r="D48" s="56">
        <v>0</v>
      </c>
      <c r="E48" s="56">
        <v>0</v>
      </c>
      <c r="F48" s="56">
        <v>0</v>
      </c>
      <c r="G48" s="56">
        <v>0</v>
      </c>
      <c r="H48" s="56">
        <v>0</v>
      </c>
      <c r="I48" s="56">
        <v>0</v>
      </c>
      <c r="J48" s="56">
        <v>0</v>
      </c>
      <c r="K48" s="56">
        <v>0</v>
      </c>
      <c r="L48" s="56">
        <v>0</v>
      </c>
      <c r="M48" s="56">
        <v>0</v>
      </c>
      <c r="N48" s="56">
        <v>0</v>
      </c>
      <c r="O48" s="56">
        <v>0</v>
      </c>
    </row>
    <row r="49" spans="1:15">
      <c r="A49" s="82" t="s">
        <v>54</v>
      </c>
      <c r="B49" s="56">
        <f t="shared" si="1"/>
        <v>0</v>
      </c>
      <c r="C49" s="56">
        <v>0</v>
      </c>
      <c r="D49" s="56">
        <v>0</v>
      </c>
      <c r="E49" s="56">
        <v>0</v>
      </c>
      <c r="F49" s="56">
        <v>0</v>
      </c>
      <c r="G49" s="56">
        <v>0</v>
      </c>
      <c r="H49" s="56">
        <v>0</v>
      </c>
      <c r="I49" s="56">
        <v>0</v>
      </c>
      <c r="J49" s="56">
        <v>0</v>
      </c>
      <c r="K49" s="56">
        <v>0</v>
      </c>
      <c r="L49" s="56">
        <v>0</v>
      </c>
      <c r="M49" s="56">
        <v>0</v>
      </c>
      <c r="N49" s="56">
        <v>0</v>
      </c>
      <c r="O49" s="56">
        <v>0</v>
      </c>
    </row>
    <row r="50" spans="1:15">
      <c r="A50" s="82" t="s">
        <v>55</v>
      </c>
      <c r="B50" s="56">
        <f t="shared" si="1"/>
        <v>0</v>
      </c>
      <c r="C50" s="56">
        <v>0</v>
      </c>
      <c r="D50" s="56">
        <v>0</v>
      </c>
      <c r="E50" s="56">
        <v>0</v>
      </c>
      <c r="F50" s="56">
        <v>0</v>
      </c>
      <c r="G50" s="56">
        <v>0</v>
      </c>
      <c r="H50" s="56">
        <v>0</v>
      </c>
      <c r="I50" s="56">
        <v>0</v>
      </c>
      <c r="J50" s="56">
        <v>0</v>
      </c>
      <c r="K50" s="56">
        <v>0</v>
      </c>
      <c r="L50" s="56">
        <v>0</v>
      </c>
      <c r="M50" s="56">
        <v>0</v>
      </c>
      <c r="N50" s="56">
        <v>0</v>
      </c>
      <c r="O50" s="56">
        <v>0</v>
      </c>
    </row>
    <row r="51" spans="1:15">
      <c r="A51" s="82" t="s">
        <v>56</v>
      </c>
      <c r="B51" s="56">
        <f t="shared" si="1"/>
        <v>0</v>
      </c>
      <c r="C51" s="56">
        <v>0</v>
      </c>
      <c r="D51" s="56">
        <v>0</v>
      </c>
      <c r="E51" s="56">
        <v>0</v>
      </c>
      <c r="F51" s="56">
        <v>0</v>
      </c>
      <c r="G51" s="56">
        <v>0</v>
      </c>
      <c r="H51" s="56">
        <v>0</v>
      </c>
      <c r="I51" s="56">
        <v>0</v>
      </c>
      <c r="J51" s="56">
        <v>0</v>
      </c>
      <c r="K51" s="56">
        <v>0</v>
      </c>
      <c r="L51" s="56">
        <v>0</v>
      </c>
      <c r="M51" s="56">
        <v>0</v>
      </c>
      <c r="N51" s="56">
        <v>0</v>
      </c>
      <c r="O51" s="56">
        <v>0</v>
      </c>
    </row>
    <row r="52" spans="1:15">
      <c r="A52" s="82" t="s">
        <v>57</v>
      </c>
      <c r="B52" s="56">
        <f t="shared" si="1"/>
        <v>0</v>
      </c>
      <c r="C52" s="56">
        <v>0</v>
      </c>
      <c r="D52" s="56">
        <v>0</v>
      </c>
      <c r="E52" s="56">
        <v>0</v>
      </c>
      <c r="F52" s="56">
        <v>0</v>
      </c>
      <c r="G52" s="56">
        <v>0</v>
      </c>
      <c r="H52" s="56">
        <v>0</v>
      </c>
      <c r="I52" s="56">
        <v>0</v>
      </c>
      <c r="J52" s="56">
        <v>0</v>
      </c>
      <c r="K52" s="56">
        <v>0</v>
      </c>
      <c r="L52" s="56">
        <v>0</v>
      </c>
      <c r="M52" s="56">
        <v>0</v>
      </c>
      <c r="N52" s="56">
        <v>0</v>
      </c>
      <c r="O52" s="56">
        <v>0</v>
      </c>
    </row>
    <row r="53" spans="1:15">
      <c r="A53" s="82" t="s">
        <v>58</v>
      </c>
      <c r="B53" s="56">
        <f t="shared" si="1"/>
        <v>0</v>
      </c>
      <c r="C53" s="56">
        <v>0</v>
      </c>
      <c r="D53" s="56">
        <v>0</v>
      </c>
      <c r="E53" s="56">
        <v>0</v>
      </c>
      <c r="F53" s="56">
        <v>0</v>
      </c>
      <c r="G53" s="56">
        <v>0</v>
      </c>
      <c r="H53" s="56">
        <v>0</v>
      </c>
      <c r="I53" s="56">
        <v>0</v>
      </c>
      <c r="J53" s="56">
        <v>0</v>
      </c>
      <c r="K53" s="56">
        <v>0</v>
      </c>
      <c r="L53" s="56">
        <v>0</v>
      </c>
      <c r="M53" s="56">
        <v>0</v>
      </c>
      <c r="N53" s="56">
        <v>0</v>
      </c>
      <c r="O53" s="56">
        <v>0</v>
      </c>
    </row>
    <row r="54" spans="1:15">
      <c r="A54" s="82" t="s">
        <v>59</v>
      </c>
      <c r="B54" s="56">
        <f t="shared" si="1"/>
        <v>0</v>
      </c>
      <c r="C54" s="56">
        <v>0</v>
      </c>
      <c r="D54" s="56">
        <v>0</v>
      </c>
      <c r="E54" s="56">
        <v>0</v>
      </c>
      <c r="F54" s="56">
        <v>0</v>
      </c>
      <c r="G54" s="56">
        <v>0</v>
      </c>
      <c r="H54" s="56">
        <v>0</v>
      </c>
      <c r="I54" s="56">
        <v>0</v>
      </c>
      <c r="J54" s="56">
        <v>0</v>
      </c>
      <c r="K54" s="56">
        <v>0</v>
      </c>
      <c r="L54" s="56">
        <v>0</v>
      </c>
      <c r="M54" s="56">
        <v>0</v>
      </c>
      <c r="N54" s="56">
        <v>0</v>
      </c>
      <c r="O54" s="56">
        <v>0</v>
      </c>
    </row>
    <row r="55" spans="1:15">
      <c r="A55" s="82" t="s">
        <v>60</v>
      </c>
      <c r="B55" s="56">
        <f t="shared" si="1"/>
        <v>0</v>
      </c>
      <c r="C55" s="56">
        <v>0</v>
      </c>
      <c r="D55" s="56">
        <v>0</v>
      </c>
      <c r="E55" s="56">
        <v>0</v>
      </c>
      <c r="F55" s="56">
        <v>0</v>
      </c>
      <c r="G55" s="56">
        <v>0</v>
      </c>
      <c r="H55" s="56">
        <v>0</v>
      </c>
      <c r="I55" s="56">
        <v>0</v>
      </c>
      <c r="J55" s="56">
        <v>0</v>
      </c>
      <c r="K55" s="56">
        <v>0</v>
      </c>
      <c r="L55" s="56">
        <v>0</v>
      </c>
      <c r="M55" s="56">
        <v>0</v>
      </c>
      <c r="N55" s="56">
        <v>0</v>
      </c>
      <c r="O55" s="56">
        <v>0</v>
      </c>
    </row>
    <row r="56" spans="1:15">
      <c r="A56" s="82" t="s">
        <v>61</v>
      </c>
      <c r="B56" s="56">
        <f t="shared" si="1"/>
        <v>0</v>
      </c>
      <c r="C56" s="56">
        <v>0</v>
      </c>
      <c r="D56" s="56">
        <v>0</v>
      </c>
      <c r="E56" s="56">
        <v>0</v>
      </c>
      <c r="F56" s="56">
        <v>0</v>
      </c>
      <c r="G56" s="56">
        <v>0</v>
      </c>
      <c r="H56" s="56">
        <v>0</v>
      </c>
      <c r="I56" s="56">
        <v>0</v>
      </c>
      <c r="J56" s="56">
        <v>0</v>
      </c>
      <c r="K56" s="56">
        <v>0</v>
      </c>
      <c r="L56" s="56">
        <v>0</v>
      </c>
      <c r="M56" s="56">
        <v>0</v>
      </c>
      <c r="N56" s="56">
        <v>0</v>
      </c>
      <c r="O56" s="56">
        <v>0</v>
      </c>
    </row>
  </sheetData>
  <mergeCells count="2">
    <mergeCell ref="A1:O1"/>
    <mergeCell ref="A2:A4"/>
  </mergeCells>
  <pageMargins left="0.7" right="0.7" top="0.75" bottom="0.75" header="0.3" footer="0.3"/>
  <pageSetup scale="59" orientation="landscape"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H55"/>
  <sheetViews>
    <sheetView workbookViewId="0">
      <selection sqref="A1:H1"/>
    </sheetView>
  </sheetViews>
  <sheetFormatPr defaultRowHeight="15"/>
  <cols>
    <col min="1" max="1" width="23.28515625" customWidth="1"/>
    <col min="2" max="2" width="13.5703125" customWidth="1"/>
    <col min="3" max="3" width="10.140625" customWidth="1"/>
    <col min="4" max="4" width="11.140625" customWidth="1"/>
    <col min="5" max="5" width="11.28515625" customWidth="1"/>
    <col min="6" max="6" width="15.7109375" customWidth="1"/>
    <col min="7" max="7" width="9" bestFit="1" customWidth="1"/>
    <col min="8" max="8" width="9.5703125" bestFit="1" customWidth="1"/>
  </cols>
  <sheetData>
    <row r="1" spans="1:8">
      <c r="A1" s="524" t="s">
        <v>133</v>
      </c>
      <c r="B1" s="521"/>
      <c r="C1" s="521"/>
      <c r="D1" s="521"/>
      <c r="E1" s="521"/>
      <c r="F1" s="521"/>
      <c r="G1" s="521"/>
      <c r="H1" s="522"/>
    </row>
    <row r="2" spans="1:8">
      <c r="A2" s="570" t="s">
        <v>10</v>
      </c>
      <c r="B2" s="571" t="s">
        <v>66</v>
      </c>
      <c r="C2" s="572"/>
      <c r="D2" s="572"/>
      <c r="E2" s="573"/>
      <c r="F2" s="574" t="s">
        <v>64</v>
      </c>
      <c r="G2" s="574"/>
      <c r="H2" s="575"/>
    </row>
    <row r="3" spans="1:8" ht="39">
      <c r="A3" s="523"/>
      <c r="B3" s="166" t="s">
        <v>83</v>
      </c>
      <c r="C3" s="166" t="s">
        <v>71</v>
      </c>
      <c r="D3" s="166" t="s">
        <v>72</v>
      </c>
      <c r="E3" s="35" t="s">
        <v>73</v>
      </c>
      <c r="F3" s="34" t="s">
        <v>83</v>
      </c>
      <c r="G3" s="166" t="s">
        <v>70</v>
      </c>
      <c r="H3" s="166" t="s">
        <v>69</v>
      </c>
    </row>
    <row r="4" spans="1:8">
      <c r="A4" s="87" t="s">
        <v>77</v>
      </c>
      <c r="B4" s="79">
        <f t="shared" ref="B4:H4" si="0">SUM(B5:B55)</f>
        <v>2673303</v>
      </c>
      <c r="C4" s="79">
        <f t="shared" si="0"/>
        <v>0</v>
      </c>
      <c r="D4" s="79">
        <f t="shared" si="0"/>
        <v>0</v>
      </c>
      <c r="E4" s="88">
        <f t="shared" si="0"/>
        <v>2673303</v>
      </c>
      <c r="F4" s="121">
        <f t="shared" si="0"/>
        <v>0</v>
      </c>
      <c r="G4" s="79">
        <f t="shared" si="0"/>
        <v>0</v>
      </c>
      <c r="H4" s="79">
        <f t="shared" si="0"/>
        <v>0</v>
      </c>
    </row>
    <row r="5" spans="1:8">
      <c r="A5" s="87" t="s">
        <v>11</v>
      </c>
      <c r="B5" s="79">
        <f>SUM(C5:E5)</f>
        <v>0</v>
      </c>
      <c r="C5" s="79">
        <v>0</v>
      </c>
      <c r="D5" s="79">
        <v>0</v>
      </c>
      <c r="E5" s="88">
        <v>0</v>
      </c>
      <c r="F5" s="58">
        <f>SUM(G5:H5)</f>
        <v>0</v>
      </c>
      <c r="G5" s="79">
        <v>0</v>
      </c>
      <c r="H5" s="79">
        <v>0</v>
      </c>
    </row>
    <row r="6" spans="1:8">
      <c r="A6" s="87" t="s">
        <v>12</v>
      </c>
      <c r="B6" s="79">
        <f t="shared" ref="B6:B55" si="1">SUM(C6:E6)</f>
        <v>0</v>
      </c>
      <c r="C6" s="79">
        <v>0</v>
      </c>
      <c r="D6" s="79">
        <v>0</v>
      </c>
      <c r="E6" s="88">
        <v>0</v>
      </c>
      <c r="F6" s="58">
        <f t="shared" ref="F6:F55" si="2">SUM(G6:H6)</f>
        <v>0</v>
      </c>
      <c r="G6" s="79">
        <v>0</v>
      </c>
      <c r="H6" s="79">
        <v>0</v>
      </c>
    </row>
    <row r="7" spans="1:8">
      <c r="A7" s="87" t="s">
        <v>13</v>
      </c>
      <c r="B7" s="79">
        <f t="shared" si="1"/>
        <v>0</v>
      </c>
      <c r="C7" s="79">
        <v>0</v>
      </c>
      <c r="D7" s="79">
        <v>0</v>
      </c>
      <c r="E7" s="88">
        <v>0</v>
      </c>
      <c r="F7" s="58">
        <f t="shared" si="2"/>
        <v>0</v>
      </c>
      <c r="G7" s="79">
        <v>0</v>
      </c>
      <c r="H7" s="79">
        <v>0</v>
      </c>
    </row>
    <row r="8" spans="1:8">
      <c r="A8" s="87" t="s">
        <v>14</v>
      </c>
      <c r="B8" s="79">
        <f t="shared" si="1"/>
        <v>2673303</v>
      </c>
      <c r="C8" s="79">
        <v>0</v>
      </c>
      <c r="D8" s="79">
        <v>0</v>
      </c>
      <c r="E8" s="88">
        <v>2673303</v>
      </c>
      <c r="F8" s="58">
        <f t="shared" si="2"/>
        <v>0</v>
      </c>
      <c r="G8" s="79">
        <v>0</v>
      </c>
      <c r="H8" s="79">
        <v>0</v>
      </c>
    </row>
    <row r="9" spans="1:8">
      <c r="A9" s="87" t="s">
        <v>15</v>
      </c>
      <c r="B9" s="79">
        <f t="shared" si="1"/>
        <v>0</v>
      </c>
      <c r="C9" s="79">
        <v>0</v>
      </c>
      <c r="D9" s="79">
        <v>0</v>
      </c>
      <c r="E9" s="88">
        <v>0</v>
      </c>
      <c r="F9" s="58">
        <f t="shared" si="2"/>
        <v>0</v>
      </c>
      <c r="G9" s="79">
        <v>0</v>
      </c>
      <c r="H9" s="79">
        <v>0</v>
      </c>
    </row>
    <row r="10" spans="1:8">
      <c r="A10" s="87" t="s">
        <v>16</v>
      </c>
      <c r="B10" s="79">
        <f t="shared" si="1"/>
        <v>0</v>
      </c>
      <c r="C10" s="79">
        <v>0</v>
      </c>
      <c r="D10" s="79">
        <v>0</v>
      </c>
      <c r="E10" s="88">
        <v>0</v>
      </c>
      <c r="F10" s="58">
        <f t="shared" si="2"/>
        <v>0</v>
      </c>
      <c r="G10" s="79">
        <v>0</v>
      </c>
      <c r="H10" s="79">
        <v>0</v>
      </c>
    </row>
    <row r="11" spans="1:8">
      <c r="A11" s="87" t="s">
        <v>17</v>
      </c>
      <c r="B11" s="79">
        <f t="shared" si="1"/>
        <v>0</v>
      </c>
      <c r="C11" s="79">
        <v>0</v>
      </c>
      <c r="D11" s="79">
        <v>0</v>
      </c>
      <c r="E11" s="88">
        <v>0</v>
      </c>
      <c r="F11" s="58">
        <f t="shared" si="2"/>
        <v>0</v>
      </c>
      <c r="G11" s="79">
        <v>0</v>
      </c>
      <c r="H11" s="79">
        <v>0</v>
      </c>
    </row>
    <row r="12" spans="1:8">
      <c r="A12" s="87" t="s">
        <v>18</v>
      </c>
      <c r="B12" s="79">
        <f t="shared" si="1"/>
        <v>0</v>
      </c>
      <c r="C12" s="79">
        <v>0</v>
      </c>
      <c r="D12" s="79">
        <v>0</v>
      </c>
      <c r="E12" s="88">
        <v>0</v>
      </c>
      <c r="F12" s="58">
        <f t="shared" si="2"/>
        <v>0</v>
      </c>
      <c r="G12" s="79">
        <v>0</v>
      </c>
      <c r="H12" s="79">
        <v>0</v>
      </c>
    </row>
    <row r="13" spans="1:8">
      <c r="A13" s="87" t="s">
        <v>19</v>
      </c>
      <c r="B13" s="79">
        <f t="shared" si="1"/>
        <v>0</v>
      </c>
      <c r="C13" s="79">
        <v>0</v>
      </c>
      <c r="D13" s="79">
        <v>0</v>
      </c>
      <c r="E13" s="88">
        <v>0</v>
      </c>
      <c r="F13" s="58">
        <f t="shared" si="2"/>
        <v>0</v>
      </c>
      <c r="G13" s="79">
        <v>0</v>
      </c>
      <c r="H13" s="79">
        <v>0</v>
      </c>
    </row>
    <row r="14" spans="1:8">
      <c r="A14" s="87" t="s">
        <v>20</v>
      </c>
      <c r="B14" s="79">
        <f t="shared" si="1"/>
        <v>0</v>
      </c>
      <c r="C14" s="79">
        <v>0</v>
      </c>
      <c r="D14" s="79">
        <v>0</v>
      </c>
      <c r="E14" s="88">
        <v>0</v>
      </c>
      <c r="F14" s="58">
        <f t="shared" si="2"/>
        <v>0</v>
      </c>
      <c r="G14" s="79">
        <v>0</v>
      </c>
      <c r="H14" s="79">
        <v>0</v>
      </c>
    </row>
    <row r="15" spans="1:8">
      <c r="A15" s="87" t="s">
        <v>21</v>
      </c>
      <c r="B15" s="79">
        <f t="shared" si="1"/>
        <v>0</v>
      </c>
      <c r="C15" s="79">
        <v>0</v>
      </c>
      <c r="D15" s="79">
        <v>0</v>
      </c>
      <c r="E15" s="88">
        <v>0</v>
      </c>
      <c r="F15" s="58">
        <f t="shared" si="2"/>
        <v>0</v>
      </c>
      <c r="G15" s="79">
        <v>0</v>
      </c>
      <c r="H15" s="79">
        <v>0</v>
      </c>
    </row>
    <row r="16" spans="1:8">
      <c r="A16" s="87" t="s">
        <v>22</v>
      </c>
      <c r="B16" s="79">
        <f t="shared" si="1"/>
        <v>0</v>
      </c>
      <c r="C16" s="79">
        <v>0</v>
      </c>
      <c r="D16" s="79">
        <v>0</v>
      </c>
      <c r="E16" s="88">
        <v>0</v>
      </c>
      <c r="F16" s="58">
        <f t="shared" si="2"/>
        <v>0</v>
      </c>
      <c r="G16" s="79">
        <v>0</v>
      </c>
      <c r="H16" s="79">
        <v>0</v>
      </c>
    </row>
    <row r="17" spans="1:8">
      <c r="A17" s="87" t="s">
        <v>23</v>
      </c>
      <c r="B17" s="79">
        <f t="shared" si="1"/>
        <v>0</v>
      </c>
      <c r="C17" s="79">
        <v>0</v>
      </c>
      <c r="D17" s="79">
        <v>0</v>
      </c>
      <c r="E17" s="88">
        <v>0</v>
      </c>
      <c r="F17" s="58">
        <f t="shared" si="2"/>
        <v>0</v>
      </c>
      <c r="G17" s="79">
        <v>0</v>
      </c>
      <c r="H17" s="79">
        <v>0</v>
      </c>
    </row>
    <row r="18" spans="1:8">
      <c r="A18" s="87" t="s">
        <v>24</v>
      </c>
      <c r="B18" s="79">
        <f t="shared" si="1"/>
        <v>0</v>
      </c>
      <c r="C18" s="79">
        <v>0</v>
      </c>
      <c r="D18" s="79">
        <v>0</v>
      </c>
      <c r="E18" s="88">
        <v>0</v>
      </c>
      <c r="F18" s="58">
        <f t="shared" si="2"/>
        <v>0</v>
      </c>
      <c r="G18" s="79">
        <v>0</v>
      </c>
      <c r="H18" s="79">
        <v>0</v>
      </c>
    </row>
    <row r="19" spans="1:8">
      <c r="A19" s="87" t="s">
        <v>25</v>
      </c>
      <c r="B19" s="79">
        <f t="shared" si="1"/>
        <v>0</v>
      </c>
      <c r="C19" s="79">
        <v>0</v>
      </c>
      <c r="D19" s="79">
        <v>0</v>
      </c>
      <c r="E19" s="88">
        <v>0</v>
      </c>
      <c r="F19" s="58">
        <f>SUM(G19:H19)</f>
        <v>0</v>
      </c>
      <c r="G19" s="79">
        <v>0</v>
      </c>
      <c r="H19" s="79">
        <v>0</v>
      </c>
    </row>
    <row r="20" spans="1:8">
      <c r="A20" s="87" t="s">
        <v>26</v>
      </c>
      <c r="B20" s="79">
        <f t="shared" si="1"/>
        <v>0</v>
      </c>
      <c r="C20" s="79">
        <v>0</v>
      </c>
      <c r="D20" s="79">
        <v>0</v>
      </c>
      <c r="E20" s="88">
        <v>0</v>
      </c>
      <c r="F20" s="58">
        <f t="shared" si="2"/>
        <v>0</v>
      </c>
      <c r="G20" s="79">
        <v>0</v>
      </c>
      <c r="H20" s="79">
        <v>0</v>
      </c>
    </row>
    <row r="21" spans="1:8">
      <c r="A21" s="87" t="s">
        <v>27</v>
      </c>
      <c r="B21" s="79">
        <f t="shared" si="1"/>
        <v>0</v>
      </c>
      <c r="C21" s="79">
        <v>0</v>
      </c>
      <c r="D21" s="79">
        <v>0</v>
      </c>
      <c r="E21" s="88">
        <v>0</v>
      </c>
      <c r="F21" s="58">
        <f t="shared" si="2"/>
        <v>0</v>
      </c>
      <c r="G21" s="79">
        <v>0</v>
      </c>
      <c r="H21" s="79">
        <v>0</v>
      </c>
    </row>
    <row r="22" spans="1:8">
      <c r="A22" s="87" t="s">
        <v>28</v>
      </c>
      <c r="B22" s="79">
        <f t="shared" si="1"/>
        <v>0</v>
      </c>
      <c r="C22" s="79">
        <v>0</v>
      </c>
      <c r="D22" s="79">
        <v>0</v>
      </c>
      <c r="E22" s="88">
        <v>0</v>
      </c>
      <c r="F22" s="58">
        <f t="shared" si="2"/>
        <v>0</v>
      </c>
      <c r="G22" s="79">
        <v>0</v>
      </c>
      <c r="H22" s="79">
        <v>0</v>
      </c>
    </row>
    <row r="23" spans="1:8">
      <c r="A23" s="87" t="s">
        <v>29</v>
      </c>
      <c r="B23" s="79">
        <f t="shared" si="1"/>
        <v>0</v>
      </c>
      <c r="C23" s="79">
        <v>0</v>
      </c>
      <c r="D23" s="79">
        <v>0</v>
      </c>
      <c r="E23" s="88">
        <v>0</v>
      </c>
      <c r="F23" s="58">
        <f t="shared" si="2"/>
        <v>0</v>
      </c>
      <c r="G23" s="79">
        <v>0</v>
      </c>
      <c r="H23" s="79">
        <v>0</v>
      </c>
    </row>
    <row r="24" spans="1:8">
      <c r="A24" s="87" t="s">
        <v>30</v>
      </c>
      <c r="B24" s="79">
        <f t="shared" si="1"/>
        <v>0</v>
      </c>
      <c r="C24" s="79">
        <v>0</v>
      </c>
      <c r="D24" s="79">
        <v>0</v>
      </c>
      <c r="E24" s="88">
        <v>0</v>
      </c>
      <c r="F24" s="58">
        <f t="shared" si="2"/>
        <v>0</v>
      </c>
      <c r="G24" s="79">
        <v>0</v>
      </c>
      <c r="H24" s="79">
        <v>0</v>
      </c>
    </row>
    <row r="25" spans="1:8">
      <c r="A25" s="87" t="s">
        <v>31</v>
      </c>
      <c r="B25" s="79">
        <f t="shared" si="1"/>
        <v>0</v>
      </c>
      <c r="C25" s="79">
        <v>0</v>
      </c>
      <c r="D25" s="79">
        <v>0</v>
      </c>
      <c r="E25" s="88">
        <v>0</v>
      </c>
      <c r="F25" s="58">
        <f t="shared" si="2"/>
        <v>0</v>
      </c>
      <c r="G25" s="79">
        <v>0</v>
      </c>
      <c r="H25" s="79">
        <v>0</v>
      </c>
    </row>
    <row r="26" spans="1:8">
      <c r="A26" s="87" t="s">
        <v>32</v>
      </c>
      <c r="B26" s="79">
        <f t="shared" si="1"/>
        <v>0</v>
      </c>
      <c r="C26" s="79">
        <v>0</v>
      </c>
      <c r="D26" s="79">
        <v>0</v>
      </c>
      <c r="E26" s="88">
        <v>0</v>
      </c>
      <c r="F26" s="58">
        <f t="shared" si="2"/>
        <v>0</v>
      </c>
      <c r="G26" s="79">
        <v>0</v>
      </c>
      <c r="H26" s="79">
        <v>0</v>
      </c>
    </row>
    <row r="27" spans="1:8">
      <c r="A27" s="87" t="s">
        <v>33</v>
      </c>
      <c r="B27" s="79">
        <f t="shared" si="1"/>
        <v>0</v>
      </c>
      <c r="C27" s="79">
        <v>0</v>
      </c>
      <c r="D27" s="79">
        <v>0</v>
      </c>
      <c r="E27" s="88">
        <v>0</v>
      </c>
      <c r="F27" s="58">
        <f t="shared" si="2"/>
        <v>0</v>
      </c>
      <c r="G27" s="79">
        <v>0</v>
      </c>
      <c r="H27" s="79">
        <v>0</v>
      </c>
    </row>
    <row r="28" spans="1:8">
      <c r="A28" s="87" t="s">
        <v>34</v>
      </c>
      <c r="B28" s="79">
        <f t="shared" si="1"/>
        <v>0</v>
      </c>
      <c r="C28" s="79">
        <v>0</v>
      </c>
      <c r="D28" s="79">
        <v>0</v>
      </c>
      <c r="E28" s="88">
        <v>0</v>
      </c>
      <c r="F28" s="58">
        <f t="shared" si="2"/>
        <v>0</v>
      </c>
      <c r="G28" s="79">
        <v>0</v>
      </c>
      <c r="H28" s="79">
        <v>0</v>
      </c>
    </row>
    <row r="29" spans="1:8">
      <c r="A29" s="87" t="s">
        <v>35</v>
      </c>
      <c r="B29" s="79">
        <f t="shared" si="1"/>
        <v>0</v>
      </c>
      <c r="C29" s="79">
        <v>0</v>
      </c>
      <c r="D29" s="79">
        <v>0</v>
      </c>
      <c r="E29" s="88">
        <v>0</v>
      </c>
      <c r="F29" s="58">
        <f t="shared" si="2"/>
        <v>0</v>
      </c>
      <c r="G29" s="79">
        <v>0</v>
      </c>
      <c r="H29" s="79">
        <v>0</v>
      </c>
    </row>
    <row r="30" spans="1:8">
      <c r="A30" s="87" t="s">
        <v>36</v>
      </c>
      <c r="B30" s="79">
        <f t="shared" si="1"/>
        <v>0</v>
      </c>
      <c r="C30" s="79">
        <v>0</v>
      </c>
      <c r="D30" s="79">
        <v>0</v>
      </c>
      <c r="E30" s="88">
        <v>0</v>
      </c>
      <c r="F30" s="58">
        <f t="shared" si="2"/>
        <v>0</v>
      </c>
      <c r="G30" s="79">
        <v>0</v>
      </c>
      <c r="H30" s="79">
        <v>0</v>
      </c>
    </row>
    <row r="31" spans="1:8">
      <c r="A31" s="87" t="s">
        <v>37</v>
      </c>
      <c r="B31" s="79">
        <f t="shared" si="1"/>
        <v>0</v>
      </c>
      <c r="C31" s="79">
        <v>0</v>
      </c>
      <c r="D31" s="79">
        <v>0</v>
      </c>
      <c r="E31" s="88">
        <v>0</v>
      </c>
      <c r="F31" s="58">
        <f t="shared" si="2"/>
        <v>0</v>
      </c>
      <c r="G31" s="79">
        <v>0</v>
      </c>
      <c r="H31" s="79">
        <v>0</v>
      </c>
    </row>
    <row r="32" spans="1:8">
      <c r="A32" s="87" t="s">
        <v>38</v>
      </c>
      <c r="B32" s="79">
        <f t="shared" si="1"/>
        <v>0</v>
      </c>
      <c r="C32" s="79">
        <v>0</v>
      </c>
      <c r="D32" s="79">
        <v>0</v>
      </c>
      <c r="E32" s="88">
        <v>0</v>
      </c>
      <c r="F32" s="58">
        <f t="shared" si="2"/>
        <v>0</v>
      </c>
      <c r="G32" s="79">
        <v>0</v>
      </c>
      <c r="H32" s="79">
        <v>0</v>
      </c>
    </row>
    <row r="33" spans="1:8">
      <c r="A33" s="87" t="s">
        <v>39</v>
      </c>
      <c r="B33" s="79">
        <f t="shared" si="1"/>
        <v>0</v>
      </c>
      <c r="C33" s="79">
        <v>0</v>
      </c>
      <c r="D33" s="79">
        <v>0</v>
      </c>
      <c r="E33" s="88">
        <v>0</v>
      </c>
      <c r="F33" s="58">
        <f t="shared" si="2"/>
        <v>0</v>
      </c>
      <c r="G33" s="79">
        <v>0</v>
      </c>
      <c r="H33" s="79">
        <v>0</v>
      </c>
    </row>
    <row r="34" spans="1:8">
      <c r="A34" s="87" t="s">
        <v>40</v>
      </c>
      <c r="B34" s="79">
        <f t="shared" si="1"/>
        <v>0</v>
      </c>
      <c r="C34" s="79">
        <v>0</v>
      </c>
      <c r="D34" s="79">
        <v>0</v>
      </c>
      <c r="E34" s="88">
        <v>0</v>
      </c>
      <c r="F34" s="58">
        <f t="shared" si="2"/>
        <v>0</v>
      </c>
      <c r="G34" s="79">
        <v>0</v>
      </c>
      <c r="H34" s="79">
        <v>0</v>
      </c>
    </row>
    <row r="35" spans="1:8">
      <c r="A35" s="87" t="s">
        <v>41</v>
      </c>
      <c r="B35" s="79">
        <f t="shared" si="1"/>
        <v>0</v>
      </c>
      <c r="C35" s="79">
        <v>0</v>
      </c>
      <c r="D35" s="79">
        <v>0</v>
      </c>
      <c r="E35" s="88">
        <v>0</v>
      </c>
      <c r="F35" s="58">
        <f t="shared" si="2"/>
        <v>0</v>
      </c>
      <c r="G35" s="79">
        <v>0</v>
      </c>
      <c r="H35" s="79">
        <v>0</v>
      </c>
    </row>
    <row r="36" spans="1:8">
      <c r="A36" s="87" t="s">
        <v>42</v>
      </c>
      <c r="B36" s="79">
        <f t="shared" si="1"/>
        <v>0</v>
      </c>
      <c r="C36" s="79">
        <v>0</v>
      </c>
      <c r="D36" s="79">
        <v>0</v>
      </c>
      <c r="E36" s="88">
        <v>0</v>
      </c>
      <c r="F36" s="58">
        <f t="shared" si="2"/>
        <v>0</v>
      </c>
      <c r="G36" s="79">
        <v>0</v>
      </c>
      <c r="H36" s="79">
        <v>0</v>
      </c>
    </row>
    <row r="37" spans="1:8">
      <c r="A37" s="87" t="s">
        <v>43</v>
      </c>
      <c r="B37" s="79">
        <f t="shared" si="1"/>
        <v>0</v>
      </c>
      <c r="C37" s="79">
        <v>0</v>
      </c>
      <c r="D37" s="79">
        <v>0</v>
      </c>
      <c r="E37" s="88">
        <v>0</v>
      </c>
      <c r="F37" s="58">
        <f t="shared" si="2"/>
        <v>0</v>
      </c>
      <c r="G37" s="79">
        <v>0</v>
      </c>
      <c r="H37" s="79">
        <v>0</v>
      </c>
    </row>
    <row r="38" spans="1:8">
      <c r="A38" s="87" t="s">
        <v>44</v>
      </c>
      <c r="B38" s="79">
        <f t="shared" si="1"/>
        <v>0</v>
      </c>
      <c r="C38" s="79">
        <v>0</v>
      </c>
      <c r="D38" s="79">
        <v>0</v>
      </c>
      <c r="E38" s="88">
        <v>0</v>
      </c>
      <c r="F38" s="58">
        <f t="shared" si="2"/>
        <v>0</v>
      </c>
      <c r="G38" s="79">
        <v>0</v>
      </c>
      <c r="H38" s="79">
        <v>0</v>
      </c>
    </row>
    <row r="39" spans="1:8">
      <c r="A39" s="87" t="s">
        <v>45</v>
      </c>
      <c r="B39" s="79">
        <f t="shared" si="1"/>
        <v>0</v>
      </c>
      <c r="C39" s="79">
        <v>0</v>
      </c>
      <c r="D39" s="79">
        <v>0</v>
      </c>
      <c r="E39" s="88">
        <v>0</v>
      </c>
      <c r="F39" s="58">
        <f t="shared" si="2"/>
        <v>0</v>
      </c>
      <c r="G39" s="79">
        <v>0</v>
      </c>
      <c r="H39" s="79">
        <v>0</v>
      </c>
    </row>
    <row r="40" spans="1:8">
      <c r="A40" s="87" t="s">
        <v>46</v>
      </c>
      <c r="B40" s="79">
        <f t="shared" si="1"/>
        <v>0</v>
      </c>
      <c r="C40" s="79">
        <v>0</v>
      </c>
      <c r="D40" s="79">
        <v>0</v>
      </c>
      <c r="E40" s="88">
        <v>0</v>
      </c>
      <c r="F40" s="58">
        <f t="shared" si="2"/>
        <v>0</v>
      </c>
      <c r="G40" s="79">
        <v>0</v>
      </c>
      <c r="H40" s="79">
        <v>0</v>
      </c>
    </row>
    <row r="41" spans="1:8">
      <c r="A41" s="87" t="s">
        <v>47</v>
      </c>
      <c r="B41" s="79">
        <f t="shared" si="1"/>
        <v>0</v>
      </c>
      <c r="C41" s="79">
        <v>0</v>
      </c>
      <c r="D41" s="79">
        <v>0</v>
      </c>
      <c r="E41" s="88">
        <v>0</v>
      </c>
      <c r="F41" s="58">
        <f t="shared" si="2"/>
        <v>0</v>
      </c>
      <c r="G41" s="79">
        <v>0</v>
      </c>
      <c r="H41" s="79">
        <v>0</v>
      </c>
    </row>
    <row r="42" spans="1:8">
      <c r="A42" s="87" t="s">
        <v>48</v>
      </c>
      <c r="B42" s="79">
        <f t="shared" si="1"/>
        <v>0</v>
      </c>
      <c r="C42" s="79">
        <v>0</v>
      </c>
      <c r="D42" s="79">
        <v>0</v>
      </c>
      <c r="E42" s="88">
        <v>0</v>
      </c>
      <c r="F42" s="58">
        <f t="shared" si="2"/>
        <v>0</v>
      </c>
      <c r="G42" s="79">
        <v>0</v>
      </c>
      <c r="H42" s="79">
        <v>0</v>
      </c>
    </row>
    <row r="43" spans="1:8">
      <c r="A43" s="87" t="s">
        <v>49</v>
      </c>
      <c r="B43" s="79">
        <f t="shared" si="1"/>
        <v>0</v>
      </c>
      <c r="C43" s="79">
        <v>0</v>
      </c>
      <c r="D43" s="79">
        <v>0</v>
      </c>
      <c r="E43" s="88">
        <v>0</v>
      </c>
      <c r="F43" s="58">
        <f t="shared" si="2"/>
        <v>0</v>
      </c>
      <c r="G43" s="79">
        <v>0</v>
      </c>
      <c r="H43" s="79">
        <v>0</v>
      </c>
    </row>
    <row r="44" spans="1:8">
      <c r="A44" s="87" t="s">
        <v>50</v>
      </c>
      <c r="B44" s="79">
        <f t="shared" si="1"/>
        <v>0</v>
      </c>
      <c r="C44" s="79">
        <v>0</v>
      </c>
      <c r="D44" s="79">
        <v>0</v>
      </c>
      <c r="E44" s="88">
        <v>0</v>
      </c>
      <c r="F44" s="58">
        <f t="shared" si="2"/>
        <v>0</v>
      </c>
      <c r="G44" s="79">
        <v>0</v>
      </c>
      <c r="H44" s="79">
        <v>0</v>
      </c>
    </row>
    <row r="45" spans="1:8">
      <c r="A45" s="87" t="s">
        <v>51</v>
      </c>
      <c r="B45" s="79">
        <f t="shared" si="1"/>
        <v>0</v>
      </c>
      <c r="C45" s="79">
        <v>0</v>
      </c>
      <c r="D45" s="79">
        <v>0</v>
      </c>
      <c r="E45" s="88">
        <v>0</v>
      </c>
      <c r="F45" s="58">
        <f t="shared" si="2"/>
        <v>0</v>
      </c>
      <c r="G45" s="79">
        <v>0</v>
      </c>
      <c r="H45" s="79">
        <v>0</v>
      </c>
    </row>
    <row r="46" spans="1:8">
      <c r="A46" s="87" t="s">
        <v>52</v>
      </c>
      <c r="B46" s="79">
        <f t="shared" si="1"/>
        <v>0</v>
      </c>
      <c r="C46" s="79">
        <v>0</v>
      </c>
      <c r="D46" s="79">
        <v>0</v>
      </c>
      <c r="E46" s="88">
        <v>0</v>
      </c>
      <c r="F46" s="58">
        <f t="shared" si="2"/>
        <v>0</v>
      </c>
      <c r="G46" s="79">
        <v>0</v>
      </c>
      <c r="H46" s="79">
        <v>0</v>
      </c>
    </row>
    <row r="47" spans="1:8">
      <c r="A47" s="87" t="s">
        <v>53</v>
      </c>
      <c r="B47" s="79">
        <f t="shared" si="1"/>
        <v>0</v>
      </c>
      <c r="C47" s="79">
        <v>0</v>
      </c>
      <c r="D47" s="79">
        <v>0</v>
      </c>
      <c r="E47" s="88">
        <v>0</v>
      </c>
      <c r="F47" s="58">
        <f t="shared" si="2"/>
        <v>0</v>
      </c>
      <c r="G47" s="79">
        <v>0</v>
      </c>
      <c r="H47" s="79">
        <v>0</v>
      </c>
    </row>
    <row r="48" spans="1:8">
      <c r="A48" s="87" t="s">
        <v>54</v>
      </c>
      <c r="B48" s="79">
        <f t="shared" si="1"/>
        <v>0</v>
      </c>
      <c r="C48" s="79">
        <v>0</v>
      </c>
      <c r="D48" s="79">
        <v>0</v>
      </c>
      <c r="E48" s="88">
        <v>0</v>
      </c>
      <c r="F48" s="58">
        <f t="shared" si="2"/>
        <v>0</v>
      </c>
      <c r="G48" s="79">
        <v>0</v>
      </c>
      <c r="H48" s="79">
        <v>0</v>
      </c>
    </row>
    <row r="49" spans="1:8">
      <c r="A49" s="87" t="s">
        <v>55</v>
      </c>
      <c r="B49" s="79">
        <f t="shared" si="1"/>
        <v>0</v>
      </c>
      <c r="C49" s="79">
        <v>0</v>
      </c>
      <c r="D49" s="79">
        <v>0</v>
      </c>
      <c r="E49" s="88">
        <v>0</v>
      </c>
      <c r="F49" s="58">
        <f t="shared" si="2"/>
        <v>0</v>
      </c>
      <c r="G49" s="79">
        <v>0</v>
      </c>
      <c r="H49" s="79">
        <v>0</v>
      </c>
    </row>
    <row r="50" spans="1:8">
      <c r="A50" s="87" t="s">
        <v>56</v>
      </c>
      <c r="B50" s="79">
        <f t="shared" si="1"/>
        <v>0</v>
      </c>
      <c r="C50" s="79">
        <v>0</v>
      </c>
      <c r="D50" s="79">
        <v>0</v>
      </c>
      <c r="E50" s="88">
        <v>0</v>
      </c>
      <c r="F50" s="58">
        <f t="shared" si="2"/>
        <v>0</v>
      </c>
      <c r="G50" s="79">
        <v>0</v>
      </c>
      <c r="H50" s="79">
        <v>0</v>
      </c>
    </row>
    <row r="51" spans="1:8">
      <c r="A51" s="87" t="s">
        <v>57</v>
      </c>
      <c r="B51" s="79">
        <f t="shared" si="1"/>
        <v>0</v>
      </c>
      <c r="C51" s="79">
        <v>0</v>
      </c>
      <c r="D51" s="79">
        <v>0</v>
      </c>
      <c r="E51" s="88">
        <v>0</v>
      </c>
      <c r="F51" s="58">
        <f t="shared" si="2"/>
        <v>0</v>
      </c>
      <c r="G51" s="79">
        <v>0</v>
      </c>
      <c r="H51" s="79">
        <v>0</v>
      </c>
    </row>
    <row r="52" spans="1:8">
      <c r="A52" s="87" t="s">
        <v>58</v>
      </c>
      <c r="B52" s="79">
        <f t="shared" si="1"/>
        <v>0</v>
      </c>
      <c r="C52" s="79">
        <v>0</v>
      </c>
      <c r="D52" s="79">
        <v>0</v>
      </c>
      <c r="E52" s="88">
        <v>0</v>
      </c>
      <c r="F52" s="58">
        <f t="shared" si="2"/>
        <v>0</v>
      </c>
      <c r="G52" s="79">
        <v>0</v>
      </c>
      <c r="H52" s="79">
        <v>0</v>
      </c>
    </row>
    <row r="53" spans="1:8">
      <c r="A53" s="87" t="s">
        <v>59</v>
      </c>
      <c r="B53" s="79">
        <f t="shared" si="1"/>
        <v>0</v>
      </c>
      <c r="C53" s="79">
        <v>0</v>
      </c>
      <c r="D53" s="79">
        <v>0</v>
      </c>
      <c r="E53" s="88">
        <v>0</v>
      </c>
      <c r="F53" s="58">
        <f t="shared" si="2"/>
        <v>0</v>
      </c>
      <c r="G53" s="79">
        <v>0</v>
      </c>
      <c r="H53" s="79">
        <v>0</v>
      </c>
    </row>
    <row r="54" spans="1:8">
      <c r="A54" s="87" t="s">
        <v>60</v>
      </c>
      <c r="B54" s="79">
        <f t="shared" si="1"/>
        <v>0</v>
      </c>
      <c r="C54" s="79">
        <v>0</v>
      </c>
      <c r="D54" s="79">
        <v>0</v>
      </c>
      <c r="E54" s="88">
        <v>0</v>
      </c>
      <c r="F54" s="58">
        <f t="shared" si="2"/>
        <v>0</v>
      </c>
      <c r="G54" s="79">
        <v>0</v>
      </c>
      <c r="H54" s="79">
        <v>0</v>
      </c>
    </row>
    <row r="55" spans="1:8">
      <c r="A55" s="87" t="s">
        <v>61</v>
      </c>
      <c r="B55" s="79">
        <f t="shared" si="1"/>
        <v>0</v>
      </c>
      <c r="C55" s="79">
        <v>0</v>
      </c>
      <c r="D55" s="79">
        <v>0</v>
      </c>
      <c r="E55" s="88">
        <v>0</v>
      </c>
      <c r="F55" s="58">
        <f t="shared" si="2"/>
        <v>0</v>
      </c>
      <c r="G55" s="79">
        <v>0</v>
      </c>
      <c r="H55" s="79">
        <v>0</v>
      </c>
    </row>
  </sheetData>
  <mergeCells count="4">
    <mergeCell ref="A1:H1"/>
    <mergeCell ref="A2:A3"/>
    <mergeCell ref="B2:E2"/>
    <mergeCell ref="F2:H2"/>
  </mergeCells>
  <pageMargins left="0.7" right="0.7" top="0.75" bottom="0.75" header="0.3" footer="0.3"/>
  <pageSetup scale="8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109</vt:i4>
      </vt:variant>
      <vt:variant>
        <vt:lpstr>Named Ranges</vt:lpstr>
      </vt:variant>
      <vt:variant>
        <vt:i4>1</vt:i4>
      </vt:variant>
    </vt:vector>
  </HeadingPairs>
  <TitlesOfParts>
    <vt:vector size="110" baseType="lpstr">
      <vt:lpstr>Table of Contents</vt:lpstr>
      <vt:lpstr>A-Overview Tables</vt:lpstr>
      <vt:lpstr>Fed &amp; State by Category</vt:lpstr>
      <vt:lpstr>FY10-11 Comparison, Categories</vt:lpstr>
      <vt:lpstr>FY10-11 Comparison, Activities</vt:lpstr>
      <vt:lpstr>FY10-11 MOE Comparison</vt:lpstr>
      <vt:lpstr>FY 11 Federal TANF Funds</vt:lpstr>
      <vt:lpstr>Summary Federal Funds</vt:lpstr>
      <vt:lpstr>B-Total Expenditures</vt:lpstr>
      <vt:lpstr>Total Fed &amp; State Expenditures</vt:lpstr>
      <vt:lpstr>Fed &amp; State Assistance</vt:lpstr>
      <vt:lpstr>Fed &amp; State Non-Assistance</vt:lpstr>
      <vt:lpstr>Fed &amp; State Non-A Subcategories</vt:lpstr>
      <vt:lpstr>C-Expenditures by Fed &amp; State-</vt:lpstr>
      <vt:lpstr>Federal TANF Expenditures</vt:lpstr>
      <vt:lpstr>Total Federal Expenditures</vt:lpstr>
      <vt:lpstr>Federal Assistance</vt:lpstr>
      <vt:lpstr>Federal Non-Assistance</vt:lpstr>
      <vt:lpstr>Federal Non-A Subcategories</vt:lpstr>
      <vt:lpstr>State MOE Expenditures</vt:lpstr>
      <vt:lpstr>Total State Expenditure Summary</vt:lpstr>
      <vt:lpstr>State Assistance</vt:lpstr>
      <vt:lpstr>State Non-Assistance</vt:lpstr>
      <vt:lpstr>State Non-A Subcategories</vt:lpstr>
      <vt:lpstr>Analysis MOE Spending Levels</vt:lpstr>
      <vt:lpstr>D-State Tables</vt:lpstr>
      <vt:lpstr>Alabama</vt:lpstr>
      <vt:lpstr>Alaska</vt:lpstr>
      <vt:lpstr>Arizona</vt:lpstr>
      <vt:lpstr>Arkansas</vt:lpstr>
      <vt:lpstr>California</vt:lpstr>
      <vt:lpstr>Colorado</vt:lpstr>
      <vt:lpstr>Connecticut</vt:lpstr>
      <vt:lpstr>Delaware</vt:lpstr>
      <vt:lpstr>DC</vt:lpstr>
      <vt:lpstr>Florida</vt:lpstr>
      <vt:lpstr>Georgia</vt:lpstr>
      <vt:lpstr>Hawaii</vt:lpstr>
      <vt:lpstr>Idaho</vt:lpstr>
      <vt:lpstr>Illinois</vt:lpstr>
      <vt:lpstr>Indiana</vt:lpstr>
      <vt:lpstr>Iowa</vt:lpstr>
      <vt:lpstr>Kansas</vt:lpstr>
      <vt:lpstr>Kentucky</vt:lpstr>
      <vt:lpstr>Louisiana</vt:lpstr>
      <vt:lpstr>Maine</vt:lpstr>
      <vt:lpstr>Maryland</vt:lpstr>
      <vt:lpstr>Massachusetts</vt:lpstr>
      <vt:lpstr>Michigan</vt:lpstr>
      <vt:lpstr>Minnesota</vt:lpstr>
      <vt:lpstr>Mississippi</vt:lpstr>
      <vt:lpstr>Missouri</vt:lpstr>
      <vt:lpstr>Montana</vt:lpstr>
      <vt:lpstr>Nebraska</vt:lpstr>
      <vt:lpstr>Nevada</vt:lpstr>
      <vt:lpstr>New Hampshire</vt:lpstr>
      <vt:lpstr>New Jersey</vt:lpstr>
      <vt:lpstr>New Mexico</vt:lpstr>
      <vt:lpstr>New York</vt:lpstr>
      <vt:lpstr>North Carolina</vt:lpstr>
      <vt:lpstr>North Dakota</vt:lpstr>
      <vt:lpstr>Ohio</vt:lpstr>
      <vt:lpstr>Oklahoma</vt:lpstr>
      <vt:lpstr>Oregon</vt:lpstr>
      <vt:lpstr>Pennsylvania</vt:lpstr>
      <vt:lpstr>Rhode Island</vt:lpstr>
      <vt:lpstr>South Carolina</vt:lpstr>
      <vt:lpstr>South Dakota</vt:lpstr>
      <vt:lpstr>Tennessee</vt:lpstr>
      <vt:lpstr>Texas</vt:lpstr>
      <vt:lpstr>Utah</vt:lpstr>
      <vt:lpstr>Vermont</vt:lpstr>
      <vt:lpstr>Virginia</vt:lpstr>
      <vt:lpstr>Washington</vt:lpstr>
      <vt:lpstr>West Virginia</vt:lpstr>
      <vt:lpstr>Wisconsin</vt:lpstr>
      <vt:lpstr>Wyoming</vt:lpstr>
      <vt:lpstr>E-Expenditures, Funding Stream</vt:lpstr>
      <vt:lpstr>Fed &amp; State Funding Streams </vt:lpstr>
      <vt:lpstr>SFAG</vt:lpstr>
      <vt:lpstr>SFAG Summary</vt:lpstr>
      <vt:lpstr>SFAG Assistance</vt:lpstr>
      <vt:lpstr>SFAG Non-Assistance</vt:lpstr>
      <vt:lpstr>SFAG Non-A Subcategories</vt:lpstr>
      <vt:lpstr>MOE in TANF</vt:lpstr>
      <vt:lpstr>MOE in TANF Summary</vt:lpstr>
      <vt:lpstr>MOE in TANF Assistance</vt:lpstr>
      <vt:lpstr>MOE in TANF Non-Assistance</vt:lpstr>
      <vt:lpstr>MOE in TANF Non-A Subcategories</vt:lpstr>
      <vt:lpstr>MOE in SSP-</vt:lpstr>
      <vt:lpstr>MOE SSP Summary</vt:lpstr>
      <vt:lpstr>MOE SSP Assistance</vt:lpstr>
      <vt:lpstr>MOE SSP Non-Assistance</vt:lpstr>
      <vt:lpstr>MOE SSP Non-A Subcategories</vt:lpstr>
      <vt:lpstr>Contingency Funds</vt:lpstr>
      <vt:lpstr>Contingency Summary</vt:lpstr>
      <vt:lpstr>Contingency Assistance</vt:lpstr>
      <vt:lpstr>Contingency Non-Assistance</vt:lpstr>
      <vt:lpstr>Contingency Non-A Subcategories</vt:lpstr>
      <vt:lpstr>ECF (ARRA)</vt:lpstr>
      <vt:lpstr>ECF Summary</vt:lpstr>
      <vt:lpstr>ECF Assistance</vt:lpstr>
      <vt:lpstr>ECF-Non-Assistance</vt:lpstr>
      <vt:lpstr>ECF Non-A Subcategories</vt:lpstr>
      <vt:lpstr>Supplemental Grants</vt:lpstr>
      <vt:lpstr>Supplemental Summary</vt:lpstr>
      <vt:lpstr>Supplemental Assistance</vt:lpstr>
      <vt:lpstr>Supplemental Non-Assistance</vt:lpstr>
      <vt:lpstr>SupplementalNon-ASubcategorties</vt:lpstr>
      <vt:lpstr>'Table of Contents'!Print_Area</vt:lpstr>
    </vt:vector>
  </TitlesOfParts>
  <Company>DHHS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Health and Human Services</dc:creator>
  <cp:lastModifiedBy>Dante</cp:lastModifiedBy>
  <cp:lastPrinted>2012-05-04T16:06:26Z</cp:lastPrinted>
  <dcterms:created xsi:type="dcterms:W3CDTF">2011-10-26T18:32:16Z</dcterms:created>
  <dcterms:modified xsi:type="dcterms:W3CDTF">2012-05-11T17:17:58Z</dcterms:modified>
</cp:coreProperties>
</file>